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M3_LSIP\"/>
    </mc:Choice>
  </mc:AlternateContent>
  <xr:revisionPtr revIDLastSave="0" documentId="13_ncr:1_{20F1BCDC-6D47-4807-9E6B-ED07504D3A05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<sst xmlns="http://schemas.openxmlformats.org/spreadsheetml/2006/main" count="2355" uniqueCount="531">
  <si>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</si>
  <si>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</si>
  <si>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</si>
  <si>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</si>
  <si>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</si>
  <si>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</si>
  <si>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</si>
  <si>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</si>
  <si>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</si>
  <si>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</si>
  <si>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</si>
  <si>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</si>
  <si>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</si>
  <si>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</si>
  <si>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</si>
  <si>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</si>
  <si>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</si>
  <si>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</si>
  <si>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</si>
  <si>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</si>
  <si>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</si>
  <si>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</si>
  <si>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</si>
  <si>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</si>
  <si>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</si>
  <si>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</si>
  <si>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</si>
  <si>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</si>
  <si>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</si>
  <si>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</si>
  <si>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</si>
  <si>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</si>
  <si>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</si>
  <si>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</si>
  <si>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</si>
  <si>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</si>
  <si>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</si>
  <si>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</si>
  <si>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</si>
  <si>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</si>
  <si>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</si>
  <si>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</si>
  <si>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</si>
  <si>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</si>
  <si>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</si>
  <si>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</si>
  <si>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</si>
  <si>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</si>
  <si>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</si>
  <si>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</si>
  <si>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</si>
  <si>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</si>
  <si>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</si>
  <si>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</si>
  <si>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</si>
  <si>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</si>
  <si>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</si>
  <si>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</si>
  <si>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</si>
  <si>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</si>
  <si>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</si>
  <si>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</si>
  <si>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</si>
  <si>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</si>
  <si>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</si>
  <si>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</si>
  <si>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</si>
  <si>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</si>
  <si>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</si>
  <si>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</si>
  <si>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</si>
  <si>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</si>
  <si>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</si>
  <si>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</si>
  <si>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</si>
  <si>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</si>
  <si>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</si>
  <si>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</si>
  <si>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</si>
  <si>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</si>
  <si>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</si>
  <si>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</si>
  <si>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</si>
  <si>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</si>
  <si>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</si>
  <si>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</si>
  <si>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</si>
  <si>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</si>
  <si>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</si>
  <si>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</si>
  <si>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</si>
  <si>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</si>
  <si>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</si>
  <si>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</si>
  <si>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</si>
  <si>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</si>
  <si>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</si>
  <si>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</si>
  <si>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</si>
  <si>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</si>
  <si>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</si>
  <si>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</si>
  <si>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</si>
  <si>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</si>
  <si>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</si>
  <si>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</si>
  <si>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</si>
  <si>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</si>
  <si>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</si>
  <si>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</si>
  <si>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</si>
  <si>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</si>
  <si>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</si>
  <si>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</si>
  <si>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</si>
  <si>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</si>
  <si>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</si>
  <si>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</si>
  <si>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</si>
  <si>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</si>
  <si>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</si>
  <si>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</si>
  <si>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</si>
  <si>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</si>
  <si>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</si>
  <si>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</si>
  <si>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</si>
  <si>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</si>
  <si>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</si>
  <si>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</si>
  <si>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</si>
  <si>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</si>
  <si>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</si>
  <si>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</si>
  <si>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</si>
  <si>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</si>
  <si>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</si>
  <si>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</si>
  <si>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</si>
  <si>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</si>
  <si>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</si>
  <si>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</si>
  <si>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</si>
  <si>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</si>
  <si>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</si>
  <si>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</si>
  <si>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</si>
  <si>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</si>
  <si>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</si>
  <si>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</si>
  <si>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</si>
  <si>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</si>
  <si>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</si>
  <si>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</si>
  <si>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</si>
  <si>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</si>
  <si>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</si>
  <si>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</si>
  <si>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</si>
  <si>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</si>
  <si>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</si>
  <si>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</si>
  <si>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</si>
  <si>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</si>
  <si>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</si>
  <si>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</si>
  <si>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</si>
  <si>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</si>
  <si>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</si>
  <si>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</si>
  <si>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</si>
  <si>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</si>
  <si>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</si>
  <si>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</si>
  <si>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</si>
  <si>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</si>
  <si>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</si>
  <si>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</si>
  <si>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</si>
  <si>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</si>
  <si>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</si>
  <si>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</si>
  <si>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</si>
  <si>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</si>
  <si>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</si>
  <si>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</si>
  <si>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</si>
  <si>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</si>
  <si>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</si>
  <si>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</si>
  <si>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</si>
  <si>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</si>
  <si>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</si>
  <si>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</si>
  <si>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</si>
  <si>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</si>
  <si>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</si>
  <si>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</si>
  <si>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</si>
  <si>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</si>
  <si>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</si>
  <si>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</si>
  <si>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</si>
  <si>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</si>
  <si>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</si>
  <si>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</si>
  <si>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</si>
  <si>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</si>
  <si>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</si>
  <si>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</si>
  <si>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</si>
  <si>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</si>
  <si>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</si>
  <si>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</si>
  <si>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</si>
  <si>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</si>
  <si>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</si>
  <si>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</si>
  <si>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</si>
  <si>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</si>
  <si>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</si>
  <si>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</si>
  <si>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</si>
  <si>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</si>
  <si>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</si>
  <si>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</si>
  <si>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</si>
  <si>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</si>
  <si>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</si>
  <si>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</si>
  <si>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</si>
  <si>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</si>
  <si>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</si>
  <si>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</si>
  <si>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</si>
  <si>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</si>
  <si>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</si>
  <si>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</si>
  <si>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</si>
  <si>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</si>
  <si>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</si>
  <si>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</si>
  <si>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</si>
  <si>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</si>
  <si>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</si>
  <si>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</si>
  <si>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</si>
  <si>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</si>
  <si>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</si>
  <si>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</si>
  <si>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</si>
  <si>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</si>
  <si>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</si>
  <si>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</si>
  <si>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</si>
  <si>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</si>
  <si>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</si>
  <si>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</si>
  <si>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</si>
  <si>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</si>
  <si>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</si>
  <si>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</si>
  <si>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</si>
  <si>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</si>
  <si>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</si>
  <si>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</si>
  <si>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</si>
  <si>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</si>
  <si>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</si>
  <si>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</si>
  <si>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</si>
  <si>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</si>
  <si>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</si>
  <si>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</si>
  <si>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</si>
  <si>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</si>
  <si>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</si>
  <si>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</si>
  <si>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</si>
  <si>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</si>
  <si>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</si>
  <si>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</si>
  <si>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</si>
  <si>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</si>
  <si>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</si>
  <si>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</si>
  <si>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</si>
  <si>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</si>
  <si>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</si>
  <si>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</si>
  <si>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</si>
  <si>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</si>
  <si>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</si>
  <si>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</si>
  <si>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</si>
  <si>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</si>
  <si>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</si>
  <si>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</si>
  <si>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</si>
  <si>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</si>
  <si>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</si>
  <si>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</si>
  <si>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</si>
  <si>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</si>
  <si>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</si>
  <si>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</si>
  <si>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</si>
  <si>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</si>
  <si>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</si>
  <si>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</si>
  <si>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</si>
  <si>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</si>
  <si>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</si>
  <si>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</si>
  <si>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</si>
  <si>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</si>
  <si>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</si>
  <si>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</si>
  <si>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</si>
  <si>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</si>
  <si>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</si>
  <si>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</si>
  <si>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</si>
  <si>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</si>
  <si>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</si>
  <si>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</si>
  <si>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</si>
  <si>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</si>
  <si>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</si>
  <si>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</si>
  <si>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</si>
  <si>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</si>
  <si>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</si>
  <si>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</si>
  <si>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</si>
  <si>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</si>
  <si>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</si>
  <si>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</si>
  <si>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</si>
  <si>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</si>
  <si>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</si>
  <si>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</si>
  <si>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</si>
  <si>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</si>
  <si>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</si>
  <si>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</si>
  <si>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</si>
  <si>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</si>
  <si>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</si>
  <si>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</si>
  <si>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</si>
  <si>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</si>
  <si>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</si>
  <si>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</si>
  <si>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</si>
  <si>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</si>
  <si>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</si>
  <si>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</si>
  <si>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</si>
  <si>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</si>
  <si>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</si>
  <si>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</si>
  <si>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</si>
  <si>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</si>
  <si>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</si>
  <si>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</si>
  <si>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</si>
  <si>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</si>
  <si>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</si>
  <si>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</si>
  <si>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</si>
  <si>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</si>
  <si>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</si>
  <si>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</si>
  <si>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</si>
  <si>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</si>
  <si>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</si>
  <si>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</si>
  <si>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</si>
  <si>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</si>
  <si>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</si>
  <si>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</si>
  <si>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</si>
  <si>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</si>
  <si>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</si>
  <si>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</si>
  <si>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</si>
  <si>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</si>
  <si>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</si>
  <si>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</si>
  <si>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</si>
  <si>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</si>
  <si>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</si>
  <si>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</si>
  <si>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</si>
  <si>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</si>
  <si>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</si>
  <si>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</si>
  <si>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</si>
  <si>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</si>
  <si>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</si>
  <si>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</si>
  <si>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</si>
  <si>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</si>
  <si>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</si>
  <si>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</si>
  <si>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</si>
  <si>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</si>
  <si>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</si>
  <si>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</si>
  <si>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</si>
  <si>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</si>
  <si>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</si>
  <si>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</si>
  <si>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</si>
  <si>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</si>
  <si>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</si>
  <si>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</si>
  <si>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</si>
  <si>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</si>
  <si>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</si>
  <si>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</si>
  <si>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</si>
  <si>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</si>
  <si>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</si>
  <si>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</si>
  <si>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</si>
  <si>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</si>
  <si>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</si>
  <si>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</si>
  <si>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</si>
  <si>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</si>
  <si>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</si>
  <si>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</si>
  <si>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</si>
  <si>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</si>
  <si>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</si>
  <si>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</si>
  <si>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</si>
  <si>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</si>
  <si>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</si>
  <si>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</si>
  <si>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</si>
  <si>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</si>
  <si>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</si>
  <si>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</si>
  <si>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</si>
  <si>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</si>
  <si>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</si>
  <si>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</si>
  <si>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</si>
  <si>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</si>
  <si>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</si>
  <si>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</si>
  <si>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</si>
  <si>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</si>
  <si>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</si>
  <si>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</si>
  <si>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</si>
  <si>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</si>
  <si>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</si>
  <si>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</si>
  <si>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</si>
  <si>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</si>
  <si>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</si>
  <si>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</si>
  <si>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</si>
  <si>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</si>
  <si>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</si>
  <si>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</si>
  <si>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</si>
  <si>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</si>
  <si>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</si>
  <si>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</si>
  <si>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</si>
  <si>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</si>
  <si>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</si>
  <si>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</si>
  <si>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</si>
  <si>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</si>
  <si>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</si>
  <si>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</si>
  <si>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</si>
  <si>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</si>
  <si>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</si>
  <si>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</si>
  <si>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</si>
  <si>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</si>
  <si>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</si>
  <si>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</si>
  <si>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</si>
  <si>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</si>
  <si>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</si>
  <si>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</si>
  <si>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</si>
  <si>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</si>
  <si>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</si>
  <si>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</si>
  <si>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</si>
  <si>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</si>
  <si>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</si>
  <si>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</si>
  <si>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</si>
  <si>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</si>
  <si>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</si>
  <si>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</si>
  <si>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</si>
  <si>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</si>
  <si>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</si>
  <si>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</si>
  <si>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</si>
  <si>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</si>
  <si>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</si>
  <si>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</si>
  <si>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</si>
  <si>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</si>
  <si>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</si>
  <si>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</si>
  <si>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</si>
  <si>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</si>
  <si>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</si>
  <si>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</si>
  <si>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</si>
  <si>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</si>
  <si>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automation/Data/Results/Workbooks/LSIPs/M3_LSIP/M3_LSIP_Database.Main.xlsx</t>
  </si>
  <si>
    <t>LSIP</t>
  </si>
  <si>
    <t>9. Enterprise M3 LEP (including all of Surrey)</t>
  </si>
  <si>
    <t>28-02-2024 10:16:18</t>
  </si>
  <si>
    <t>LSIP name</t>
  </si>
  <si>
    <t>Enterprise M3 LEP (including all of Surrey)</t>
  </si>
  <si>
    <t>29 02 2024 04:11:37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</si>
</sst>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0.50211083468565398</c:v>
                </c:pt>
                <c:pt idx="2">
                  <c:v>1.9436792818370963</c:v>
                </c:pt>
                <c:pt idx="3">
                  <c:v>0.54641556549632764</c:v>
                </c:pt>
                <c:pt idx="4">
                  <c:v>-1.4224622413501531</c:v>
                </c:pt>
                <c:pt idx="5">
                  <c:v>1.0140764135869063</c:v>
                </c:pt>
                <c:pt idx="7">
                  <c:v>0.22108057754317567</c:v>
                </c:pt>
                <c:pt idx="8">
                  <c:v>-1.5040282329191967</c:v>
                </c:pt>
                <c:pt idx="9">
                  <c:v>-0.94890774086311414</c:v>
                </c:pt>
                <c:pt idx="10">
                  <c:v>-0.11300062421621959</c:v>
                </c:pt>
                <c:pt idx="11">
                  <c:v>0.68567468770790452</c:v>
                </c:pt>
                <c:pt idx="12">
                  <c:v>-9.0733167554069016E-2</c:v>
                </c:pt>
                <c:pt idx="13">
                  <c:v>0.39211248803607823</c:v>
                </c:pt>
                <c:pt idx="14">
                  <c:v>-6.2757461223475257</c:v>
                </c:pt>
                <c:pt idx="15">
                  <c:v>-0.41953911770393759</c:v>
                </c:pt>
                <c:pt idx="17">
                  <c:v>0.24040403776721675</c:v>
                </c:pt>
                <c:pt idx="18">
                  <c:v>-1.0361397585868848</c:v>
                </c:pt>
                <c:pt idx="19">
                  <c:v>0.17512069863721003</c:v>
                </c:pt>
                <c:pt idx="20">
                  <c:v>2.6333510379772385E-2</c:v>
                </c:pt>
                <c:pt idx="22">
                  <c:v>4.655751981373335</c:v>
                </c:pt>
                <c:pt idx="24">
                  <c:v>1.2776539719721258</c:v>
                </c:pt>
                <c:pt idx="25">
                  <c:v>2.1664362301203388</c:v>
                </c:pt>
                <c:pt idx="26">
                  <c:v>6.5505458393020355</c:v>
                </c:pt>
                <c:pt idx="27">
                  <c:v>1.8350304060611222</c:v>
                </c:pt>
                <c:pt idx="29">
                  <c:v>5.6351477109199521</c:v>
                </c:pt>
                <c:pt idx="30">
                  <c:v>-4.1076623050496197</c:v>
                </c:pt>
                <c:pt idx="31">
                  <c:v>1.6352264351535917</c:v>
                </c:pt>
                <c:pt idx="32">
                  <c:v>0.32734774998044447</c:v>
                </c:pt>
                <c:pt idx="33">
                  <c:v>4.2226178385917912E-2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0.44614068541455332</c:v>
                </c:pt>
                <c:pt idx="2">
                  <c:v>0.3631337640335186</c:v>
                </c:pt>
                <c:pt idx="3">
                  <c:v>0.13868427195811162</c:v>
                </c:pt>
                <c:pt idx="4">
                  <c:v>0.11328844592251031</c:v>
                </c:pt>
                <c:pt idx="5">
                  <c:v>0.25160490423312698</c:v>
                </c:pt>
                <c:pt idx="7">
                  <c:v>-0.39366048059336078</c:v>
                </c:pt>
                <c:pt idx="8">
                  <c:v>1.2566590412990575</c:v>
                </c:pt>
                <c:pt idx="9">
                  <c:v>0.73436449458568198</c:v>
                </c:pt>
                <c:pt idx="10">
                  <c:v>0.66836192951689188</c:v>
                </c:pt>
                <c:pt idx="11">
                  <c:v>0.63520231617331113</c:v>
                </c:pt>
                <c:pt idx="12">
                  <c:v>-0.56633576812379349</c:v>
                </c:pt>
                <c:pt idx="13">
                  <c:v>1.0751774639496725</c:v>
                </c:pt>
                <c:pt idx="14">
                  <c:v>-0.4009220962175597</c:v>
                </c:pt>
                <c:pt idx="15">
                  <c:v>0.58752789913079084</c:v>
                </c:pt>
                <c:pt idx="17">
                  <c:v>1.2397486766944521</c:v>
                </c:pt>
                <c:pt idx="18">
                  <c:v>0.37689448794124836</c:v>
                </c:pt>
                <c:pt idx="19">
                  <c:v>0.15496982611278298</c:v>
                </c:pt>
                <c:pt idx="20">
                  <c:v>0.48615462193264403</c:v>
                </c:pt>
                <c:pt idx="22">
                  <c:v>1.0218331081166321</c:v>
                </c:pt>
                <c:pt idx="24">
                  <c:v>-1.3016886510651471</c:v>
                </c:pt>
                <c:pt idx="25">
                  <c:v>-1.8196667865043037</c:v>
                </c:pt>
                <c:pt idx="26">
                  <c:v>1.2205307886594019</c:v>
                </c:pt>
                <c:pt idx="27">
                  <c:v>-1.1613613154183189</c:v>
                </c:pt>
                <c:pt idx="29">
                  <c:v>0.92426056596193185</c:v>
                </c:pt>
                <c:pt idx="30">
                  <c:v>-0.18908103790483688</c:v>
                </c:pt>
                <c:pt idx="31">
                  <c:v>-1.4410065605541478</c:v>
                </c:pt>
                <c:pt idx="32">
                  <c:v>0.42127244119631868</c:v>
                </c:pt>
                <c:pt idx="33">
                  <c:v>0.30330411167900362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3.047000000000005</c:v>
                </c:pt>
                <c:pt idx="1">
                  <c:v>3.8029999999999977</c:v>
                </c:pt>
                <c:pt idx="2">
                  <c:v>4.3640000000000025</c:v>
                </c:pt>
                <c:pt idx="3">
                  <c:v>2.8549999999999929</c:v>
                </c:pt>
                <c:pt idx="4">
                  <c:v>5.9570000000000025</c:v>
                </c:pt>
                <c:pt idx="5">
                  <c:v>3.8239999999999958</c:v>
                </c:pt>
                <c:pt idx="6">
                  <c:v>3.3080000000000083</c:v>
                </c:pt>
                <c:pt idx="7">
                  <c:v>4.1050000000000066</c:v>
                </c:pt>
                <c:pt idx="8">
                  <c:v>3.5510000000000081</c:v>
                </c:pt>
                <c:pt idx="9">
                  <c:v>4.8920000000000012</c:v>
                </c:pt>
                <c:pt idx="10">
                  <c:v>3.8870000000000169</c:v>
                </c:pt>
                <c:pt idx="11">
                  <c:v>3.920000000000003</c:v>
                </c:pt>
                <c:pt idx="12">
                  <c:v>3.9500000000000135</c:v>
                </c:pt>
                <c:pt idx="13">
                  <c:v>3.9950000000000032</c:v>
                </c:pt>
                <c:pt idx="14">
                  <c:v>4.023999999999992</c:v>
                </c:pt>
                <c:pt idx="15">
                  <c:v>4.0319999999999983</c:v>
                </c:pt>
                <c:pt idx="16">
                  <c:v>4.0419999999999989</c:v>
                </c:pt>
                <c:pt idx="17">
                  <c:v>4.052000000000012</c:v>
                </c:pt>
                <c:pt idx="18">
                  <c:v>4.0610000000000053</c:v>
                </c:pt>
                <c:pt idx="19">
                  <c:v>4.0679999999999934</c:v>
                </c:pt>
                <c:pt idx="20">
                  <c:v>4.0820000000000052</c:v>
                </c:pt>
                <c:pt idx="21">
                  <c:v>4.0939999999999968</c:v>
                </c:pt>
                <c:pt idx="22">
                  <c:v>4.107000000000002</c:v>
                </c:pt>
                <c:pt idx="23">
                  <c:v>4.118000000000003</c:v>
                </c:pt>
                <c:pt idx="24" formatCode="#,##0.00">
                  <c:v>4.128999999999996</c:v>
                </c:pt>
                <c:pt idx="25">
                  <c:v>4.1399999999999944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0.58399999999999985</c:v>
                </c:pt>
                <c:pt idx="1">
                  <c:v>0.68400000000000094</c:v>
                </c:pt>
                <c:pt idx="2">
                  <c:v>1.5129999999999983</c:v>
                </c:pt>
                <c:pt idx="3">
                  <c:v>1.0160000000000011</c:v>
                </c:pt>
                <c:pt idx="4">
                  <c:v>0.40100000000000091</c:v>
                </c:pt>
                <c:pt idx="5">
                  <c:v>0.50899999999999945</c:v>
                </c:pt>
                <c:pt idx="6">
                  <c:v>0.35099999999999981</c:v>
                </c:pt>
                <c:pt idx="7">
                  <c:v>0.36699999999999994</c:v>
                </c:pt>
                <c:pt idx="8">
                  <c:v>0.32</c:v>
                </c:pt>
                <c:pt idx="9">
                  <c:v>0.78199999999999914</c:v>
                </c:pt>
                <c:pt idx="10">
                  <c:v>0.5520000000000006</c:v>
                </c:pt>
                <c:pt idx="11">
                  <c:v>0.54000000000000115</c:v>
                </c:pt>
                <c:pt idx="12">
                  <c:v>0.53599999999999937</c:v>
                </c:pt>
                <c:pt idx="13">
                  <c:v>0.52199999999999913</c:v>
                </c:pt>
                <c:pt idx="14">
                  <c:v>0.50600000000000001</c:v>
                </c:pt>
                <c:pt idx="15">
                  <c:v>0.49499999999999911</c:v>
                </c:pt>
                <c:pt idx="16">
                  <c:v>0.48800000000000049</c:v>
                </c:pt>
                <c:pt idx="17">
                  <c:v>0.48099999999999987</c:v>
                </c:pt>
                <c:pt idx="18">
                  <c:v>0.47499999999999987</c:v>
                </c:pt>
                <c:pt idx="19">
                  <c:v>0.47000000000000081</c:v>
                </c:pt>
                <c:pt idx="20">
                  <c:v>0.46599999999999919</c:v>
                </c:pt>
                <c:pt idx="21">
                  <c:v>0.45999999999999974</c:v>
                </c:pt>
                <c:pt idx="22">
                  <c:v>0.45499999999999907</c:v>
                </c:pt>
                <c:pt idx="23">
                  <c:v>0.4509999999999999</c:v>
                </c:pt>
                <c:pt idx="24" formatCode="#,##0.00">
                  <c:v>0.44700000000000117</c:v>
                </c:pt>
                <c:pt idx="25">
                  <c:v>0.44400000000000012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3.1810000000000054</c:v>
                </c:pt>
                <c:pt idx="1">
                  <c:v>3.0049999999999915</c:v>
                </c:pt>
                <c:pt idx="2">
                  <c:v>3.4830000000000005</c:v>
                </c:pt>
                <c:pt idx="3">
                  <c:v>2.7489999999999974</c:v>
                </c:pt>
                <c:pt idx="4">
                  <c:v>4.7910000000000048</c:v>
                </c:pt>
                <c:pt idx="5">
                  <c:v>4.846999999999988</c:v>
                </c:pt>
                <c:pt idx="6">
                  <c:v>6.9279999999999973</c:v>
                </c:pt>
                <c:pt idx="7">
                  <c:v>6.7110000000000136</c:v>
                </c:pt>
                <c:pt idx="8">
                  <c:v>3.156999999999996</c:v>
                </c:pt>
                <c:pt idx="9">
                  <c:v>3.0730000000000008</c:v>
                </c:pt>
                <c:pt idx="10">
                  <c:v>3.9299999999999997</c:v>
                </c:pt>
                <c:pt idx="11">
                  <c:v>3.8969999999999954</c:v>
                </c:pt>
                <c:pt idx="12">
                  <c:v>3.8140000000000134</c:v>
                </c:pt>
                <c:pt idx="13">
                  <c:v>3.7939999999999983</c:v>
                </c:pt>
                <c:pt idx="14">
                  <c:v>3.792999999999993</c:v>
                </c:pt>
                <c:pt idx="15">
                  <c:v>3.7890000000000033</c:v>
                </c:pt>
                <c:pt idx="16">
                  <c:v>3.7849999999999979</c:v>
                </c:pt>
                <c:pt idx="17">
                  <c:v>3.7839999999999949</c:v>
                </c:pt>
                <c:pt idx="18">
                  <c:v>3.7819999999999947</c:v>
                </c:pt>
                <c:pt idx="19">
                  <c:v>3.7829999999999986</c:v>
                </c:pt>
                <c:pt idx="20">
                  <c:v>3.7870000000000039</c:v>
                </c:pt>
                <c:pt idx="21">
                  <c:v>3.7919999999999989</c:v>
                </c:pt>
                <c:pt idx="22">
                  <c:v>3.7979999999999929</c:v>
                </c:pt>
                <c:pt idx="23">
                  <c:v>3.804999999999982</c:v>
                </c:pt>
                <c:pt idx="24" formatCode="#,##0.00">
                  <c:v>3.8120000000000078</c:v>
                </c:pt>
                <c:pt idx="25">
                  <c:v>3.819999999999999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2.9080000000000035</c:v>
                </c:pt>
                <c:pt idx="1">
                  <c:v>3.21199999999999</c:v>
                </c:pt>
                <c:pt idx="2">
                  <c:v>3.2299999999999924</c:v>
                </c:pt>
                <c:pt idx="3">
                  <c:v>2.7020000000000026</c:v>
                </c:pt>
                <c:pt idx="4">
                  <c:v>2.9010000000000038</c:v>
                </c:pt>
                <c:pt idx="5">
                  <c:v>2.651000000000006</c:v>
                </c:pt>
                <c:pt idx="6">
                  <c:v>2.9229999999999858</c:v>
                </c:pt>
                <c:pt idx="7">
                  <c:v>3.495000000000005</c:v>
                </c:pt>
                <c:pt idx="8">
                  <c:v>3.3459999999999952</c:v>
                </c:pt>
                <c:pt idx="9">
                  <c:v>3.7180000000000013</c:v>
                </c:pt>
                <c:pt idx="10">
                  <c:v>3.4869999999999828</c:v>
                </c:pt>
                <c:pt idx="11">
                  <c:v>3.4319999999999933</c:v>
                </c:pt>
                <c:pt idx="12">
                  <c:v>3.4159999999999964</c:v>
                </c:pt>
                <c:pt idx="13">
                  <c:v>3.4699999999999909</c:v>
                </c:pt>
                <c:pt idx="14">
                  <c:v>3.6069999999999998</c:v>
                </c:pt>
                <c:pt idx="15">
                  <c:v>3.6840000000000113</c:v>
                </c:pt>
                <c:pt idx="16">
                  <c:v>3.7409999999999921</c:v>
                </c:pt>
                <c:pt idx="17">
                  <c:v>3.7849999999999944</c:v>
                </c:pt>
                <c:pt idx="18">
                  <c:v>3.8209999999999926</c:v>
                </c:pt>
                <c:pt idx="19">
                  <c:v>3.8519999999999817</c:v>
                </c:pt>
                <c:pt idx="20">
                  <c:v>3.8799999999999955</c:v>
                </c:pt>
                <c:pt idx="21">
                  <c:v>3.9069999999999974</c:v>
                </c:pt>
                <c:pt idx="22">
                  <c:v>3.9320000000000075</c:v>
                </c:pt>
                <c:pt idx="23">
                  <c:v>3.9560000000000084</c:v>
                </c:pt>
                <c:pt idx="24" formatCode="#,##0.00">
                  <c:v>3.9800000000000075</c:v>
                </c:pt>
                <c:pt idx="25">
                  <c:v>4.0030000000000028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1.2830000000000015</c:v>
                </c:pt>
                <c:pt idx="1">
                  <c:v>2.3919999999999932</c:v>
                </c:pt>
                <c:pt idx="2">
                  <c:v>1.4669999999999999</c:v>
                </c:pt>
                <c:pt idx="3">
                  <c:v>1.2320000000000024</c:v>
                </c:pt>
                <c:pt idx="4">
                  <c:v>1.5530000000000024</c:v>
                </c:pt>
                <c:pt idx="5">
                  <c:v>1.7330000000000012</c:v>
                </c:pt>
                <c:pt idx="6">
                  <c:v>1.7150000000000012</c:v>
                </c:pt>
                <c:pt idx="7">
                  <c:v>2.1809999999999974</c:v>
                </c:pt>
                <c:pt idx="8">
                  <c:v>1.9769999999999972</c:v>
                </c:pt>
                <c:pt idx="9">
                  <c:v>2.3889999999999945</c:v>
                </c:pt>
                <c:pt idx="10">
                  <c:v>2.3800000000000034</c:v>
                </c:pt>
                <c:pt idx="11">
                  <c:v>2.4339999999999988</c:v>
                </c:pt>
                <c:pt idx="12">
                  <c:v>2.4960000000000009</c:v>
                </c:pt>
                <c:pt idx="13">
                  <c:v>2.533000000000003</c:v>
                </c:pt>
                <c:pt idx="14">
                  <c:v>2.5669999999999948</c:v>
                </c:pt>
                <c:pt idx="15">
                  <c:v>2.5969999999999929</c:v>
                </c:pt>
                <c:pt idx="16">
                  <c:v>2.6219999999999968</c:v>
                </c:pt>
                <c:pt idx="17">
                  <c:v>2.6469999999999994</c:v>
                </c:pt>
                <c:pt idx="18">
                  <c:v>2.6719999999999939</c:v>
                </c:pt>
                <c:pt idx="19">
                  <c:v>2.6969999999999956</c:v>
                </c:pt>
                <c:pt idx="20">
                  <c:v>2.7239999999999904</c:v>
                </c:pt>
                <c:pt idx="21">
                  <c:v>2.7520000000000007</c:v>
                </c:pt>
                <c:pt idx="22">
                  <c:v>2.7789999999999924</c:v>
                </c:pt>
                <c:pt idx="23">
                  <c:v>2.8049999999999953</c:v>
                </c:pt>
                <c:pt idx="24" formatCode="#,##0.00">
                  <c:v>2.8300000000000032</c:v>
                </c:pt>
                <c:pt idx="25">
                  <c:v>2.8550000000000013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10.322999999999986</c:v>
                </c:pt>
                <c:pt idx="1">
                  <c:v>8.07</c:v>
                </c:pt>
                <c:pt idx="2">
                  <c:v>6.7780000000000129</c:v>
                </c:pt>
                <c:pt idx="3">
                  <c:v>6.4469999999999912</c:v>
                </c:pt>
                <c:pt idx="4">
                  <c:v>6.5929999999999991</c:v>
                </c:pt>
                <c:pt idx="5">
                  <c:v>5.4810000000000123</c:v>
                </c:pt>
                <c:pt idx="6">
                  <c:v>6.014999999999997</c:v>
                </c:pt>
                <c:pt idx="7">
                  <c:v>5.9140000000000121</c:v>
                </c:pt>
                <c:pt idx="8">
                  <c:v>5.1289999999999969</c:v>
                </c:pt>
                <c:pt idx="9">
                  <c:v>6.3060000000000089</c:v>
                </c:pt>
                <c:pt idx="10">
                  <c:v>6.1009999999999875</c:v>
                </c:pt>
                <c:pt idx="11">
                  <c:v>6.1800000000000201</c:v>
                </c:pt>
                <c:pt idx="12">
                  <c:v>6.073999999999991</c:v>
                </c:pt>
                <c:pt idx="13">
                  <c:v>6.0350000000000117</c:v>
                </c:pt>
                <c:pt idx="14">
                  <c:v>5.9640000000000004</c:v>
                </c:pt>
                <c:pt idx="15">
                  <c:v>5.8649999999999984</c:v>
                </c:pt>
                <c:pt idx="16">
                  <c:v>5.725000000000013</c:v>
                </c:pt>
                <c:pt idx="17">
                  <c:v>5.5880000000000116</c:v>
                </c:pt>
                <c:pt idx="18">
                  <c:v>5.4550000000000081</c:v>
                </c:pt>
                <c:pt idx="19">
                  <c:v>5.3260000000000112</c:v>
                </c:pt>
                <c:pt idx="20">
                  <c:v>5.2060000000000084</c:v>
                </c:pt>
                <c:pt idx="21">
                  <c:v>5.0860000000000163</c:v>
                </c:pt>
                <c:pt idx="22">
                  <c:v>4.969000000000003</c:v>
                </c:pt>
                <c:pt idx="23">
                  <c:v>4.8539999999999983</c:v>
                </c:pt>
                <c:pt idx="24" formatCode="#,##0.00">
                  <c:v>4.7410000000000068</c:v>
                </c:pt>
                <c:pt idx="25">
                  <c:v>4.6320000000000254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20.050000000000022</c:v>
                </c:pt>
                <c:pt idx="1">
                  <c:v>18.227000000000011</c:v>
                </c:pt>
                <c:pt idx="2">
                  <c:v>20.429999999999946</c:v>
                </c:pt>
                <c:pt idx="3">
                  <c:v>17.57399999999997</c:v>
                </c:pt>
                <c:pt idx="4">
                  <c:v>19.38999999999999</c:v>
                </c:pt>
                <c:pt idx="5">
                  <c:v>19.576999999999984</c:v>
                </c:pt>
                <c:pt idx="6">
                  <c:v>20.631000000000025</c:v>
                </c:pt>
                <c:pt idx="7">
                  <c:v>21.344999999999903</c:v>
                </c:pt>
                <c:pt idx="8">
                  <c:v>22.27499999999991</c:v>
                </c:pt>
                <c:pt idx="9">
                  <c:v>20.940999999999963</c:v>
                </c:pt>
                <c:pt idx="10">
                  <c:v>20.860000000000035</c:v>
                </c:pt>
                <c:pt idx="11">
                  <c:v>20.530000000000051</c:v>
                </c:pt>
                <c:pt idx="12">
                  <c:v>20.185000000000009</c:v>
                </c:pt>
                <c:pt idx="13">
                  <c:v>19.79200000000003</c:v>
                </c:pt>
                <c:pt idx="14">
                  <c:v>19.538999999999962</c:v>
                </c:pt>
                <c:pt idx="15">
                  <c:v>19.227000000000015</c:v>
                </c:pt>
                <c:pt idx="16">
                  <c:v>18.98799999999996</c:v>
                </c:pt>
                <c:pt idx="17">
                  <c:v>18.751000000000015</c:v>
                </c:pt>
                <c:pt idx="18">
                  <c:v>18.523999999999976</c:v>
                </c:pt>
                <c:pt idx="19">
                  <c:v>18.308000000000021</c:v>
                </c:pt>
                <c:pt idx="20">
                  <c:v>18.111999999999977</c:v>
                </c:pt>
                <c:pt idx="21">
                  <c:v>17.906999999999989</c:v>
                </c:pt>
                <c:pt idx="22">
                  <c:v>17.705000000000073</c:v>
                </c:pt>
                <c:pt idx="23">
                  <c:v>17.509000000000036</c:v>
                </c:pt>
                <c:pt idx="24" formatCode="#,##0.00">
                  <c:v>17.318000000000008</c:v>
                </c:pt>
                <c:pt idx="25">
                  <c:v>17.138000000000016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52.813000000000024</c:v>
                </c:pt>
                <c:pt idx="1">
                  <c:v>45.057000000000038</c:v>
                </c:pt>
                <c:pt idx="2">
                  <c:v>44.35400000000007</c:v>
                </c:pt>
                <c:pt idx="3">
                  <c:v>46.872000000000057</c:v>
                </c:pt>
                <c:pt idx="4">
                  <c:v>47.83799999999998</c:v>
                </c:pt>
                <c:pt idx="5">
                  <c:v>43.664000000000065</c:v>
                </c:pt>
                <c:pt idx="6">
                  <c:v>51.33700000000011</c:v>
                </c:pt>
                <c:pt idx="7">
                  <c:v>54.856999999999985</c:v>
                </c:pt>
                <c:pt idx="8">
                  <c:v>51.219000000000023</c:v>
                </c:pt>
                <c:pt idx="9">
                  <c:v>53.106000000000073</c:v>
                </c:pt>
                <c:pt idx="10">
                  <c:v>54.82</c:v>
                </c:pt>
                <c:pt idx="11">
                  <c:v>54.226999999999997</c:v>
                </c:pt>
                <c:pt idx="12">
                  <c:v>55.013999999999953</c:v>
                </c:pt>
                <c:pt idx="13">
                  <c:v>56.817999999999884</c:v>
                </c:pt>
                <c:pt idx="14">
                  <c:v>58.200000000000074</c:v>
                </c:pt>
                <c:pt idx="15">
                  <c:v>58.792000000000215</c:v>
                </c:pt>
                <c:pt idx="16">
                  <c:v>59.316999999999943</c:v>
                </c:pt>
                <c:pt idx="17">
                  <c:v>59.703999999999958</c:v>
                </c:pt>
                <c:pt idx="18">
                  <c:v>60.165000000000063</c:v>
                </c:pt>
                <c:pt idx="19">
                  <c:v>60.594000000000037</c:v>
                </c:pt>
                <c:pt idx="20">
                  <c:v>61.102000000000004</c:v>
                </c:pt>
                <c:pt idx="21">
                  <c:v>61.625000000000078</c:v>
                </c:pt>
                <c:pt idx="22">
                  <c:v>62.164999999999964</c:v>
                </c:pt>
                <c:pt idx="23">
                  <c:v>62.718000000000096</c:v>
                </c:pt>
                <c:pt idx="24" formatCode="#,##0.00">
                  <c:v>63.280999999999928</c:v>
                </c:pt>
                <c:pt idx="25">
                  <c:v>63.851000000000049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93.613999999999834</c:v>
                </c:pt>
                <c:pt idx="1">
                  <c:v>94.700999999999823</c:v>
                </c:pt>
                <c:pt idx="2">
                  <c:v>95.411999999999935</c:v>
                </c:pt>
                <c:pt idx="3">
                  <c:v>94.28699999999975</c:v>
                </c:pt>
                <c:pt idx="4">
                  <c:v>94.441000000000173</c:v>
                </c:pt>
                <c:pt idx="5">
                  <c:v>92.297999999999718</c:v>
                </c:pt>
                <c:pt idx="6">
                  <c:v>96.240000000000251</c:v>
                </c:pt>
                <c:pt idx="7">
                  <c:v>91.458000000000197</c:v>
                </c:pt>
                <c:pt idx="8">
                  <c:v>93.512000000000043</c:v>
                </c:pt>
                <c:pt idx="9">
                  <c:v>91.898000000000053</c:v>
                </c:pt>
                <c:pt idx="10">
                  <c:v>93.10899999999998</c:v>
                </c:pt>
                <c:pt idx="11">
                  <c:v>93.484999999999943</c:v>
                </c:pt>
                <c:pt idx="12">
                  <c:v>93.623999999999867</c:v>
                </c:pt>
                <c:pt idx="13">
                  <c:v>93.712000000000117</c:v>
                </c:pt>
                <c:pt idx="14">
                  <c:v>93.894999999999968</c:v>
                </c:pt>
                <c:pt idx="15">
                  <c:v>94.091999999999999</c:v>
                </c:pt>
                <c:pt idx="16">
                  <c:v>94.220999999999876</c:v>
                </c:pt>
                <c:pt idx="17">
                  <c:v>94.329000000000008</c:v>
                </c:pt>
                <c:pt idx="18">
                  <c:v>94.427999999999841</c:v>
                </c:pt>
                <c:pt idx="19">
                  <c:v>94.525000000000233</c:v>
                </c:pt>
                <c:pt idx="20">
                  <c:v>94.638999999999953</c:v>
                </c:pt>
                <c:pt idx="21">
                  <c:v>94.757999999999939</c:v>
                </c:pt>
                <c:pt idx="22">
                  <c:v>94.874999999999673</c:v>
                </c:pt>
                <c:pt idx="23">
                  <c:v>95.016999999999797</c:v>
                </c:pt>
                <c:pt idx="24" formatCode="#,##0.00">
                  <c:v>95.156999999999925</c:v>
                </c:pt>
                <c:pt idx="25">
                  <c:v>95.296999999999869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19.738999999999926</c:v>
                </c:pt>
                <c:pt idx="1">
                  <c:v>19.860000000000035</c:v>
                </c:pt>
                <c:pt idx="2">
                  <c:v>20.830000000000013</c:v>
                </c:pt>
                <c:pt idx="3">
                  <c:v>18.59099999999999</c:v>
                </c:pt>
                <c:pt idx="4">
                  <c:v>22.019999999999904</c:v>
                </c:pt>
                <c:pt idx="5">
                  <c:v>21.55899999999999</c:v>
                </c:pt>
                <c:pt idx="6">
                  <c:v>24.877999999999968</c:v>
                </c:pt>
                <c:pt idx="7">
                  <c:v>21.518999999999973</c:v>
                </c:pt>
                <c:pt idx="8">
                  <c:v>22.525000000000034</c:v>
                </c:pt>
                <c:pt idx="9">
                  <c:v>22.75399999999993</c:v>
                </c:pt>
                <c:pt idx="10">
                  <c:v>20.464999999999964</c:v>
                </c:pt>
                <c:pt idx="11">
                  <c:v>21.299999999999972</c:v>
                </c:pt>
                <c:pt idx="12">
                  <c:v>21.293999999999983</c:v>
                </c:pt>
                <c:pt idx="13">
                  <c:v>21.322000000000056</c:v>
                </c:pt>
                <c:pt idx="14">
                  <c:v>21.403000000000031</c:v>
                </c:pt>
                <c:pt idx="15">
                  <c:v>21.455999999999925</c:v>
                </c:pt>
                <c:pt idx="16">
                  <c:v>21.480000000000015</c:v>
                </c:pt>
                <c:pt idx="17">
                  <c:v>21.500999999999998</c:v>
                </c:pt>
                <c:pt idx="18">
                  <c:v>21.520999999999994</c:v>
                </c:pt>
                <c:pt idx="19">
                  <c:v>21.542000000000041</c:v>
                </c:pt>
                <c:pt idx="20">
                  <c:v>21.567000000000025</c:v>
                </c:pt>
                <c:pt idx="21">
                  <c:v>21.586999999999954</c:v>
                </c:pt>
                <c:pt idx="22">
                  <c:v>21.605999999999991</c:v>
                </c:pt>
                <c:pt idx="23">
                  <c:v>21.622999999999994</c:v>
                </c:pt>
                <c:pt idx="24" formatCode="#,##0.00">
                  <c:v>21.638000000000044</c:v>
                </c:pt>
                <c:pt idx="25">
                  <c:v>21.652999999999956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34.42399999999995</c:v>
                </c:pt>
                <c:pt idx="1">
                  <c:v>38.631999999999948</c:v>
                </c:pt>
                <c:pt idx="2">
                  <c:v>40.538999999999966</c:v>
                </c:pt>
                <c:pt idx="3">
                  <c:v>37.378999999999934</c:v>
                </c:pt>
                <c:pt idx="4">
                  <c:v>37.711000000000077</c:v>
                </c:pt>
                <c:pt idx="5">
                  <c:v>40.238000000000007</c:v>
                </c:pt>
                <c:pt idx="6">
                  <c:v>40.760000000000012</c:v>
                </c:pt>
                <c:pt idx="7">
                  <c:v>38.282999999999959</c:v>
                </c:pt>
                <c:pt idx="8">
                  <c:v>40.99799999999999</c:v>
                </c:pt>
                <c:pt idx="9">
                  <c:v>43.802000000000085</c:v>
                </c:pt>
                <c:pt idx="10">
                  <c:v>40.723999999999968</c:v>
                </c:pt>
                <c:pt idx="11">
                  <c:v>38.849000000000025</c:v>
                </c:pt>
                <c:pt idx="12">
                  <c:v>39.709000000000032</c:v>
                </c:pt>
                <c:pt idx="13">
                  <c:v>40.840999999999973</c:v>
                </c:pt>
                <c:pt idx="14">
                  <c:v>41.963999999999949</c:v>
                </c:pt>
                <c:pt idx="15">
                  <c:v>42.841999999999977</c:v>
                </c:pt>
                <c:pt idx="16">
                  <c:v>43.607000000000056</c:v>
                </c:pt>
                <c:pt idx="17">
                  <c:v>44.303000000000104</c:v>
                </c:pt>
                <c:pt idx="18">
                  <c:v>44.959999999999916</c:v>
                </c:pt>
                <c:pt idx="19">
                  <c:v>45.591000000000037</c:v>
                </c:pt>
                <c:pt idx="20">
                  <c:v>46.208999999999953</c:v>
                </c:pt>
                <c:pt idx="21">
                  <c:v>46.805999999999969</c:v>
                </c:pt>
                <c:pt idx="22">
                  <c:v>47.381999999999948</c:v>
                </c:pt>
                <c:pt idx="23">
                  <c:v>47.939000000000092</c:v>
                </c:pt>
                <c:pt idx="24" formatCode="#,##0.00">
                  <c:v>48.47399999999999</c:v>
                </c:pt>
                <c:pt idx="25">
                  <c:v>48.991000000000014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3.9299999999999979</c:v>
                </c:pt>
                <c:pt idx="1">
                  <c:v>4.4580000000000055</c:v>
                </c:pt>
                <c:pt idx="2">
                  <c:v>7.3650000000000135</c:v>
                </c:pt>
                <c:pt idx="3">
                  <c:v>5.71199999999999</c:v>
                </c:pt>
                <c:pt idx="4">
                  <c:v>5.2919999999999936</c:v>
                </c:pt>
                <c:pt idx="5">
                  <c:v>6.8570000000000029</c:v>
                </c:pt>
                <c:pt idx="6">
                  <c:v>4.6090000000000009</c:v>
                </c:pt>
                <c:pt idx="7">
                  <c:v>4.8759999999999906</c:v>
                </c:pt>
                <c:pt idx="8">
                  <c:v>5.2649999999999997</c:v>
                </c:pt>
                <c:pt idx="9">
                  <c:v>4.4719999999999978</c:v>
                </c:pt>
                <c:pt idx="10">
                  <c:v>4.9590000000000067</c:v>
                </c:pt>
                <c:pt idx="11">
                  <c:v>4.8749999999999929</c:v>
                </c:pt>
                <c:pt idx="12">
                  <c:v>4.8440000000000074</c:v>
                </c:pt>
                <c:pt idx="13">
                  <c:v>4.8109999999999902</c:v>
                </c:pt>
                <c:pt idx="14">
                  <c:v>4.7850000000000046</c:v>
                </c:pt>
                <c:pt idx="15">
                  <c:v>4.7799999999999949</c:v>
                </c:pt>
                <c:pt idx="16">
                  <c:v>4.7700000000000156</c:v>
                </c:pt>
                <c:pt idx="17">
                  <c:v>4.7589999999999986</c:v>
                </c:pt>
                <c:pt idx="18">
                  <c:v>4.7489999999999952</c:v>
                </c:pt>
                <c:pt idx="19">
                  <c:v>4.7379999999999924</c:v>
                </c:pt>
                <c:pt idx="20">
                  <c:v>4.7259999999999973</c:v>
                </c:pt>
                <c:pt idx="21">
                  <c:v>4.7150000000000052</c:v>
                </c:pt>
                <c:pt idx="22">
                  <c:v>4.7029999999999923</c:v>
                </c:pt>
                <c:pt idx="23">
                  <c:v>4.6920000000000046</c:v>
                </c:pt>
                <c:pt idx="24" formatCode="#,##0.00">
                  <c:v>4.680000000000005</c:v>
                </c:pt>
                <c:pt idx="25">
                  <c:v>4.6690000000000023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29.996999999999932</c:v>
                </c:pt>
                <c:pt idx="1">
                  <c:v>33.25699999999992</c:v>
                </c:pt>
                <c:pt idx="2">
                  <c:v>29.437999999999981</c:v>
                </c:pt>
                <c:pt idx="3">
                  <c:v>34.277999999999984</c:v>
                </c:pt>
                <c:pt idx="4">
                  <c:v>32.722999999999971</c:v>
                </c:pt>
                <c:pt idx="5">
                  <c:v>37.247000000000071</c:v>
                </c:pt>
                <c:pt idx="6">
                  <c:v>39.986999999999988</c:v>
                </c:pt>
                <c:pt idx="7">
                  <c:v>35.170000000000044</c:v>
                </c:pt>
                <c:pt idx="8">
                  <c:v>35.259000000000057</c:v>
                </c:pt>
                <c:pt idx="9">
                  <c:v>37.368000000000009</c:v>
                </c:pt>
                <c:pt idx="10">
                  <c:v>37.982999999999983</c:v>
                </c:pt>
                <c:pt idx="11">
                  <c:v>38.918999999999933</c:v>
                </c:pt>
                <c:pt idx="12">
                  <c:v>39.273999999999972</c:v>
                </c:pt>
                <c:pt idx="13">
                  <c:v>39.986999999999995</c:v>
                </c:pt>
                <c:pt idx="14">
                  <c:v>40.543000000000028</c:v>
                </c:pt>
                <c:pt idx="15">
                  <c:v>41.002000000000017</c:v>
                </c:pt>
                <c:pt idx="16">
                  <c:v>41.432000000000066</c:v>
                </c:pt>
                <c:pt idx="17">
                  <c:v>41.807999999999836</c:v>
                </c:pt>
                <c:pt idx="18">
                  <c:v>42.165000000000056</c:v>
                </c:pt>
                <c:pt idx="19">
                  <c:v>42.518999999999991</c:v>
                </c:pt>
                <c:pt idx="20">
                  <c:v>42.891000000000005</c:v>
                </c:pt>
                <c:pt idx="21">
                  <c:v>43.255999999999979</c:v>
                </c:pt>
                <c:pt idx="22">
                  <c:v>43.614000000000047</c:v>
                </c:pt>
                <c:pt idx="23">
                  <c:v>43.95699999999993</c:v>
                </c:pt>
                <c:pt idx="24" formatCode="#,##0.00">
                  <c:v>44.283000000000001</c:v>
                </c:pt>
                <c:pt idx="25">
                  <c:v>44.592000000000048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25.754000000000048</c:v>
                </c:pt>
                <c:pt idx="1">
                  <c:v>23.030999999999974</c:v>
                </c:pt>
                <c:pt idx="2">
                  <c:v>23.653000000000031</c:v>
                </c:pt>
                <c:pt idx="3">
                  <c:v>25.207000000000001</c:v>
                </c:pt>
                <c:pt idx="4">
                  <c:v>24.057999999999979</c:v>
                </c:pt>
                <c:pt idx="5">
                  <c:v>22.966000000000047</c:v>
                </c:pt>
                <c:pt idx="6">
                  <c:v>22.275999999999982</c:v>
                </c:pt>
                <c:pt idx="7">
                  <c:v>20.928000000000011</c:v>
                </c:pt>
                <c:pt idx="8">
                  <c:v>22.154999999999969</c:v>
                </c:pt>
                <c:pt idx="9">
                  <c:v>22.620000000000047</c:v>
                </c:pt>
                <c:pt idx="10">
                  <c:v>22.862000000000048</c:v>
                </c:pt>
                <c:pt idx="11">
                  <c:v>23.199999999999964</c:v>
                </c:pt>
                <c:pt idx="12">
                  <c:v>23.03500000000005</c:v>
                </c:pt>
                <c:pt idx="13">
                  <c:v>22.836000000000016</c:v>
                </c:pt>
                <c:pt idx="14">
                  <c:v>22.609000000000005</c:v>
                </c:pt>
                <c:pt idx="15">
                  <c:v>22.444999999999993</c:v>
                </c:pt>
                <c:pt idx="16">
                  <c:v>22.305999999999955</c:v>
                </c:pt>
                <c:pt idx="17">
                  <c:v>22.166000000000018</c:v>
                </c:pt>
                <c:pt idx="18">
                  <c:v>22.024999999999995</c:v>
                </c:pt>
                <c:pt idx="19">
                  <c:v>21.882999999999967</c:v>
                </c:pt>
                <c:pt idx="20">
                  <c:v>21.742999999999988</c:v>
                </c:pt>
                <c:pt idx="21">
                  <c:v>21.592000000000027</c:v>
                </c:pt>
                <c:pt idx="22">
                  <c:v>21.441999999999965</c:v>
                </c:pt>
                <c:pt idx="23">
                  <c:v>21.293000000000038</c:v>
                </c:pt>
                <c:pt idx="24" formatCode="#,##0.00">
                  <c:v>21.143999999999988</c:v>
                </c:pt>
                <c:pt idx="25">
                  <c:v>20.995000000000065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10.15300000000002</c:v>
                </c:pt>
                <c:pt idx="1">
                  <c:v>9.8030000000000417</c:v>
                </c:pt>
                <c:pt idx="2">
                  <c:v>10.648000000000007</c:v>
                </c:pt>
                <c:pt idx="3">
                  <c:v>10.628999999999992</c:v>
                </c:pt>
                <c:pt idx="4">
                  <c:v>11.192000000000018</c:v>
                </c:pt>
                <c:pt idx="5">
                  <c:v>11.939999999999985</c:v>
                </c:pt>
                <c:pt idx="6">
                  <c:v>12.82099999999998</c:v>
                </c:pt>
                <c:pt idx="7">
                  <c:v>10.815000000000014</c:v>
                </c:pt>
                <c:pt idx="8">
                  <c:v>9.0879999999999903</c:v>
                </c:pt>
                <c:pt idx="9">
                  <c:v>10.537000000000001</c:v>
                </c:pt>
                <c:pt idx="10">
                  <c:v>12.354999999999984</c:v>
                </c:pt>
                <c:pt idx="11">
                  <c:v>12.29300000000001</c:v>
                </c:pt>
                <c:pt idx="12">
                  <c:v>12.214000000000006</c:v>
                </c:pt>
                <c:pt idx="13">
                  <c:v>12.201999999999979</c:v>
                </c:pt>
                <c:pt idx="14">
                  <c:v>12.269999999999985</c:v>
                </c:pt>
                <c:pt idx="15">
                  <c:v>12.344000000000008</c:v>
                </c:pt>
                <c:pt idx="16">
                  <c:v>12.446000000000019</c:v>
                </c:pt>
                <c:pt idx="17">
                  <c:v>12.563000000000011</c:v>
                </c:pt>
                <c:pt idx="18">
                  <c:v>12.686000000000002</c:v>
                </c:pt>
                <c:pt idx="19">
                  <c:v>12.813999999999995</c:v>
                </c:pt>
                <c:pt idx="20">
                  <c:v>12.942000000000011</c:v>
                </c:pt>
                <c:pt idx="21">
                  <c:v>13.072000000000005</c:v>
                </c:pt>
                <c:pt idx="22">
                  <c:v>13.202000000000007</c:v>
                </c:pt>
                <c:pt idx="23">
                  <c:v>13.331000000000014</c:v>
                </c:pt>
                <c:pt idx="24" formatCode="#,##0.00">
                  <c:v>13.459</c:v>
                </c:pt>
                <c:pt idx="25">
                  <c:v>13.585999999999981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76.536999999999793</c:v>
                </c:pt>
                <c:pt idx="1">
                  <c:v>72.136000000000081</c:v>
                </c:pt>
                <c:pt idx="2">
                  <c:v>75.467999999999961</c:v>
                </c:pt>
                <c:pt idx="3">
                  <c:v>77.419999999999902</c:v>
                </c:pt>
                <c:pt idx="4">
                  <c:v>81.650999999999769</c:v>
                </c:pt>
                <c:pt idx="5">
                  <c:v>79.470999999999933</c:v>
                </c:pt>
                <c:pt idx="6">
                  <c:v>84.451999999999913</c:v>
                </c:pt>
                <c:pt idx="7">
                  <c:v>73.582999999999871</c:v>
                </c:pt>
                <c:pt idx="8">
                  <c:v>79.720999999999975</c:v>
                </c:pt>
                <c:pt idx="9">
                  <c:v>85.014999999999844</c:v>
                </c:pt>
                <c:pt idx="10">
                  <c:v>79.022999999999854</c:v>
                </c:pt>
                <c:pt idx="11">
                  <c:v>80.305999999999898</c:v>
                </c:pt>
                <c:pt idx="12">
                  <c:v>80.757999999999882</c:v>
                </c:pt>
                <c:pt idx="13">
                  <c:v>81.35599999999998</c:v>
                </c:pt>
                <c:pt idx="14">
                  <c:v>81.977000000000132</c:v>
                </c:pt>
                <c:pt idx="15">
                  <c:v>82.460999999999871</c:v>
                </c:pt>
                <c:pt idx="16">
                  <c:v>82.906000000000006</c:v>
                </c:pt>
                <c:pt idx="17">
                  <c:v>83.367000000000147</c:v>
                </c:pt>
                <c:pt idx="18">
                  <c:v>83.84000000000006</c:v>
                </c:pt>
                <c:pt idx="19">
                  <c:v>84.328000000000003</c:v>
                </c:pt>
                <c:pt idx="20">
                  <c:v>84.845000000000056</c:v>
                </c:pt>
                <c:pt idx="21">
                  <c:v>85.343000000000103</c:v>
                </c:pt>
                <c:pt idx="22">
                  <c:v>85.841000000000065</c:v>
                </c:pt>
                <c:pt idx="23">
                  <c:v>86.338000000000022</c:v>
                </c:pt>
                <c:pt idx="24" formatCode="#,##0.00">
                  <c:v>86.833000000000155</c:v>
                </c:pt>
                <c:pt idx="25">
                  <c:v>87.327000000000027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47.636000000000038</c:v>
                </c:pt>
                <c:pt idx="1">
                  <c:v>51.248999999999995</c:v>
                </c:pt>
                <c:pt idx="2">
                  <c:v>58.674000000000049</c:v>
                </c:pt>
                <c:pt idx="3">
                  <c:v>51.362999999999964</c:v>
                </c:pt>
                <c:pt idx="4">
                  <c:v>55.367000000000012</c:v>
                </c:pt>
                <c:pt idx="5">
                  <c:v>54.474999999999952</c:v>
                </c:pt>
                <c:pt idx="6">
                  <c:v>58.15899999999997</c:v>
                </c:pt>
                <c:pt idx="7">
                  <c:v>54.709999999999994</c:v>
                </c:pt>
                <c:pt idx="8">
                  <c:v>55.825000000000145</c:v>
                </c:pt>
                <c:pt idx="9">
                  <c:v>57.336000000000041</c:v>
                </c:pt>
                <c:pt idx="10">
                  <c:v>51.938999999999972</c:v>
                </c:pt>
                <c:pt idx="11">
                  <c:v>52.390000000000029</c:v>
                </c:pt>
                <c:pt idx="12">
                  <c:v>53.041999999999994</c:v>
                </c:pt>
                <c:pt idx="13">
                  <c:v>53.248999999999953</c:v>
                </c:pt>
                <c:pt idx="14">
                  <c:v>53.665000000000056</c:v>
                </c:pt>
                <c:pt idx="15">
                  <c:v>54.029999999999944</c:v>
                </c:pt>
                <c:pt idx="16">
                  <c:v>54.424000000000063</c:v>
                </c:pt>
                <c:pt idx="17">
                  <c:v>54.816000000000017</c:v>
                </c:pt>
                <c:pt idx="18">
                  <c:v>55.205999999999996</c:v>
                </c:pt>
                <c:pt idx="19">
                  <c:v>55.595999999999862</c:v>
                </c:pt>
                <c:pt idx="20">
                  <c:v>55.994999999999962</c:v>
                </c:pt>
                <c:pt idx="21">
                  <c:v>56.386000000000003</c:v>
                </c:pt>
                <c:pt idx="22">
                  <c:v>56.777999999999999</c:v>
                </c:pt>
                <c:pt idx="23">
                  <c:v>57.17199999999989</c:v>
                </c:pt>
                <c:pt idx="24" formatCode="#,##0.00">
                  <c:v>57.566999999999979</c:v>
                </c:pt>
                <c:pt idx="25">
                  <c:v>57.964000000000027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18.738999999999994</c:v>
                </c:pt>
                <c:pt idx="1">
                  <c:v>23.866999999999972</c:v>
                </c:pt>
                <c:pt idx="2">
                  <c:v>23.347000000000044</c:v>
                </c:pt>
                <c:pt idx="3">
                  <c:v>22.902999999999981</c:v>
                </c:pt>
                <c:pt idx="4">
                  <c:v>23.841999999999974</c:v>
                </c:pt>
                <c:pt idx="5">
                  <c:v>25.667000000000069</c:v>
                </c:pt>
                <c:pt idx="6">
                  <c:v>22.355000000000032</c:v>
                </c:pt>
                <c:pt idx="7">
                  <c:v>25.77899999999995</c:v>
                </c:pt>
                <c:pt idx="8">
                  <c:v>24.773999999999994</c:v>
                </c:pt>
                <c:pt idx="9">
                  <c:v>24.155000000000022</c:v>
                </c:pt>
                <c:pt idx="10">
                  <c:v>23.793999999999993</c:v>
                </c:pt>
                <c:pt idx="11">
                  <c:v>24.614999999999991</c:v>
                </c:pt>
                <c:pt idx="12">
                  <c:v>24.911000000000044</c:v>
                </c:pt>
                <c:pt idx="13">
                  <c:v>25.365999999999953</c:v>
                </c:pt>
                <c:pt idx="14">
                  <c:v>25.788999999999991</c:v>
                </c:pt>
                <c:pt idx="15">
                  <c:v>25.978000000000005</c:v>
                </c:pt>
                <c:pt idx="16">
                  <c:v>26.280999999999992</c:v>
                </c:pt>
                <c:pt idx="17">
                  <c:v>26.539000000000023</c:v>
                </c:pt>
                <c:pt idx="18">
                  <c:v>26.793999999999972</c:v>
                </c:pt>
                <c:pt idx="19">
                  <c:v>27.036999999999939</c:v>
                </c:pt>
                <c:pt idx="20">
                  <c:v>27.29999999999999</c:v>
                </c:pt>
                <c:pt idx="21">
                  <c:v>27.571999999999974</c:v>
                </c:pt>
                <c:pt idx="22">
                  <c:v>27.850000000000016</c:v>
                </c:pt>
                <c:pt idx="23">
                  <c:v>28.13</c:v>
                </c:pt>
                <c:pt idx="24" formatCode="#,##0.00">
                  <c:v>28.411999999999981</c:v>
                </c:pt>
                <c:pt idx="25">
                  <c:v>28.695999999999984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18.513000000000016</c:v>
                </c:pt>
                <c:pt idx="1">
                  <c:v>18.522999999999957</c:v>
                </c:pt>
                <c:pt idx="2">
                  <c:v>18.928000000000001</c:v>
                </c:pt>
                <c:pt idx="3">
                  <c:v>19.910000000000004</c:v>
                </c:pt>
                <c:pt idx="4">
                  <c:v>21.243000000000009</c:v>
                </c:pt>
                <c:pt idx="5">
                  <c:v>23.326999999999956</c:v>
                </c:pt>
                <c:pt idx="6">
                  <c:v>20.882999999999946</c:v>
                </c:pt>
                <c:pt idx="7">
                  <c:v>21.717999999999982</c:v>
                </c:pt>
                <c:pt idx="8">
                  <c:v>20.228000000000012</c:v>
                </c:pt>
                <c:pt idx="9">
                  <c:v>24.488000000000095</c:v>
                </c:pt>
                <c:pt idx="10">
                  <c:v>23.585999999999999</c:v>
                </c:pt>
                <c:pt idx="11">
                  <c:v>22.935000000000024</c:v>
                </c:pt>
                <c:pt idx="12">
                  <c:v>22.529000000000014</c:v>
                </c:pt>
                <c:pt idx="13">
                  <c:v>22.507000000000033</c:v>
                </c:pt>
                <c:pt idx="14">
                  <c:v>22.513000000000019</c:v>
                </c:pt>
                <c:pt idx="15">
                  <c:v>22.469000000000015</c:v>
                </c:pt>
                <c:pt idx="16">
                  <c:v>22.416000000000025</c:v>
                </c:pt>
                <c:pt idx="17">
                  <c:v>22.365000000000013</c:v>
                </c:pt>
                <c:pt idx="18">
                  <c:v>22.322000000000013</c:v>
                </c:pt>
                <c:pt idx="19">
                  <c:v>22.286999999999964</c:v>
                </c:pt>
                <c:pt idx="20">
                  <c:v>22.263999999999985</c:v>
                </c:pt>
                <c:pt idx="21">
                  <c:v>22.247999999999976</c:v>
                </c:pt>
                <c:pt idx="22">
                  <c:v>22.238000000000032</c:v>
                </c:pt>
                <c:pt idx="23">
                  <c:v>22.231000000000019</c:v>
                </c:pt>
                <c:pt idx="24" formatCode="#,##0.00">
                  <c:v>22.228999999999985</c:v>
                </c:pt>
                <c:pt idx="25">
                  <c:v>22.23099999999998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20.797999999999991</c:v>
                </c:pt>
                <c:pt idx="1">
                  <c:v>20.492999999999974</c:v>
                </c:pt>
                <c:pt idx="2">
                  <c:v>19.930999999999997</c:v>
                </c:pt>
                <c:pt idx="3">
                  <c:v>19.685999999999996</c:v>
                </c:pt>
                <c:pt idx="4">
                  <c:v>20.693000000000012</c:v>
                </c:pt>
                <c:pt idx="5">
                  <c:v>19.066000000000042</c:v>
                </c:pt>
                <c:pt idx="6">
                  <c:v>18.433000000000042</c:v>
                </c:pt>
                <c:pt idx="7">
                  <c:v>18.194999999999968</c:v>
                </c:pt>
                <c:pt idx="8">
                  <c:v>18.127000000000002</c:v>
                </c:pt>
                <c:pt idx="9">
                  <c:v>17.437999999999995</c:v>
                </c:pt>
                <c:pt idx="10">
                  <c:v>17.747999999999958</c:v>
                </c:pt>
                <c:pt idx="11">
                  <c:v>17.912000000000042</c:v>
                </c:pt>
                <c:pt idx="12">
                  <c:v>18.103000000000002</c:v>
                </c:pt>
                <c:pt idx="13">
                  <c:v>18.162000000000045</c:v>
                </c:pt>
                <c:pt idx="14">
                  <c:v>18.257999999999964</c:v>
                </c:pt>
                <c:pt idx="15">
                  <c:v>18.253000000000007</c:v>
                </c:pt>
                <c:pt idx="16">
                  <c:v>18.238000000000014</c:v>
                </c:pt>
                <c:pt idx="17">
                  <c:v>18.222999999999974</c:v>
                </c:pt>
                <c:pt idx="18">
                  <c:v>18.20800000000002</c:v>
                </c:pt>
                <c:pt idx="19">
                  <c:v>18.191999999999972</c:v>
                </c:pt>
                <c:pt idx="20">
                  <c:v>18.176000000000013</c:v>
                </c:pt>
                <c:pt idx="21">
                  <c:v>18.150999999999993</c:v>
                </c:pt>
                <c:pt idx="22">
                  <c:v>18.125999999999973</c:v>
                </c:pt>
                <c:pt idx="23">
                  <c:v>18.10100000000001</c:v>
                </c:pt>
                <c:pt idx="24" formatCode="#,##0.00">
                  <c:v>18.077000000000016</c:v>
                </c:pt>
                <c:pt idx="25">
                  <c:v>18.052000000000014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54.85299999999998</c:v>
                </c:pt>
                <c:pt idx="1">
                  <c:v>56.479999999999912</c:v>
                </c:pt>
                <c:pt idx="2">
                  <c:v>57.272000000000013</c:v>
                </c:pt>
                <c:pt idx="3">
                  <c:v>56.411999999999949</c:v>
                </c:pt>
                <c:pt idx="4">
                  <c:v>55.857000000000021</c:v>
                </c:pt>
                <c:pt idx="5">
                  <c:v>61.474999999999866</c:v>
                </c:pt>
                <c:pt idx="6">
                  <c:v>60.079999999999977</c:v>
                </c:pt>
                <c:pt idx="7">
                  <c:v>60.684000000000161</c:v>
                </c:pt>
                <c:pt idx="8">
                  <c:v>62.235000000000134</c:v>
                </c:pt>
                <c:pt idx="9">
                  <c:v>65.001999999999882</c:v>
                </c:pt>
                <c:pt idx="10">
                  <c:v>63.173000000000023</c:v>
                </c:pt>
                <c:pt idx="11">
                  <c:v>62.834999999999994</c:v>
                </c:pt>
                <c:pt idx="12">
                  <c:v>62.564000000000185</c:v>
                </c:pt>
                <c:pt idx="13">
                  <c:v>62.59600000000006</c:v>
                </c:pt>
                <c:pt idx="14">
                  <c:v>62.722999999999885</c:v>
                </c:pt>
                <c:pt idx="15">
                  <c:v>62.931000000000012</c:v>
                </c:pt>
                <c:pt idx="16">
                  <c:v>63.048000000000002</c:v>
                </c:pt>
                <c:pt idx="17">
                  <c:v>63.164999999999978</c:v>
                </c:pt>
                <c:pt idx="18">
                  <c:v>63.287000000000084</c:v>
                </c:pt>
                <c:pt idx="19">
                  <c:v>63.42399999999995</c:v>
                </c:pt>
                <c:pt idx="20">
                  <c:v>63.607000000000006</c:v>
                </c:pt>
                <c:pt idx="21">
                  <c:v>63.787999999999919</c:v>
                </c:pt>
                <c:pt idx="22">
                  <c:v>63.964999999999968</c:v>
                </c:pt>
                <c:pt idx="23">
                  <c:v>64.143000000000015</c:v>
                </c:pt>
                <c:pt idx="24" formatCode="#,##0.00">
                  <c:v>64.321999999999875</c:v>
                </c:pt>
                <c:pt idx="25">
                  <c:v>64.499999999999915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76.432999999999964</c:v>
                </c:pt>
                <c:pt idx="1">
                  <c:v>74.625</c:v>
                </c:pt>
                <c:pt idx="2">
                  <c:v>75.80700000000023</c:v>
                </c:pt>
                <c:pt idx="3">
                  <c:v>76.023000000000067</c:v>
                </c:pt>
                <c:pt idx="4">
                  <c:v>75.373999999999867</c:v>
                </c:pt>
                <c:pt idx="5">
                  <c:v>76.834000000000074</c:v>
                </c:pt>
                <c:pt idx="6">
                  <c:v>77.789999999999779</c:v>
                </c:pt>
                <c:pt idx="7">
                  <c:v>79.432000000000116</c:v>
                </c:pt>
                <c:pt idx="8">
                  <c:v>78.747000000000099</c:v>
                </c:pt>
                <c:pt idx="9">
                  <c:v>85.463000000000079</c:v>
                </c:pt>
                <c:pt idx="10">
                  <c:v>84.596999999999952</c:v>
                </c:pt>
                <c:pt idx="11">
                  <c:v>85.603999999999886</c:v>
                </c:pt>
                <c:pt idx="12">
                  <c:v>86.348999999999933</c:v>
                </c:pt>
                <c:pt idx="13">
                  <c:v>86.886999999999844</c:v>
                </c:pt>
                <c:pt idx="14">
                  <c:v>87.595999999999975</c:v>
                </c:pt>
                <c:pt idx="15">
                  <c:v>88.030000000000015</c:v>
                </c:pt>
                <c:pt idx="16">
                  <c:v>88.267999999999986</c:v>
                </c:pt>
                <c:pt idx="17">
                  <c:v>88.440000000000026</c:v>
                </c:pt>
                <c:pt idx="18">
                  <c:v>88.585000000000093</c:v>
                </c:pt>
                <c:pt idx="19">
                  <c:v>88.717000000000056</c:v>
                </c:pt>
                <c:pt idx="20">
                  <c:v>88.834999999999809</c:v>
                </c:pt>
                <c:pt idx="21">
                  <c:v>88.941000000000173</c:v>
                </c:pt>
                <c:pt idx="22">
                  <c:v>89.034999999999854</c:v>
                </c:pt>
                <c:pt idx="23">
                  <c:v>89.127999999999858</c:v>
                </c:pt>
                <c:pt idx="24" formatCode="#,##0.00">
                  <c:v>89.22499999999998</c:v>
                </c:pt>
                <c:pt idx="25">
                  <c:v>89.323999999999941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9.7200000000000131</c:v>
                </c:pt>
                <c:pt idx="1">
                  <c:v>10.703999999999979</c:v>
                </c:pt>
                <c:pt idx="2">
                  <c:v>12.589999999999993</c:v>
                </c:pt>
                <c:pt idx="3">
                  <c:v>9.3219999999999956</c:v>
                </c:pt>
                <c:pt idx="4">
                  <c:v>14.050000000000011</c:v>
                </c:pt>
                <c:pt idx="5">
                  <c:v>11.830999999999989</c:v>
                </c:pt>
                <c:pt idx="6">
                  <c:v>13.509999999999991</c:v>
                </c:pt>
                <c:pt idx="7">
                  <c:v>14.678000000000026</c:v>
                </c:pt>
                <c:pt idx="8">
                  <c:v>10.373999999999999</c:v>
                </c:pt>
                <c:pt idx="9">
                  <c:v>12.465000000000003</c:v>
                </c:pt>
                <c:pt idx="10">
                  <c:v>11.856</c:v>
                </c:pt>
                <c:pt idx="11">
                  <c:v>11.788999999999993</c:v>
                </c:pt>
                <c:pt idx="12">
                  <c:v>11.716000000000022</c:v>
                </c:pt>
                <c:pt idx="13">
                  <c:v>11.780999999999992</c:v>
                </c:pt>
                <c:pt idx="14">
                  <c:v>11.929999999999986</c:v>
                </c:pt>
                <c:pt idx="15">
                  <c:v>12.000000000000012</c:v>
                </c:pt>
                <c:pt idx="16">
                  <c:v>12.05599999999999</c:v>
                </c:pt>
                <c:pt idx="17">
                  <c:v>12.102000000000002</c:v>
                </c:pt>
                <c:pt idx="18">
                  <c:v>12.138999999999992</c:v>
                </c:pt>
                <c:pt idx="19">
                  <c:v>12.172999999999973</c:v>
                </c:pt>
                <c:pt idx="20">
                  <c:v>12.215000000000003</c:v>
                </c:pt>
                <c:pt idx="21">
                  <c:v>12.252999999999993</c:v>
                </c:pt>
                <c:pt idx="22">
                  <c:v>12.292000000000002</c:v>
                </c:pt>
                <c:pt idx="23">
                  <c:v>12.329999999999993</c:v>
                </c:pt>
                <c:pt idx="24">
                  <c:v>12.368000000000013</c:v>
                </c:pt>
                <c:pt idx="25">
                  <c:v>12.406999999999996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31.656000000000009</c:v>
                </c:pt>
                <c:pt idx="1">
                  <c:v>28.689000000000004</c:v>
                </c:pt>
                <c:pt idx="2">
                  <c:v>28.674999999999962</c:v>
                </c:pt>
                <c:pt idx="3">
                  <c:v>25.252999999999965</c:v>
                </c:pt>
                <c:pt idx="4">
                  <c:v>27.535999999999991</c:v>
                </c:pt>
                <c:pt idx="5">
                  <c:v>26.790999999999997</c:v>
                </c:pt>
                <c:pt idx="6">
                  <c:v>28.361000000000026</c:v>
                </c:pt>
                <c:pt idx="7">
                  <c:v>29.439999999999912</c:v>
                </c:pt>
                <c:pt idx="8">
                  <c:v>29.380999999999904</c:v>
                </c:pt>
                <c:pt idx="9">
                  <c:v>29.635999999999967</c:v>
                </c:pt>
                <c:pt idx="10">
                  <c:v>29.341000000000026</c:v>
                </c:pt>
                <c:pt idx="11">
                  <c:v>29.144000000000069</c:v>
                </c:pt>
                <c:pt idx="12">
                  <c:v>28.755000000000003</c:v>
                </c:pt>
                <c:pt idx="13">
                  <c:v>28.360000000000046</c:v>
                </c:pt>
                <c:pt idx="14">
                  <c:v>28.069999999999958</c:v>
                </c:pt>
                <c:pt idx="15">
                  <c:v>27.689000000000007</c:v>
                </c:pt>
                <c:pt idx="16">
                  <c:v>27.334999999999972</c:v>
                </c:pt>
                <c:pt idx="17">
                  <c:v>26.986000000000026</c:v>
                </c:pt>
                <c:pt idx="18">
                  <c:v>26.650999999999978</c:v>
                </c:pt>
                <c:pt idx="19">
                  <c:v>26.331000000000028</c:v>
                </c:pt>
                <c:pt idx="20">
                  <c:v>26.041999999999977</c:v>
                </c:pt>
                <c:pt idx="21">
                  <c:v>25.745000000000005</c:v>
                </c:pt>
                <c:pt idx="22">
                  <c:v>25.453000000000067</c:v>
                </c:pt>
                <c:pt idx="23">
                  <c:v>25.168000000000028</c:v>
                </c:pt>
                <c:pt idx="24">
                  <c:v>24.889000000000017</c:v>
                </c:pt>
                <c:pt idx="25">
                  <c:v>24.625000000000043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52.813000000000024</c:v>
                </c:pt>
                <c:pt idx="1">
                  <c:v>45.057000000000038</c:v>
                </c:pt>
                <c:pt idx="2">
                  <c:v>44.35400000000007</c:v>
                </c:pt>
                <c:pt idx="3">
                  <c:v>46.872000000000057</c:v>
                </c:pt>
                <c:pt idx="4">
                  <c:v>47.83799999999998</c:v>
                </c:pt>
                <c:pt idx="5">
                  <c:v>43.664000000000065</c:v>
                </c:pt>
                <c:pt idx="6">
                  <c:v>51.33700000000011</c:v>
                </c:pt>
                <c:pt idx="7">
                  <c:v>54.856999999999985</c:v>
                </c:pt>
                <c:pt idx="8">
                  <c:v>51.219000000000023</c:v>
                </c:pt>
                <c:pt idx="9">
                  <c:v>53.106000000000073</c:v>
                </c:pt>
                <c:pt idx="10">
                  <c:v>54.82</c:v>
                </c:pt>
                <c:pt idx="11">
                  <c:v>54.226999999999997</c:v>
                </c:pt>
                <c:pt idx="12">
                  <c:v>55.013999999999953</c:v>
                </c:pt>
                <c:pt idx="13">
                  <c:v>56.817999999999884</c:v>
                </c:pt>
                <c:pt idx="14">
                  <c:v>58.200000000000074</c:v>
                </c:pt>
                <c:pt idx="15">
                  <c:v>58.792000000000215</c:v>
                </c:pt>
                <c:pt idx="16">
                  <c:v>59.316999999999943</c:v>
                </c:pt>
                <c:pt idx="17">
                  <c:v>59.703999999999958</c:v>
                </c:pt>
                <c:pt idx="18">
                  <c:v>60.165000000000063</c:v>
                </c:pt>
                <c:pt idx="19">
                  <c:v>60.594000000000037</c:v>
                </c:pt>
                <c:pt idx="20">
                  <c:v>61.102000000000004</c:v>
                </c:pt>
                <c:pt idx="21">
                  <c:v>61.625000000000078</c:v>
                </c:pt>
                <c:pt idx="22">
                  <c:v>62.164999999999964</c:v>
                </c:pt>
                <c:pt idx="23">
                  <c:v>62.718000000000096</c:v>
                </c:pt>
                <c:pt idx="24" formatCode="#,##0.00">
                  <c:v>63.280999999999928</c:v>
                </c:pt>
                <c:pt idx="25">
                  <c:v>63.851000000000049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147.7769999999997</c:v>
                </c:pt>
                <c:pt idx="1">
                  <c:v>153.19299999999981</c:v>
                </c:pt>
                <c:pt idx="2">
                  <c:v>156.78099999999992</c:v>
                </c:pt>
                <c:pt idx="3">
                  <c:v>150.25699999999966</c:v>
                </c:pt>
                <c:pt idx="4">
                  <c:v>154.17200000000014</c:v>
                </c:pt>
                <c:pt idx="5">
                  <c:v>154.09499999999971</c:v>
                </c:pt>
                <c:pt idx="6">
                  <c:v>161.87800000000024</c:v>
                </c:pt>
                <c:pt idx="7">
                  <c:v>151.26000000000013</c:v>
                </c:pt>
                <c:pt idx="8">
                  <c:v>157.03500000000008</c:v>
                </c:pt>
                <c:pt idx="9">
                  <c:v>158.45400000000006</c:v>
                </c:pt>
                <c:pt idx="10">
                  <c:v>154.29799999999992</c:v>
                </c:pt>
                <c:pt idx="11">
                  <c:v>153.63399999999993</c:v>
                </c:pt>
                <c:pt idx="12">
                  <c:v>154.6269999999999</c:v>
                </c:pt>
                <c:pt idx="13">
                  <c:v>155.87500000000014</c:v>
                </c:pt>
                <c:pt idx="14">
                  <c:v>157.26199999999994</c:v>
                </c:pt>
                <c:pt idx="15">
                  <c:v>158.3899999999999</c:v>
                </c:pt>
                <c:pt idx="16">
                  <c:v>159.30799999999994</c:v>
                </c:pt>
                <c:pt idx="17">
                  <c:v>160.13300000000012</c:v>
                </c:pt>
                <c:pt idx="18">
                  <c:v>160.90899999999976</c:v>
                </c:pt>
                <c:pt idx="19">
                  <c:v>161.6580000000003</c:v>
                </c:pt>
                <c:pt idx="20">
                  <c:v>162.41499999999994</c:v>
                </c:pt>
                <c:pt idx="21">
                  <c:v>163.15099999999984</c:v>
                </c:pt>
                <c:pt idx="22">
                  <c:v>163.8629999999996</c:v>
                </c:pt>
                <c:pt idx="23">
                  <c:v>164.57899999999989</c:v>
                </c:pt>
                <c:pt idx="24">
                  <c:v>165.26899999999995</c:v>
                </c:pt>
                <c:pt idx="25">
                  <c:v>165.94099999999983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231.25899999999984</c:v>
                </c:pt>
                <c:pt idx="1">
                  <c:v>236.32399999999993</c:v>
                </c:pt>
                <c:pt idx="2">
                  <c:v>247.52100000000007</c:v>
                </c:pt>
                <c:pt idx="3">
                  <c:v>247.42199999999983</c:v>
                </c:pt>
                <c:pt idx="4">
                  <c:v>255.36799999999971</c:v>
                </c:pt>
                <c:pt idx="5">
                  <c:v>261.95000000000005</c:v>
                </c:pt>
                <c:pt idx="6">
                  <c:v>265.5419999999998</c:v>
                </c:pt>
                <c:pt idx="7">
                  <c:v>247.57899999999987</c:v>
                </c:pt>
                <c:pt idx="8">
                  <c:v>252.31500000000017</c:v>
                </c:pt>
                <c:pt idx="9">
                  <c:v>265.99100000000004</c:v>
                </c:pt>
                <c:pt idx="10">
                  <c:v>256.50099999999986</c:v>
                </c:pt>
                <c:pt idx="11">
                  <c:v>259.53299999999984</c:v>
                </c:pt>
                <c:pt idx="12">
                  <c:v>260.60699999999997</c:v>
                </c:pt>
                <c:pt idx="13">
                  <c:v>262.31399999999991</c:v>
                </c:pt>
                <c:pt idx="14">
                  <c:v>264.15100000000018</c:v>
                </c:pt>
                <c:pt idx="15">
                  <c:v>265.50899999999984</c:v>
                </c:pt>
                <c:pt idx="16">
                  <c:v>266.98100000000011</c:v>
                </c:pt>
                <c:pt idx="17">
                  <c:v>268.3830000000001</c:v>
                </c:pt>
                <c:pt idx="18">
                  <c:v>269.78700000000009</c:v>
                </c:pt>
                <c:pt idx="19">
                  <c:v>271.20199999999971</c:v>
                </c:pt>
                <c:pt idx="20">
                  <c:v>272.70599999999996</c:v>
                </c:pt>
                <c:pt idx="21">
                  <c:v>274.18400000000008</c:v>
                </c:pt>
                <c:pt idx="22">
                  <c:v>275.66800000000012</c:v>
                </c:pt>
                <c:pt idx="23">
                  <c:v>277.14399999999989</c:v>
                </c:pt>
                <c:pt idx="24">
                  <c:v>278.60700000000014</c:v>
                </c:pt>
                <c:pt idx="25">
                  <c:v>280.06000000000012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152.08399999999995</c:v>
                </c:pt>
                <c:pt idx="1">
                  <c:v>151.5979999999999</c:v>
                </c:pt>
                <c:pt idx="2">
                  <c:v>153.01000000000022</c:v>
                </c:pt>
                <c:pt idx="3">
                  <c:v>152.12100000000001</c:v>
                </c:pt>
                <c:pt idx="4">
                  <c:v>151.92399999999992</c:v>
                </c:pt>
                <c:pt idx="5">
                  <c:v>157.375</c:v>
                </c:pt>
                <c:pt idx="6">
                  <c:v>156.3029999999998</c:v>
                </c:pt>
                <c:pt idx="7">
                  <c:v>158.31100000000026</c:v>
                </c:pt>
                <c:pt idx="8">
                  <c:v>159.10900000000024</c:v>
                </c:pt>
                <c:pt idx="9">
                  <c:v>167.90299999999996</c:v>
                </c:pt>
                <c:pt idx="10">
                  <c:v>165.51799999999992</c:v>
                </c:pt>
                <c:pt idx="11">
                  <c:v>166.35099999999994</c:v>
                </c:pt>
                <c:pt idx="12">
                  <c:v>167.01600000000013</c:v>
                </c:pt>
                <c:pt idx="13">
                  <c:v>167.64499999999995</c:v>
                </c:pt>
                <c:pt idx="14">
                  <c:v>168.57699999999983</c:v>
                </c:pt>
                <c:pt idx="15">
                  <c:v>169.21400000000006</c:v>
                </c:pt>
                <c:pt idx="16">
                  <c:v>169.554</c:v>
                </c:pt>
                <c:pt idx="17">
                  <c:v>169.82799999999997</c:v>
                </c:pt>
                <c:pt idx="18">
                  <c:v>170.08000000000021</c:v>
                </c:pt>
                <c:pt idx="19">
                  <c:v>170.33299999999997</c:v>
                </c:pt>
                <c:pt idx="20">
                  <c:v>170.61799999999982</c:v>
                </c:pt>
                <c:pt idx="21">
                  <c:v>170.88000000000008</c:v>
                </c:pt>
                <c:pt idx="22">
                  <c:v>171.12599999999981</c:v>
                </c:pt>
                <c:pt idx="23">
                  <c:v>171.3719999999999</c:v>
                </c:pt>
                <c:pt idx="24">
                  <c:v>171.62399999999985</c:v>
                </c:pt>
                <c:pt idx="25">
                  <c:v>171.87599999999986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24.000847940997954</c:v>
                </c:pt>
                <c:pt idx="1">
                  <c:v>24.618418821597597</c:v>
                </c:pt>
                <c:pt idx="2">
                  <c:v>23.912849908175176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39.949306548971663</c:v>
                </c:pt>
                <c:pt idx="1">
                  <c:v>38.150829795905004</c:v>
                </c:pt>
                <c:pt idx="2">
                  <c:v>38.964327452835462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23.500623755158525</c:v>
                </c:pt>
                <c:pt idx="1">
                  <c:v>22.949605404456712</c:v>
                </c:pt>
                <c:pt idx="2">
                  <c:v>23.087122266124975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6.6590819666130976</c:v>
                </c:pt>
                <c:pt idx="1">
                  <c:v>8.1536855193995876</c:v>
                </c:pt>
                <c:pt idx="2">
                  <c:v>8.883493794868949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4.0858250496411506</c:v>
                </c:pt>
                <c:pt idx="1">
                  <c:v>4.3640512007424936</c:v>
                </c:pt>
                <c:pt idx="2">
                  <c:v>3.4260392898881471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1.804314738617611</c:v>
                </c:pt>
                <c:pt idx="1">
                  <c:v>1.7634092578986047</c:v>
                </c:pt>
                <c:pt idx="2">
                  <c:v>1.7261672881072956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8.1429999999999154</c:v>
                </c:pt>
                <c:pt idx="1">
                  <c:v>-5.4490000000001828</c:v>
                </c:pt>
                <c:pt idx="2">
                  <c:v>0.20300000000020191</c:v>
                </c:pt>
                <c:pt idx="3">
                  <c:v>11.155999999999935</c:v>
                </c:pt>
                <c:pt idx="4">
                  <c:v>2.5500000000000291</c:v>
                </c:pt>
                <c:pt idx="5">
                  <c:v>2.5000000000011013E-2</c:v>
                </c:pt>
                <c:pt idx="7">
                  <c:v>16.627999999999929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6.3579999999999472</c:v>
                </c:pt>
                <c:pt idx="1">
                  <c:v>23.559000000000253</c:v>
                </c:pt>
                <c:pt idx="2">
                  <c:v>11.642999999999915</c:v>
                </c:pt>
                <c:pt idx="3">
                  <c:v>9.0310000000000485</c:v>
                </c:pt>
                <c:pt idx="4">
                  <c:v>-4.7159999999999833</c:v>
                </c:pt>
                <c:pt idx="5">
                  <c:v>0.5509999999999966</c:v>
                </c:pt>
                <c:pt idx="7">
                  <c:v>46.42600000000018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0.44614068541455332</c:v>
                </c:pt>
                <c:pt idx="2">
                  <c:v>-5.6795840635692763E-2</c:v>
                </c:pt>
                <c:pt idx="3">
                  <c:v>-1.2148605500182263</c:v>
                </c:pt>
                <c:pt idx="4">
                  <c:v>-0.16720958896809801</c:v>
                </c:pt>
                <c:pt idx="6">
                  <c:v>0.54537099474980533</c:v>
                </c:pt>
                <c:pt idx="7">
                  <c:v>1.432700454492819</c:v>
                </c:pt>
                <c:pt idx="8">
                  <c:v>0.84561495370585327</c:v>
                </c:pt>
                <c:pt idx="10">
                  <c:v>2.4231030788460339</c:v>
                </c:pt>
                <c:pt idx="11">
                  <c:v>-0.80263329343278622</c:v>
                </c:pt>
                <c:pt idx="12">
                  <c:v>4.5042066619527255E-2</c:v>
                </c:pt>
                <c:pt idx="14">
                  <c:v>-1.1551619708338956</c:v>
                </c:pt>
                <c:pt idx="15">
                  <c:v>0.25654144138953505</c:v>
                </c:pt>
                <c:pt idx="16">
                  <c:v>0.9398885107470667</c:v>
                </c:pt>
                <c:pt idx="17">
                  <c:v>0.75702257727663369</c:v>
                </c:pt>
                <c:pt idx="19">
                  <c:v>0.59469760958703599</c:v>
                </c:pt>
                <c:pt idx="20">
                  <c:v>-2.2073875571326784E-2</c:v>
                </c:pt>
                <c:pt idx="21">
                  <c:v>0.1115391551958389</c:v>
                </c:pt>
                <c:pt idx="22">
                  <c:v>1.688048756430427</c:v>
                </c:pt>
                <c:pt idx="23">
                  <c:v>0.3515296603237239</c:v>
                </c:pt>
                <c:pt idx="25">
                  <c:v>-1.5443760604544887</c:v>
                </c:pt>
                <c:pt idx="26">
                  <c:v>-1.256693718981694</c:v>
                </c:pt>
                <c:pt idx="27">
                  <c:v>-1.3174475252045514</c:v>
                </c:pt>
                <c:pt idx="29">
                  <c:v>2.9232966898384838E-2</c:v>
                </c:pt>
                <c:pt idx="30">
                  <c:v>0.61948098135389262</c:v>
                </c:pt>
                <c:pt idx="31">
                  <c:v>2.1370518367117119</c:v>
                </c:pt>
                <c:pt idx="32">
                  <c:v>0.37541858400507166</c:v>
                </c:pt>
                <c:pt idx="33">
                  <c:v>-0.28856023666563591</c:v>
                </c:pt>
                <c:pt idx="34">
                  <c:v>0.31291262971171463</c:v>
                </c:pt>
                <c:pt idx="36">
                  <c:v>1.4165502573859179</c:v>
                </c:pt>
                <c:pt idx="37">
                  <c:v>0.7281891628357462</c:v>
                </c:pt>
                <c:pt idx="38">
                  <c:v>0.66657502871321217</c:v>
                </c:pt>
                <c:pt idx="39">
                  <c:v>1.085870710258674</c:v>
                </c:pt>
                <c:pt idx="40">
                  <c:v>1.0576278563588559</c:v>
                </c:pt>
                <c:pt idx="42">
                  <c:v>2.5932915847802329</c:v>
                </c:pt>
                <c:pt idx="43">
                  <c:v>0.18694436452009189</c:v>
                </c:pt>
                <c:pt idx="44">
                  <c:v>0.95645684363234729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0.50211083468563178</c:v>
                </c:pt>
                <c:pt idx="2">
                  <c:v>-2.1842178147982616</c:v>
                </c:pt>
                <c:pt idx="3">
                  <c:v>-4.2864971211803766</c:v>
                </c:pt>
                <c:pt idx="4">
                  <c:v>-2.4127610929552845</c:v>
                </c:pt>
                <c:pt idx="6">
                  <c:v>-1.8358283038788392</c:v>
                </c:pt>
                <c:pt idx="7">
                  <c:v>-2.2592565555529021</c:v>
                </c:pt>
                <c:pt idx="8">
                  <c:v>-1.9745175774142809</c:v>
                </c:pt>
                <c:pt idx="10">
                  <c:v>0.85599820270048088</c:v>
                </c:pt>
                <c:pt idx="11">
                  <c:v>-1.6344922589864863</c:v>
                </c:pt>
                <c:pt idx="12">
                  <c:v>-1.1155029070640143</c:v>
                </c:pt>
                <c:pt idx="14">
                  <c:v>0.46318005860239708</c:v>
                </c:pt>
                <c:pt idx="15">
                  <c:v>-0.5673689194701903</c:v>
                </c:pt>
                <c:pt idx="16">
                  <c:v>0.7521533180440132</c:v>
                </c:pt>
                <c:pt idx="17">
                  <c:v>0.41255624586906681</c:v>
                </c:pt>
                <c:pt idx="19">
                  <c:v>-3.6292211715118761</c:v>
                </c:pt>
                <c:pt idx="20">
                  <c:v>-1.8830061717315383</c:v>
                </c:pt>
                <c:pt idx="21">
                  <c:v>-2.1353439924639339</c:v>
                </c:pt>
                <c:pt idx="22">
                  <c:v>-1.8075699528852573</c:v>
                </c:pt>
                <c:pt idx="23">
                  <c:v>-2.3658523294395217</c:v>
                </c:pt>
                <c:pt idx="25">
                  <c:v>-2.7255002112135496</c:v>
                </c:pt>
                <c:pt idx="26">
                  <c:v>-0.45929420090226047</c:v>
                </c:pt>
                <c:pt idx="27">
                  <c:v>-0.97264336895150905</c:v>
                </c:pt>
                <c:pt idx="29">
                  <c:v>1.1548965232999198</c:v>
                </c:pt>
                <c:pt idx="30">
                  <c:v>-0.53108993107334745</c:v>
                </c:pt>
                <c:pt idx="31">
                  <c:v>-0.24584435007352079</c:v>
                </c:pt>
                <c:pt idx="32">
                  <c:v>3.8959638654130213</c:v>
                </c:pt>
                <c:pt idx="33">
                  <c:v>4.0370909426271417</c:v>
                </c:pt>
                <c:pt idx="34">
                  <c:v>1.4485550283837023</c:v>
                </c:pt>
                <c:pt idx="36">
                  <c:v>3.5419685597793515</c:v>
                </c:pt>
                <c:pt idx="37">
                  <c:v>2.2555519022362525</c:v>
                </c:pt>
                <c:pt idx="38">
                  <c:v>4.2175434622486296</c:v>
                </c:pt>
                <c:pt idx="39">
                  <c:v>2.5187741925115414</c:v>
                </c:pt>
                <c:pt idx="40">
                  <c:v>3.064423128768734</c:v>
                </c:pt>
                <c:pt idx="42">
                  <c:v>0.39152988753083928</c:v>
                </c:pt>
                <c:pt idx="43">
                  <c:v>3.0976783933132523</c:v>
                </c:pt>
                <c:pt idx="44">
                  <c:v>2.2832123493200518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8.5257461302939177</c:v>
                </c:pt>
                <c:pt idx="1">
                  <c:v>0.4634087765141004</c:v>
                </c:pt>
                <c:pt idx="2">
                  <c:v>6.1746564260565862</c:v>
                </c:pt>
                <c:pt idx="3">
                  <c:v>5.2203188356574053</c:v>
                </c:pt>
                <c:pt idx="4">
                  <c:v>3.4609563348261929</c:v>
                </c:pt>
                <c:pt idx="5">
                  <c:v>8.5576721661660073</c:v>
                </c:pt>
                <c:pt idx="6">
                  <c:v>2.5457480507164867</c:v>
                </c:pt>
                <c:pt idx="7">
                  <c:v>2.158364802763268</c:v>
                </c:pt>
                <c:pt idx="8">
                  <c:v>-8.9602843561875645E-2</c:v>
                </c:pt>
                <c:pt idx="9">
                  <c:v>-0.45804163311267843</c:v>
                </c:pt>
                <c:pt idx="10">
                  <c:v>2.5949414267237785</c:v>
                </c:pt>
                <c:pt idx="11">
                  <c:v>-1.2679866443324528</c:v>
                </c:pt>
                <c:pt idx="12">
                  <c:v>-2.2046102408616406</c:v>
                </c:pt>
                <c:pt idx="13">
                  <c:v>-0.50923694332704184</c:v>
                </c:pt>
                <c:pt idx="14">
                  <c:v>-2.1310845423607105</c:v>
                </c:pt>
                <c:pt idx="15">
                  <c:v>-1.7346609563475752</c:v>
                </c:pt>
                <c:pt idx="16">
                  <c:v>-2.3924333742664903</c:v>
                </c:pt>
                <c:pt idx="17">
                  <c:v>1.7782824480416721</c:v>
                </c:pt>
                <c:pt idx="18">
                  <c:v>-0.46581163246388257</c:v>
                </c:pt>
                <c:pt idx="19">
                  <c:v>1.5688647397383071E-2</c:v>
                </c:pt>
                <c:pt idx="20">
                  <c:v>-3.1703124725877529</c:v>
                </c:pt>
                <c:pt idx="21">
                  <c:v>0.43682740076169679</c:v>
                </c:pt>
                <c:pt idx="22">
                  <c:v>-0.97575848957245803</c:v>
                </c:pt>
                <c:pt idx="23">
                  <c:v>-1.6275638400283761</c:v>
                </c:pt>
                <c:pt idx="24">
                  <c:v>-1.6000643596987629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1.7122387398174439</c:v>
                </c:pt>
                <c:pt idx="1">
                  <c:v>11.21354518865796</c:v>
                </c:pt>
                <c:pt idx="2">
                  <c:v>9.2847526632976951</c:v>
                </c:pt>
                <c:pt idx="3">
                  <c:v>2.9313341684795944</c:v>
                </c:pt>
                <c:pt idx="4">
                  <c:v>3.7707171485124036</c:v>
                </c:pt>
                <c:pt idx="5">
                  <c:v>12.58493419288309</c:v>
                </c:pt>
                <c:pt idx="6">
                  <c:v>-0.6015032178203974</c:v>
                </c:pt>
                <c:pt idx="7">
                  <c:v>0.71739324302001606</c:v>
                </c:pt>
                <c:pt idx="8">
                  <c:v>2.7007371782525533</c:v>
                </c:pt>
                <c:pt idx="9">
                  <c:v>1.6476500454599936</c:v>
                </c:pt>
                <c:pt idx="10">
                  <c:v>0.20434829570216806</c:v>
                </c:pt>
                <c:pt idx="11">
                  <c:v>-9.4095554265886392</c:v>
                </c:pt>
                <c:pt idx="12">
                  <c:v>-3.0980651065353744</c:v>
                </c:pt>
                <c:pt idx="13">
                  <c:v>1.5221069949360109</c:v>
                </c:pt>
                <c:pt idx="14">
                  <c:v>0.31531944067555173</c:v>
                </c:pt>
                <c:pt idx="15">
                  <c:v>-5.751320144774752E-2</c:v>
                </c:pt>
                <c:pt idx="16">
                  <c:v>1.0961116057017701</c:v>
                </c:pt>
                <c:pt idx="17">
                  <c:v>7.2849237623811547</c:v>
                </c:pt>
                <c:pt idx="18">
                  <c:v>0.63242924818799295</c:v>
                </c:pt>
                <c:pt idx="19">
                  <c:v>-0.10985916609929003</c:v>
                </c:pt>
                <c:pt idx="20">
                  <c:v>-4.2027389081801516</c:v>
                </c:pt>
                <c:pt idx="21">
                  <c:v>4.5238722228944219</c:v>
                </c:pt>
                <c:pt idx="22">
                  <c:v>1.9174296814704093</c:v>
                </c:pt>
                <c:pt idx="23">
                  <c:v>1.425225738789333</c:v>
                </c:pt>
                <c:pt idx="24">
                  <c:v>-1.0944999270874458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8.9891549068080252</c:v>
                </c:pt>
                <c:pt idx="1">
                  <c:v>23.413603762706202</c:v>
                </c:pt>
                <c:pt idx="2">
                  <c:v>6.751409803528972</c:v>
                </c:pt>
                <c:pt idx="3">
                  <c:v>-3.4725968851940934</c:v>
                </c:pt>
                <c:pt idx="4">
                  <c:v>-6.7674158163018205</c:v>
                </c:pt>
                <c:pt idx="5">
                  <c:v>1.3281594629751794</c:v>
                </c:pt>
                <c:pt idx="6">
                  <c:v>-2.7334850718260526</c:v>
                </c:pt>
                <c:pt idx="7">
                  <c:v>-2.6033223296008323</c:v>
                </c:pt>
                <c:pt idx="8">
                  <c:v>-8.2775078330961236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12.925783928475411</c:v>
                </c:pt>
                <c:pt idx="1">
                  <c:v>28.571738173172776</c:v>
                </c:pt>
                <c:pt idx="2">
                  <c:v>4.6686255446143292</c:v>
                </c:pt>
                <c:pt idx="3">
                  <c:v>-12.507620533124019</c:v>
                </c:pt>
                <c:pt idx="4">
                  <c:v>2.8760248398655861</c:v>
                </c:pt>
                <c:pt idx="5">
                  <c:v>7.8074938444698603</c:v>
                </c:pt>
                <c:pt idx="6">
                  <c:v>0.32113331471426676</c:v>
                </c:pt>
                <c:pt idx="7">
                  <c:v>3.3426554202597423</c:v>
                </c:pt>
                <c:pt idx="8">
                  <c:v>-1.5798345324473857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44.650026034798991</c:v>
                </c:pt>
                <c:pt idx="1">
                  <c:v>47.955244368352062</c:v>
                </c:pt>
                <c:pt idx="2">
                  <c:v>49.908564169783354</c:v>
                </c:pt>
                <c:pt idx="3">
                  <c:v>50.610420870158798</c:v>
                </c:pt>
                <c:pt idx="4">
                  <c:v>49.924524484424786</c:v>
                </c:pt>
                <c:pt idx="5">
                  <c:v>51.739734539298638</c:v>
                </c:pt>
                <c:pt idx="6">
                  <c:v>57.269761252455552</c:v>
                </c:pt>
                <c:pt idx="7">
                  <c:v>55.517735424428757</c:v>
                </c:pt>
                <c:pt idx="8">
                  <c:v>56.677690772838801</c:v>
                </c:pt>
                <c:pt idx="9">
                  <c:v>60.075023618351238</c:v>
                </c:pt>
                <c:pt idx="10">
                  <c:v>60.265480669592556</c:v>
                </c:pt>
                <c:pt idx="11">
                  <c:v>54.137461042444073</c:v>
                </c:pt>
                <c:pt idx="12">
                  <c:v>54.710025241878931</c:v>
                </c:pt>
                <c:pt idx="13">
                  <c:v>55.455448240586037</c:v>
                </c:pt>
                <c:pt idx="14">
                  <c:v>56.205138821267219</c:v>
                </c:pt>
                <c:pt idx="15">
                  <c:v>56.773494728468457</c:v>
                </c:pt>
                <c:pt idx="16">
                  <c:v>57.305271807057409</c:v>
                </c:pt>
                <c:pt idx="17">
                  <c:v>57.807668853999395</c:v>
                </c:pt>
                <c:pt idx="18">
                  <c:v>58.312450371167174</c:v>
                </c:pt>
                <c:pt idx="19">
                  <c:v>58.8050596561432</c:v>
                </c:pt>
                <c:pt idx="20">
                  <c:v>59.323609215628835</c:v>
                </c:pt>
                <c:pt idx="21">
                  <c:v>59.83070433144448</c:v>
                </c:pt>
                <c:pt idx="22">
                  <c:v>60.359792800389819</c:v>
                </c:pt>
                <c:pt idx="23">
                  <c:v>60.877786790286827</c:v>
                </c:pt>
                <c:pt idx="24">
                  <c:v>61.445008663186044</c:v>
                </c:pt>
                <c:pt idx="25">
                  <c:v>61.97771940941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18.052656499387307</c:v>
                </c:pt>
                <c:pt idx="1">
                  <c:v>20.484042849627745</c:v>
                </c:pt>
                <c:pt idx="2">
                  <c:v>21.771433954728995</c:v>
                </c:pt>
                <c:pt idx="3">
                  <c:v>21.97331364411659</c:v>
                </c:pt>
                <c:pt idx="4">
                  <c:v>24.313591602831099</c:v>
                </c:pt>
                <c:pt idx="5">
                  <c:v>23.487054414456715</c:v>
                </c:pt>
                <c:pt idx="6">
                  <c:v>22.276896661616824</c:v>
                </c:pt>
                <c:pt idx="7">
                  <c:v>22.519807696640111</c:v>
                </c:pt>
                <c:pt idx="8">
                  <c:v>23.18453802397983</c:v>
                </c:pt>
                <c:pt idx="9">
                  <c:v>24.368110331608566</c:v>
                </c:pt>
                <c:pt idx="10">
                  <c:v>23.950463190970815</c:v>
                </c:pt>
                <c:pt idx="11">
                  <c:v>28.065003855442868</c:v>
                </c:pt>
                <c:pt idx="12">
                  <c:v>28.594690060369363</c:v>
                </c:pt>
                <c:pt idx="13">
                  <c:v>29.182463421409008</c:v>
                </c:pt>
                <c:pt idx="14">
                  <c:v>29.782789522646169</c:v>
                </c:pt>
                <c:pt idx="15">
                  <c:v>30.288787961989176</c:v>
                </c:pt>
                <c:pt idx="16">
                  <c:v>30.78854817844789</c:v>
                </c:pt>
                <c:pt idx="17">
                  <c:v>31.279876433770873</c:v>
                </c:pt>
                <c:pt idx="18">
                  <c:v>31.752195772358334</c:v>
                </c:pt>
                <c:pt idx="19">
                  <c:v>32.217358617950019</c:v>
                </c:pt>
                <c:pt idx="20">
                  <c:v>32.699107387100405</c:v>
                </c:pt>
                <c:pt idx="21">
                  <c:v>33.176752939006221</c:v>
                </c:pt>
                <c:pt idx="22">
                  <c:v>33.667631307631439</c:v>
                </c:pt>
                <c:pt idx="23">
                  <c:v>34.144233644042096</c:v>
                </c:pt>
                <c:pt idx="24">
                  <c:v>34.65454158665456</c:v>
                </c:pt>
                <c:pt idx="25">
                  <c:v>35.164008379628775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44.376592109626948</c:v>
                </c:pt>
                <c:pt idx="1">
                  <c:v>42.180231423634076</c:v>
                </c:pt>
                <c:pt idx="2">
                  <c:v>42.769874417178109</c:v>
                </c:pt>
                <c:pt idx="3">
                  <c:v>43.253276428277175</c:v>
                </c:pt>
                <c:pt idx="4">
                  <c:v>45.202418128622554</c:v>
                </c:pt>
                <c:pt idx="5">
                  <c:v>46.620619677401834</c:v>
                </c:pt>
                <c:pt idx="6">
                  <c:v>50.807818370195371</c:v>
                </c:pt>
                <c:pt idx="7">
                  <c:v>45.302242133641073</c:v>
                </c:pt>
                <c:pt idx="8">
                  <c:v>48.570093144797248</c:v>
                </c:pt>
                <c:pt idx="9">
                  <c:v>51.350300468910284</c:v>
                </c:pt>
                <c:pt idx="10">
                  <c:v>52.79527610345842</c:v>
                </c:pt>
                <c:pt idx="11">
                  <c:v>53.572465640078491</c:v>
                </c:pt>
                <c:pt idx="12">
                  <c:v>54.129337207815972</c:v>
                </c:pt>
                <c:pt idx="13">
                  <c:v>54.859126997245717</c:v>
                </c:pt>
                <c:pt idx="14">
                  <c:v>55.611227903632894</c:v>
                </c:pt>
                <c:pt idx="15">
                  <c:v>56.213864995826924</c:v>
                </c:pt>
                <c:pt idx="16">
                  <c:v>56.798700417452039</c:v>
                </c:pt>
                <c:pt idx="17">
                  <c:v>57.367519745941017</c:v>
                </c:pt>
                <c:pt idx="18">
                  <c:v>57.93925682313705</c:v>
                </c:pt>
                <c:pt idx="19">
                  <c:v>58.504091827506933</c:v>
                </c:pt>
                <c:pt idx="20">
                  <c:v>59.092841054672903</c:v>
                </c:pt>
                <c:pt idx="21">
                  <c:v>59.682057634219511</c:v>
                </c:pt>
                <c:pt idx="22">
                  <c:v>60.280200521504604</c:v>
                </c:pt>
                <c:pt idx="23">
                  <c:v>60.879900676413079</c:v>
                </c:pt>
                <c:pt idx="24">
                  <c:v>61.484620566851746</c:v>
                </c:pt>
                <c:pt idx="25">
                  <c:v>62.080028766756115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21.314709901713922</c:v>
                </c:pt>
                <c:pt idx="1">
                  <c:v>22.2635724439996</c:v>
                </c:pt>
                <c:pt idx="2">
                  <c:v>23.534290020083763</c:v>
                </c:pt>
                <c:pt idx="3">
                  <c:v>23.257798126872366</c:v>
                </c:pt>
                <c:pt idx="4">
                  <c:v>22.911940775518882</c:v>
                </c:pt>
                <c:pt idx="5">
                  <c:v>22.753327942066825</c:v>
                </c:pt>
                <c:pt idx="6">
                  <c:v>24.194311277688787</c:v>
                </c:pt>
                <c:pt idx="7">
                  <c:v>25.202855608880952</c:v>
                </c:pt>
                <c:pt idx="8">
                  <c:v>24.769379947751613</c:v>
                </c:pt>
                <c:pt idx="9">
                  <c:v>28.30369138090407</c:v>
                </c:pt>
                <c:pt idx="10">
                  <c:v>27.97364677772423</c:v>
                </c:pt>
                <c:pt idx="11">
                  <c:v>28.765646044860762</c:v>
                </c:pt>
                <c:pt idx="12">
                  <c:v>28.897027510394871</c:v>
                </c:pt>
                <c:pt idx="13">
                  <c:v>29.116131524899419</c:v>
                </c:pt>
                <c:pt idx="14">
                  <c:v>29.352488596985225</c:v>
                </c:pt>
                <c:pt idx="15">
                  <c:v>29.526930821235666</c:v>
                </c:pt>
                <c:pt idx="16">
                  <c:v>29.677787915834752</c:v>
                </c:pt>
                <c:pt idx="17">
                  <c:v>29.809550126175893</c:v>
                </c:pt>
                <c:pt idx="18">
                  <c:v>29.929761343774327</c:v>
                </c:pt>
                <c:pt idx="19">
                  <c:v>30.061038955028213</c:v>
                </c:pt>
                <c:pt idx="20">
                  <c:v>30.209501675664082</c:v>
                </c:pt>
                <c:pt idx="21">
                  <c:v>30.355471117939821</c:v>
                </c:pt>
                <c:pt idx="22">
                  <c:v>30.501404245839456</c:v>
                </c:pt>
                <c:pt idx="23">
                  <c:v>30.648587906628144</c:v>
                </c:pt>
                <c:pt idx="24">
                  <c:v>30.790558229396737</c:v>
                </c:pt>
                <c:pt idx="25">
                  <c:v>30.904980946203825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27.895113136145749</c:v>
                </c:pt>
                <c:pt idx="1">
                  <c:v>28.460090096294653</c:v>
                </c:pt>
                <c:pt idx="2">
                  <c:v>28.648409575029618</c:v>
                </c:pt>
                <c:pt idx="3">
                  <c:v>28.192125866777783</c:v>
                </c:pt>
                <c:pt idx="4">
                  <c:v>27.488037936014152</c:v>
                </c:pt>
                <c:pt idx="5">
                  <c:v>29.33482180934319</c:v>
                </c:pt>
                <c:pt idx="6">
                  <c:v>29.694726400132037</c:v>
                </c:pt>
                <c:pt idx="7">
                  <c:v>29.201711858685044</c:v>
                </c:pt>
                <c:pt idx="8">
                  <c:v>30.034616140939331</c:v>
                </c:pt>
                <c:pt idx="9">
                  <c:v>32.685545634228298</c:v>
                </c:pt>
                <c:pt idx="10">
                  <c:v>32.795778144169383</c:v>
                </c:pt>
                <c:pt idx="11">
                  <c:v>32.836705093327424</c:v>
                </c:pt>
                <c:pt idx="12">
                  <c:v>32.955731972639349</c:v>
                </c:pt>
                <c:pt idx="13">
                  <c:v>33.246056102826962</c:v>
                </c:pt>
                <c:pt idx="14">
                  <c:v>33.591140330431131</c:v>
                </c:pt>
                <c:pt idx="15">
                  <c:v>33.882881025475214</c:v>
                </c:pt>
                <c:pt idx="16">
                  <c:v>34.170478157874662</c:v>
                </c:pt>
                <c:pt idx="17">
                  <c:v>34.445676087073636</c:v>
                </c:pt>
                <c:pt idx="18">
                  <c:v>34.711567703585928</c:v>
                </c:pt>
                <c:pt idx="19">
                  <c:v>34.974486951955605</c:v>
                </c:pt>
                <c:pt idx="20">
                  <c:v>35.255202094491843</c:v>
                </c:pt>
                <c:pt idx="21">
                  <c:v>35.509743224105286</c:v>
                </c:pt>
                <c:pt idx="22">
                  <c:v>35.770740109291488</c:v>
                </c:pt>
                <c:pt idx="23">
                  <c:v>36.035326379541338</c:v>
                </c:pt>
                <c:pt idx="24">
                  <c:v>36.308928626978826</c:v>
                </c:pt>
                <c:pt idx="25">
                  <c:v>36.566495292681786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47.866263090148031</c:v>
                </c:pt>
                <c:pt idx="1">
                  <c:v>43.81247988556818</c:v>
                </c:pt>
                <c:pt idx="2">
                  <c:v>44.717382250090907</c:v>
                </c:pt>
                <c:pt idx="3">
                  <c:v>46.422119632933999</c:v>
                </c:pt>
                <c:pt idx="4">
                  <c:v>46.843743481714355</c:v>
                </c:pt>
                <c:pt idx="5">
                  <c:v>45.017573996482184</c:v>
                </c:pt>
                <c:pt idx="6">
                  <c:v>49.365736368236036</c:v>
                </c:pt>
                <c:pt idx="7">
                  <c:v>45.120250011134615</c:v>
                </c:pt>
                <c:pt idx="8">
                  <c:v>47.762063578962078</c:v>
                </c:pt>
                <c:pt idx="9">
                  <c:v>51.158346863229717</c:v>
                </c:pt>
                <c:pt idx="10">
                  <c:v>53.575246162648192</c:v>
                </c:pt>
                <c:pt idx="11">
                  <c:v>56.784939049601014</c:v>
                </c:pt>
                <c:pt idx="12">
                  <c:v>57.42117017485873</c:v>
                </c:pt>
                <c:pt idx="13">
                  <c:v>58.252337340110742</c:v>
                </c:pt>
                <c:pt idx="14">
                  <c:v>59.111855326184454</c:v>
                </c:pt>
                <c:pt idx="15">
                  <c:v>59.82710510816915</c:v>
                </c:pt>
                <c:pt idx="16">
                  <c:v>60.498645577028249</c:v>
                </c:pt>
                <c:pt idx="17">
                  <c:v>61.13366411248672</c:v>
                </c:pt>
                <c:pt idx="18">
                  <c:v>61.768246800072824</c:v>
                </c:pt>
                <c:pt idx="19">
                  <c:v>62.384354628116554</c:v>
                </c:pt>
                <c:pt idx="20">
                  <c:v>63.012230203347507</c:v>
                </c:pt>
                <c:pt idx="21">
                  <c:v>63.612360605712929</c:v>
                </c:pt>
                <c:pt idx="22">
                  <c:v>64.204811896085374</c:v>
                </c:pt>
                <c:pt idx="23">
                  <c:v>64.832104540243662</c:v>
                </c:pt>
                <c:pt idx="24">
                  <c:v>65.50391575792078</c:v>
                </c:pt>
                <c:pt idx="25">
                  <c:v>66.160180355531281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12.429606066664265</c:v>
                </c:pt>
                <c:pt idx="1">
                  <c:v>11.883310568377214</c:v>
                </c:pt>
                <c:pt idx="2">
                  <c:v>12.230046298207496</c:v>
                </c:pt>
                <c:pt idx="3">
                  <c:v>12.376608772112101</c:v>
                </c:pt>
                <c:pt idx="4">
                  <c:v>11.767457403913493</c:v>
                </c:pt>
                <c:pt idx="5">
                  <c:v>11.633769394937964</c:v>
                </c:pt>
                <c:pt idx="6">
                  <c:v>12.798848223918531</c:v>
                </c:pt>
                <c:pt idx="7">
                  <c:v>12.847664357698031</c:v>
                </c:pt>
                <c:pt idx="8">
                  <c:v>13.369465912742502</c:v>
                </c:pt>
                <c:pt idx="9">
                  <c:v>13.169682461814922</c:v>
                </c:pt>
                <c:pt idx="10">
                  <c:v>14.179517445654451</c:v>
                </c:pt>
                <c:pt idx="11">
                  <c:v>12.173627733058193</c:v>
                </c:pt>
                <c:pt idx="12">
                  <c:v>12.252394270813857</c:v>
                </c:pt>
                <c:pt idx="13">
                  <c:v>12.383568824370844</c:v>
                </c:pt>
                <c:pt idx="14">
                  <c:v>12.520180972451564</c:v>
                </c:pt>
                <c:pt idx="15">
                  <c:v>12.624270359627628</c:v>
                </c:pt>
                <c:pt idx="16">
                  <c:v>12.72588039306633</c:v>
                </c:pt>
                <c:pt idx="17">
                  <c:v>12.81687865803908</c:v>
                </c:pt>
                <c:pt idx="18">
                  <c:v>12.909008895857111</c:v>
                </c:pt>
                <c:pt idx="19">
                  <c:v>13.011714871743093</c:v>
                </c:pt>
                <c:pt idx="20">
                  <c:v>13.111301022788801</c:v>
                </c:pt>
                <c:pt idx="21">
                  <c:v>13.209112741558432</c:v>
                </c:pt>
                <c:pt idx="22">
                  <c:v>13.306033487549028</c:v>
                </c:pt>
                <c:pt idx="23">
                  <c:v>13.399309567070638</c:v>
                </c:pt>
                <c:pt idx="24">
                  <c:v>13.490564142934447</c:v>
                </c:pt>
                <c:pt idx="25">
                  <c:v>13.578014227834053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8.4441338176700675</c:v>
                </c:pt>
                <c:pt idx="1">
                  <c:v>10.350446238472575</c:v>
                </c:pt>
                <c:pt idx="2">
                  <c:v>10.476751271741401</c:v>
                </c:pt>
                <c:pt idx="3">
                  <c:v>9.9304042527689358</c:v>
                </c:pt>
                <c:pt idx="4">
                  <c:v>9.7515813690649065</c:v>
                </c:pt>
                <c:pt idx="5">
                  <c:v>10.249634391005321</c:v>
                </c:pt>
                <c:pt idx="6">
                  <c:v>10.417226899888469</c:v>
                </c:pt>
                <c:pt idx="7">
                  <c:v>10.53443428232444</c:v>
                </c:pt>
                <c:pt idx="8">
                  <c:v>11.18395160127146</c:v>
                </c:pt>
                <c:pt idx="9">
                  <c:v>12.214786509679264</c:v>
                </c:pt>
                <c:pt idx="10">
                  <c:v>12.407999193768589</c:v>
                </c:pt>
                <c:pt idx="11">
                  <c:v>12.012497408592834</c:v>
                </c:pt>
                <c:pt idx="12">
                  <c:v>12.07554869625751</c:v>
                </c:pt>
                <c:pt idx="13">
                  <c:v>12.174177059519435</c:v>
                </c:pt>
                <c:pt idx="14">
                  <c:v>12.285264132273625</c:v>
                </c:pt>
                <c:pt idx="15">
                  <c:v>12.371365551022533</c:v>
                </c:pt>
                <c:pt idx="16">
                  <c:v>12.450683883777465</c:v>
                </c:pt>
                <c:pt idx="17">
                  <c:v>12.523364209203443</c:v>
                </c:pt>
                <c:pt idx="18">
                  <c:v>12.594082867581626</c:v>
                </c:pt>
                <c:pt idx="19">
                  <c:v>12.665605696794007</c:v>
                </c:pt>
                <c:pt idx="20">
                  <c:v>12.745993703454898</c:v>
                </c:pt>
                <c:pt idx="21">
                  <c:v>12.812340253925843</c:v>
                </c:pt>
                <c:pt idx="22">
                  <c:v>12.892110748764209</c:v>
                </c:pt>
                <c:pt idx="23">
                  <c:v>12.969127610120523</c:v>
                </c:pt>
                <c:pt idx="24">
                  <c:v>13.04861385528023</c:v>
                </c:pt>
                <c:pt idx="25">
                  <c:v>13.125392436788605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6.4356852107995177</c:v>
                </c:pt>
                <c:pt idx="1">
                  <c:v>7.6309463904073063</c:v>
                </c:pt>
                <c:pt idx="2">
                  <c:v>7.8306919581101955</c:v>
                </c:pt>
                <c:pt idx="3">
                  <c:v>7.1583375492928134</c:v>
                </c:pt>
                <c:pt idx="4">
                  <c:v>7.3303610131518067</c:v>
                </c:pt>
                <c:pt idx="5">
                  <c:v>7.3253255591752113</c:v>
                </c:pt>
                <c:pt idx="6">
                  <c:v>7.8059463677099039</c:v>
                </c:pt>
                <c:pt idx="7">
                  <c:v>7.20717544481783</c:v>
                </c:pt>
                <c:pt idx="8">
                  <c:v>7.0818073738897693</c:v>
                </c:pt>
                <c:pt idx="9">
                  <c:v>6.8985964890835563</c:v>
                </c:pt>
                <c:pt idx="10">
                  <c:v>7.2357227156133357</c:v>
                </c:pt>
                <c:pt idx="11">
                  <c:v>8.1048503415960269</c:v>
                </c:pt>
                <c:pt idx="12">
                  <c:v>8.2535988617115077</c:v>
                </c:pt>
                <c:pt idx="13">
                  <c:v>8.4023007946101522</c:v>
                </c:pt>
                <c:pt idx="14">
                  <c:v>8.5544111708416093</c:v>
                </c:pt>
                <c:pt idx="15">
                  <c:v>8.6824103176751173</c:v>
                </c:pt>
                <c:pt idx="16">
                  <c:v>8.8061229110911832</c:v>
                </c:pt>
                <c:pt idx="17">
                  <c:v>8.9192682843071349</c:v>
                </c:pt>
                <c:pt idx="18">
                  <c:v>9.0367322565002262</c:v>
                </c:pt>
                <c:pt idx="19">
                  <c:v>9.1626203239045889</c:v>
                </c:pt>
                <c:pt idx="20">
                  <c:v>9.2999113699320244</c:v>
                </c:pt>
                <c:pt idx="21">
                  <c:v>9.4359355450706026</c:v>
                </c:pt>
                <c:pt idx="22">
                  <c:v>9.5688077509433942</c:v>
                </c:pt>
                <c:pt idx="23">
                  <c:v>9.6941882448885792</c:v>
                </c:pt>
                <c:pt idx="24">
                  <c:v>9.8172626833691741</c:v>
                </c:pt>
                <c:pt idx="25">
                  <c:v>9.936459893865889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11.398275429824501</c:v>
                </c:pt>
                <c:pt idx="1">
                  <c:v>13.672354485751528</c:v>
                </c:pt>
                <c:pt idx="2">
                  <c:v>14.892884887479815</c:v>
                </c:pt>
                <c:pt idx="3">
                  <c:v>13.983105635870588</c:v>
                </c:pt>
                <c:pt idx="4">
                  <c:v>15.457066885415133</c:v>
                </c:pt>
                <c:pt idx="5">
                  <c:v>17.433309851255839</c:v>
                </c:pt>
                <c:pt idx="6">
                  <c:v>15.553675121819827</c:v>
                </c:pt>
                <c:pt idx="7">
                  <c:v>17.209036236296967</c:v>
                </c:pt>
                <c:pt idx="8">
                  <c:v>16.472382655836668</c:v>
                </c:pt>
                <c:pt idx="9">
                  <c:v>16.360733129874863</c:v>
                </c:pt>
                <c:pt idx="10">
                  <c:v>16.97526821814316</c:v>
                </c:pt>
                <c:pt idx="11">
                  <c:v>16.083829938805223</c:v>
                </c:pt>
                <c:pt idx="12">
                  <c:v>16.277728848228914</c:v>
                </c:pt>
                <c:pt idx="13">
                  <c:v>16.502828064461397</c:v>
                </c:pt>
                <c:pt idx="14">
                  <c:v>16.742075023175296</c:v>
                </c:pt>
                <c:pt idx="15">
                  <c:v>16.919726617323185</c:v>
                </c:pt>
                <c:pt idx="16">
                  <c:v>17.092961472372814</c:v>
                </c:pt>
                <c:pt idx="17">
                  <c:v>17.251121615742562</c:v>
                </c:pt>
                <c:pt idx="18">
                  <c:v>17.421493381087359</c:v>
                </c:pt>
                <c:pt idx="19">
                  <c:v>17.582204887707565</c:v>
                </c:pt>
                <c:pt idx="20">
                  <c:v>17.74006484571764</c:v>
                </c:pt>
                <c:pt idx="21">
                  <c:v>17.893406704457725</c:v>
                </c:pt>
                <c:pt idx="22">
                  <c:v>18.078817689597624</c:v>
                </c:pt>
                <c:pt idx="23">
                  <c:v>18.249977563968738</c:v>
                </c:pt>
                <c:pt idx="24">
                  <c:v>18.450168376213423</c:v>
                </c:pt>
                <c:pt idx="25">
                  <c:v>18.622918263603154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44.172412325159826</c:v>
                </c:pt>
                <c:pt idx="1">
                  <c:v>40.339023992330489</c:v>
                </c:pt>
                <c:pt idx="2">
                  <c:v>42.428925985599186</c:v>
                </c:pt>
                <c:pt idx="3">
                  <c:v>42.104956401568927</c:v>
                </c:pt>
                <c:pt idx="4">
                  <c:v>44.402893168519356</c:v>
                </c:pt>
                <c:pt idx="5">
                  <c:v>43.912018301362522</c:v>
                </c:pt>
                <c:pt idx="6">
                  <c:v>45.997924411696339</c:v>
                </c:pt>
                <c:pt idx="7">
                  <c:v>43.684822350285138</c:v>
                </c:pt>
                <c:pt idx="8">
                  <c:v>44.33263402085862</c:v>
                </c:pt>
                <c:pt idx="9">
                  <c:v>45.898114881871493</c:v>
                </c:pt>
                <c:pt idx="10">
                  <c:v>46.506959728086301</c:v>
                </c:pt>
                <c:pt idx="11">
                  <c:v>43.885489731834426</c:v>
                </c:pt>
                <c:pt idx="12">
                  <c:v>44.102446559143274</c:v>
                </c:pt>
                <c:pt idx="13">
                  <c:v>44.424945268562865</c:v>
                </c:pt>
                <c:pt idx="14">
                  <c:v>44.791164445831392</c:v>
                </c:pt>
                <c:pt idx="15">
                  <c:v>45.030072744158865</c:v>
                </c:pt>
                <c:pt idx="16">
                  <c:v>45.232995358425327</c:v>
                </c:pt>
                <c:pt idx="17">
                  <c:v>45.397850921071957</c:v>
                </c:pt>
                <c:pt idx="18">
                  <c:v>45.559928559107739</c:v>
                </c:pt>
                <c:pt idx="19">
                  <c:v>45.722743494815838</c:v>
                </c:pt>
                <c:pt idx="20">
                  <c:v>45.898113186124249</c:v>
                </c:pt>
                <c:pt idx="21">
                  <c:v>46.059097956433916</c:v>
                </c:pt>
                <c:pt idx="22">
                  <c:v>46.209298034806423</c:v>
                </c:pt>
                <c:pt idx="23">
                  <c:v>46.382854834335596</c:v>
                </c:pt>
                <c:pt idx="24">
                  <c:v>46.554068471368041</c:v>
                </c:pt>
                <c:pt idx="25">
                  <c:v>46.711308023788469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55.826307274671613</c:v>
                </c:pt>
                <c:pt idx="1">
                  <c:v>54.513637382823823</c:v>
                </c:pt>
                <c:pt idx="2">
                  <c:v>55.993084968283235</c:v>
                </c:pt>
                <c:pt idx="3">
                  <c:v>53.347579064502789</c:v>
                </c:pt>
                <c:pt idx="4">
                  <c:v>55.032519775750281</c:v>
                </c:pt>
                <c:pt idx="5">
                  <c:v>55.724101870212202</c:v>
                </c:pt>
                <c:pt idx="6">
                  <c:v>54.846076685803716</c:v>
                </c:pt>
                <c:pt idx="7">
                  <c:v>53.92146279125253</c:v>
                </c:pt>
                <c:pt idx="8">
                  <c:v>54.009464861793212</c:v>
                </c:pt>
                <c:pt idx="9">
                  <c:v>53.762451403097842</c:v>
                </c:pt>
                <c:pt idx="10">
                  <c:v>54.456115225879749</c:v>
                </c:pt>
                <c:pt idx="11">
                  <c:v>50.486191470862828</c:v>
                </c:pt>
                <c:pt idx="12">
                  <c:v>50.146450773041039</c:v>
                </c:pt>
                <c:pt idx="13">
                  <c:v>49.913194272288941</c:v>
                </c:pt>
                <c:pt idx="14">
                  <c:v>49.723422160275035</c:v>
                </c:pt>
                <c:pt idx="15">
                  <c:v>49.380554853076198</c:v>
                </c:pt>
                <c:pt idx="16">
                  <c:v>48.9978148232764</c:v>
                </c:pt>
                <c:pt idx="17">
                  <c:v>48.55675701976778</c:v>
                </c:pt>
                <c:pt idx="18">
                  <c:v>48.11477952119678</c:v>
                </c:pt>
                <c:pt idx="19">
                  <c:v>47.706839355347967</c:v>
                </c:pt>
                <c:pt idx="20">
                  <c:v>47.309668429670992</c:v>
                </c:pt>
                <c:pt idx="21">
                  <c:v>46.873175506321964</c:v>
                </c:pt>
                <c:pt idx="22">
                  <c:v>46.4054143329626</c:v>
                </c:pt>
                <c:pt idx="23">
                  <c:v>45.923440360991528</c:v>
                </c:pt>
                <c:pt idx="24">
                  <c:v>45.466800387608984</c:v>
                </c:pt>
                <c:pt idx="25">
                  <c:v>45.04655979929111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21.389587170536238</c:v>
                </c:pt>
                <c:pt idx="1">
                  <c:v>19.01278103090301</c:v>
                </c:pt>
                <c:pt idx="2">
                  <c:v>18.644734025467855</c:v>
                </c:pt>
                <c:pt idx="3">
                  <c:v>18.455054509046132</c:v>
                </c:pt>
                <c:pt idx="4">
                  <c:v>18.283916805383317</c:v>
                </c:pt>
                <c:pt idx="5">
                  <c:v>17.083860297280811</c:v>
                </c:pt>
                <c:pt idx="6">
                  <c:v>16.146793410367092</c:v>
                </c:pt>
                <c:pt idx="7">
                  <c:v>16.164689793066096</c:v>
                </c:pt>
                <c:pt idx="8">
                  <c:v>16.956784759815392</c:v>
                </c:pt>
                <c:pt idx="9">
                  <c:v>15.428351706997057</c:v>
                </c:pt>
                <c:pt idx="10">
                  <c:v>14.879250056419171</c:v>
                </c:pt>
                <c:pt idx="11">
                  <c:v>16.466875301264555</c:v>
                </c:pt>
                <c:pt idx="12">
                  <c:v>16.092250240840595</c:v>
                </c:pt>
                <c:pt idx="13">
                  <c:v>15.739831397491949</c:v>
                </c:pt>
                <c:pt idx="14">
                  <c:v>15.37091826123363</c:v>
                </c:pt>
                <c:pt idx="15">
                  <c:v>14.984045676023854</c:v>
                </c:pt>
                <c:pt idx="16">
                  <c:v>14.606161583991465</c:v>
                </c:pt>
                <c:pt idx="17">
                  <c:v>14.260680444367768</c:v>
                </c:pt>
                <c:pt idx="18">
                  <c:v>13.92798362139172</c:v>
                </c:pt>
                <c:pt idx="19">
                  <c:v>13.566389156486856</c:v>
                </c:pt>
                <c:pt idx="20">
                  <c:v>13.26443303876219</c:v>
                </c:pt>
                <c:pt idx="21">
                  <c:v>13.055724442490012</c:v>
                </c:pt>
                <c:pt idx="22">
                  <c:v>12.823963108283985</c:v>
                </c:pt>
                <c:pt idx="23">
                  <c:v>12.576923989888241</c:v>
                </c:pt>
                <c:pt idx="24">
                  <c:v>12.092247403734214</c:v>
                </c:pt>
                <c:pt idx="25">
                  <c:v>11.781184949883796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4.3102501094339472</c:v>
                </c:pt>
                <c:pt idx="1">
                  <c:v>4.9267690161846129</c:v>
                </c:pt>
                <c:pt idx="2">
                  <c:v>5.5819938818350483</c:v>
                </c:pt>
                <c:pt idx="3">
                  <c:v>4.8034429211735743</c:v>
                </c:pt>
                <c:pt idx="4">
                  <c:v>6.8330626621540436</c:v>
                </c:pt>
                <c:pt idx="5">
                  <c:v>5.8419020870392382</c:v>
                </c:pt>
                <c:pt idx="6">
                  <c:v>5.6617296824092955</c:v>
                </c:pt>
                <c:pt idx="7">
                  <c:v>5.4536532096793415</c:v>
                </c:pt>
                <c:pt idx="8">
                  <c:v>4.9615995491135045</c:v>
                </c:pt>
                <c:pt idx="9">
                  <c:v>6.4943342107781978</c:v>
                </c:pt>
                <c:pt idx="10">
                  <c:v>5.3326651437121964</c:v>
                </c:pt>
                <c:pt idx="11">
                  <c:v>5.3042832347690441</c:v>
                </c:pt>
                <c:pt idx="12">
                  <c:v>5.4063979193259062</c:v>
                </c:pt>
                <c:pt idx="13">
                  <c:v>5.5360701356915794</c:v>
                </c:pt>
                <c:pt idx="14">
                  <c:v>5.6664783365208296</c:v>
                </c:pt>
                <c:pt idx="15">
                  <c:v>5.7750829061133535</c:v>
                </c:pt>
                <c:pt idx="16">
                  <c:v>5.880219141900267</c:v>
                </c:pt>
                <c:pt idx="17">
                  <c:v>5.9824273074311964</c:v>
                </c:pt>
                <c:pt idx="18">
                  <c:v>6.0802587692111389</c:v>
                </c:pt>
                <c:pt idx="19">
                  <c:v>6.1750115116708288</c:v>
                </c:pt>
                <c:pt idx="20">
                  <c:v>6.2840956964333197</c:v>
                </c:pt>
                <c:pt idx="21">
                  <c:v>6.3928431429000208</c:v>
                </c:pt>
                <c:pt idx="22">
                  <c:v>6.5020345131693915</c:v>
                </c:pt>
                <c:pt idx="23">
                  <c:v>6.6139355314859625</c:v>
                </c:pt>
                <c:pt idx="24">
                  <c:v>6.7276428783889086</c:v>
                </c:pt>
                <c:pt idx="25">
                  <c:v>6.8547721386482072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20.978189298895099</c:v>
                </c:pt>
                <c:pt idx="1">
                  <c:v>20.630943116385694</c:v>
                </c:pt>
                <c:pt idx="2">
                  <c:v>19.574028023185164</c:v>
                </c:pt>
                <c:pt idx="3">
                  <c:v>20.137148312876082</c:v>
                </c:pt>
                <c:pt idx="4">
                  <c:v>21.577323511361236</c:v>
                </c:pt>
                <c:pt idx="5">
                  <c:v>20.830934907048732</c:v>
                </c:pt>
                <c:pt idx="6">
                  <c:v>21.98851169530073</c:v>
                </c:pt>
                <c:pt idx="7">
                  <c:v>21.171902179544471</c:v>
                </c:pt>
                <c:pt idx="8">
                  <c:v>20.234357183363912</c:v>
                </c:pt>
                <c:pt idx="9">
                  <c:v>21.381032812004271</c:v>
                </c:pt>
                <c:pt idx="10">
                  <c:v>18.699850364688022</c:v>
                </c:pt>
                <c:pt idx="11">
                  <c:v>19.11660352382868</c:v>
                </c:pt>
                <c:pt idx="12">
                  <c:v>19.144956130889877</c:v>
                </c:pt>
                <c:pt idx="13">
                  <c:v>19.263406108598037</c:v>
                </c:pt>
                <c:pt idx="14">
                  <c:v>19.356128295390839</c:v>
                </c:pt>
                <c:pt idx="15">
                  <c:v>19.348923916021391</c:v>
                </c:pt>
                <c:pt idx="16">
                  <c:v>19.326918310035865</c:v>
                </c:pt>
                <c:pt idx="17">
                  <c:v>19.288975717729578</c:v>
                </c:pt>
                <c:pt idx="18">
                  <c:v>19.258566245495203</c:v>
                </c:pt>
                <c:pt idx="19">
                  <c:v>19.226566013238418</c:v>
                </c:pt>
                <c:pt idx="20">
                  <c:v>19.190973293663678</c:v>
                </c:pt>
                <c:pt idx="21">
                  <c:v>19.150218207257897</c:v>
                </c:pt>
                <c:pt idx="22">
                  <c:v>19.111902994081326</c:v>
                </c:pt>
                <c:pt idx="23">
                  <c:v>19.077711187691929</c:v>
                </c:pt>
                <c:pt idx="24">
                  <c:v>19.056396842456181</c:v>
                </c:pt>
                <c:pt idx="25">
                  <c:v>19.015169805363573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23.409304054812125</c:v>
                </c:pt>
                <c:pt idx="1">
                  <c:v>20.258305477456439</c:v>
                </c:pt>
                <c:pt idx="2">
                  <c:v>18.879567583970886</c:v>
                </c:pt>
                <c:pt idx="3">
                  <c:v>19.685644913518075</c:v>
                </c:pt>
                <c:pt idx="4">
                  <c:v>19.950385069900172</c:v>
                </c:pt>
                <c:pt idx="5">
                  <c:v>19.131431277554302</c:v>
                </c:pt>
                <c:pt idx="6">
                  <c:v>21.050103951279706</c:v>
                </c:pt>
                <c:pt idx="7">
                  <c:v>21.379586189652233</c:v>
                </c:pt>
                <c:pt idx="8">
                  <c:v>17.861407096350309</c:v>
                </c:pt>
                <c:pt idx="9">
                  <c:v>19.229485887254494</c:v>
                </c:pt>
                <c:pt idx="10">
                  <c:v>17.396770321206727</c:v>
                </c:pt>
                <c:pt idx="11">
                  <c:v>18.633225075591131</c:v>
                </c:pt>
                <c:pt idx="12">
                  <c:v>18.554449916562941</c:v>
                </c:pt>
                <c:pt idx="13">
                  <c:v>18.666327483576453</c:v>
                </c:pt>
                <c:pt idx="14">
                  <c:v>18.72186585786282</c:v>
                </c:pt>
                <c:pt idx="15">
                  <c:v>18.620825777362988</c:v>
                </c:pt>
                <c:pt idx="16">
                  <c:v>18.501535121063238</c:v>
                </c:pt>
                <c:pt idx="17">
                  <c:v>18.368292561855448</c:v>
                </c:pt>
                <c:pt idx="18">
                  <c:v>18.240492187974144</c:v>
                </c:pt>
                <c:pt idx="19">
                  <c:v>18.108160587477531</c:v>
                </c:pt>
                <c:pt idx="20">
                  <c:v>17.988029391373111</c:v>
                </c:pt>
                <c:pt idx="21">
                  <c:v>17.863634107009688</c:v>
                </c:pt>
                <c:pt idx="22">
                  <c:v>17.731509209658892</c:v>
                </c:pt>
                <c:pt idx="23">
                  <c:v>17.594865378881337</c:v>
                </c:pt>
                <c:pt idx="24">
                  <c:v>17.474612106007729</c:v>
                </c:pt>
                <c:pt idx="25">
                  <c:v>17.33925711975898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11.366394540240471</c:v>
                </c:pt>
                <c:pt idx="1">
                  <c:v>12.353767878115619</c:v>
                </c:pt>
                <c:pt idx="2">
                  <c:v>13.213814488759223</c:v>
                </c:pt>
                <c:pt idx="3">
                  <c:v>12.877837097896693</c:v>
                </c:pt>
                <c:pt idx="4">
                  <c:v>13.282592464194195</c:v>
                </c:pt>
                <c:pt idx="5">
                  <c:v>14.176608827780321</c:v>
                </c:pt>
                <c:pt idx="6">
                  <c:v>13.940528141004263</c:v>
                </c:pt>
                <c:pt idx="7">
                  <c:v>13.449209136270454</c:v>
                </c:pt>
                <c:pt idx="8">
                  <c:v>13.099626511288239</c:v>
                </c:pt>
                <c:pt idx="9">
                  <c:v>12.728698627986326</c:v>
                </c:pt>
                <c:pt idx="10">
                  <c:v>11.78417545351383</c:v>
                </c:pt>
                <c:pt idx="11">
                  <c:v>11.727529758575091</c:v>
                </c:pt>
                <c:pt idx="12">
                  <c:v>11.859686313221372</c:v>
                </c:pt>
                <c:pt idx="13">
                  <c:v>11.997487142695807</c:v>
                </c:pt>
                <c:pt idx="14">
                  <c:v>12.142360412183081</c:v>
                </c:pt>
                <c:pt idx="15">
                  <c:v>12.249716424848071</c:v>
                </c:pt>
                <c:pt idx="16">
                  <c:v>12.327348981713424</c:v>
                </c:pt>
                <c:pt idx="17">
                  <c:v>12.370754259547565</c:v>
                </c:pt>
                <c:pt idx="18">
                  <c:v>12.442925467507175</c:v>
                </c:pt>
                <c:pt idx="19">
                  <c:v>12.513537025539845</c:v>
                </c:pt>
                <c:pt idx="20">
                  <c:v>12.58755859212474</c:v>
                </c:pt>
                <c:pt idx="21">
                  <c:v>12.657016317726134</c:v>
                </c:pt>
                <c:pt idx="22">
                  <c:v>12.717020980140699</c:v>
                </c:pt>
                <c:pt idx="23">
                  <c:v>12.762784344853529</c:v>
                </c:pt>
                <c:pt idx="24">
                  <c:v>12.82270819521573</c:v>
                </c:pt>
                <c:pt idx="25">
                  <c:v>12.8802870592156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43.667069839927024</c:v>
                </c:pt>
                <c:pt idx="1">
                  <c:v>41.896024829271916</c:v>
                </c:pt>
                <c:pt idx="2">
                  <c:v>43.009161322522736</c:v>
                </c:pt>
                <c:pt idx="3">
                  <c:v>42.807458217014521</c:v>
                </c:pt>
                <c:pt idx="4">
                  <c:v>43.921453652598586</c:v>
                </c:pt>
                <c:pt idx="5">
                  <c:v>46.579122488274443</c:v>
                </c:pt>
                <c:pt idx="6">
                  <c:v>47.302718408695441</c:v>
                </c:pt>
                <c:pt idx="7">
                  <c:v>47.912884160656318</c:v>
                </c:pt>
                <c:pt idx="8">
                  <c:v>46.627830696247251</c:v>
                </c:pt>
                <c:pt idx="9">
                  <c:v>50.669497469586055</c:v>
                </c:pt>
                <c:pt idx="10">
                  <c:v>48.357404936316115</c:v>
                </c:pt>
                <c:pt idx="11">
                  <c:v>50.310551487749088</c:v>
                </c:pt>
                <c:pt idx="12">
                  <c:v>50.65470480587868</c:v>
                </c:pt>
                <c:pt idx="13">
                  <c:v>51.089796296867988</c:v>
                </c:pt>
                <c:pt idx="14">
                  <c:v>51.584547971440635</c:v>
                </c:pt>
                <c:pt idx="15">
                  <c:v>52.004718998438683</c:v>
                </c:pt>
                <c:pt idx="16">
                  <c:v>52.381372979204777</c:v>
                </c:pt>
                <c:pt idx="17">
                  <c:v>52.742234326122045</c:v>
                </c:pt>
                <c:pt idx="18">
                  <c:v>53.083564362222312</c:v>
                </c:pt>
                <c:pt idx="19">
                  <c:v>53.435236005669964</c:v>
                </c:pt>
                <c:pt idx="20">
                  <c:v>53.815841590508356</c:v>
                </c:pt>
                <c:pt idx="21">
                  <c:v>54.187437551443374</c:v>
                </c:pt>
                <c:pt idx="22">
                  <c:v>54.561393482666745</c:v>
                </c:pt>
                <c:pt idx="23">
                  <c:v>54.935669312360552</c:v>
                </c:pt>
                <c:pt idx="24">
                  <c:v>55.295010499269956</c:v>
                </c:pt>
                <c:pt idx="25">
                  <c:v>55.64232869869727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13.243198513734034</c:v>
                </c:pt>
                <c:pt idx="1">
                  <c:v>15.093241057914799</c:v>
                </c:pt>
                <c:pt idx="2">
                  <c:v>15.157054755096315</c:v>
                </c:pt>
                <c:pt idx="3">
                  <c:v>14.766985230313844</c:v>
                </c:pt>
                <c:pt idx="4">
                  <c:v>15.758991339327531</c:v>
                </c:pt>
                <c:pt idx="5">
                  <c:v>16.607446470052192</c:v>
                </c:pt>
                <c:pt idx="6">
                  <c:v>15.886604312734411</c:v>
                </c:pt>
                <c:pt idx="7">
                  <c:v>16.255072911308439</c:v>
                </c:pt>
                <c:pt idx="8">
                  <c:v>15.566259911244972</c:v>
                </c:pt>
                <c:pt idx="9">
                  <c:v>17.576678604979509</c:v>
                </c:pt>
                <c:pt idx="10">
                  <c:v>16.14163483758831</c:v>
                </c:pt>
                <c:pt idx="11">
                  <c:v>16.10393415263383</c:v>
                </c:pt>
                <c:pt idx="12">
                  <c:v>16.101744804657148</c:v>
                </c:pt>
                <c:pt idx="13">
                  <c:v>16.178905015870342</c:v>
                </c:pt>
                <c:pt idx="14">
                  <c:v>16.279616221613175</c:v>
                </c:pt>
                <c:pt idx="15">
                  <c:v>16.346796908004197</c:v>
                </c:pt>
                <c:pt idx="16">
                  <c:v>16.406058444508957</c:v>
                </c:pt>
                <c:pt idx="17">
                  <c:v>16.456078694984772</c:v>
                </c:pt>
                <c:pt idx="18">
                  <c:v>16.512023445414616</c:v>
                </c:pt>
                <c:pt idx="19">
                  <c:v>16.562575336352278</c:v>
                </c:pt>
                <c:pt idx="20">
                  <c:v>16.600802475827212</c:v>
                </c:pt>
                <c:pt idx="21">
                  <c:v>16.627358618178647</c:v>
                </c:pt>
                <c:pt idx="22">
                  <c:v>16.660622968956741</c:v>
                </c:pt>
                <c:pt idx="23">
                  <c:v>16.695841371190181</c:v>
                </c:pt>
                <c:pt idx="24">
                  <c:v>16.73188234725988</c:v>
                </c:pt>
                <c:pt idx="25">
                  <c:v>16.774064085776303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0.96003767613551461</c:v>
                </c:pt>
                <c:pt idx="1">
                  <c:v>0.71121392022292995</c:v>
                </c:pt>
                <c:pt idx="2">
                  <c:v>0.70896803405833075</c:v>
                </c:pt>
                <c:pt idx="3">
                  <c:v>0.61129690068689702</c:v>
                </c:pt>
                <c:pt idx="4">
                  <c:v>0.71616199640911715</c:v>
                </c:pt>
                <c:pt idx="5">
                  <c:v>0.67118544208009079</c:v>
                </c:pt>
                <c:pt idx="6">
                  <c:v>0.57139021789492539</c:v>
                </c:pt>
                <c:pt idx="7">
                  <c:v>0.58088640546207349</c:v>
                </c:pt>
                <c:pt idx="8">
                  <c:v>0.59800508434660649</c:v>
                </c:pt>
                <c:pt idx="9">
                  <c:v>0.5453631952340301</c:v>
                </c:pt>
                <c:pt idx="10">
                  <c:v>0.68687408947747386</c:v>
                </c:pt>
                <c:pt idx="11">
                  <c:v>0.52564167881822466</c:v>
                </c:pt>
                <c:pt idx="12">
                  <c:v>0.53169596133041686</c:v>
                </c:pt>
                <c:pt idx="13">
                  <c:v>0.53720287125090915</c:v>
                </c:pt>
                <c:pt idx="14">
                  <c:v>0.54296782877575145</c:v>
                </c:pt>
                <c:pt idx="15">
                  <c:v>0.54694433347672766</c:v>
                </c:pt>
                <c:pt idx="16">
                  <c:v>0.55062970554665391</c:v>
                </c:pt>
                <c:pt idx="17">
                  <c:v>0.55368960744553231</c:v>
                </c:pt>
                <c:pt idx="18">
                  <c:v>0.55657643278008184</c:v>
                </c:pt>
                <c:pt idx="19">
                  <c:v>0.55968526430821863</c:v>
                </c:pt>
                <c:pt idx="20">
                  <c:v>0.56295691567723327</c:v>
                </c:pt>
                <c:pt idx="21">
                  <c:v>0.56605308071465821</c:v>
                </c:pt>
                <c:pt idx="22">
                  <c:v>0.56908605768406917</c:v>
                </c:pt>
                <c:pt idx="23">
                  <c:v>0.57197640417756401</c:v>
                </c:pt>
                <c:pt idx="24">
                  <c:v>0.57464831084009282</c:v>
                </c:pt>
                <c:pt idx="25">
                  <c:v>0.57701492337818383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36.921492879738175</c:v>
                </c:pt>
                <c:pt idx="1">
                  <c:v>40.127574543964947</c:v>
                </c:pt>
                <c:pt idx="2">
                  <c:v>42.600316314834735</c:v>
                </c:pt>
                <c:pt idx="3">
                  <c:v>41.571521103610216</c:v>
                </c:pt>
                <c:pt idx="4">
                  <c:v>40.95095890076832</c:v>
                </c:pt>
                <c:pt idx="5">
                  <c:v>40.081648756838845</c:v>
                </c:pt>
                <c:pt idx="6">
                  <c:v>41.428635771679751</c:v>
                </c:pt>
                <c:pt idx="7">
                  <c:v>37.806141747633788</c:v>
                </c:pt>
                <c:pt idx="8">
                  <c:v>37.981319170061326</c:v>
                </c:pt>
                <c:pt idx="9">
                  <c:v>37.423950302168933</c:v>
                </c:pt>
                <c:pt idx="10">
                  <c:v>36.911336284251092</c:v>
                </c:pt>
                <c:pt idx="11">
                  <c:v>34.655004373850069</c:v>
                </c:pt>
                <c:pt idx="12">
                  <c:v>34.5420974605209</c:v>
                </c:pt>
                <c:pt idx="13">
                  <c:v>34.50140456840159</c:v>
                </c:pt>
                <c:pt idx="14">
                  <c:v>34.486906972639353</c:v>
                </c:pt>
                <c:pt idx="15">
                  <c:v>34.376662439042612</c:v>
                </c:pt>
                <c:pt idx="16">
                  <c:v>34.23321119836492</c:v>
                </c:pt>
                <c:pt idx="17">
                  <c:v>34.072820440485877</c:v>
                </c:pt>
                <c:pt idx="18">
                  <c:v>33.923063944087509</c:v>
                </c:pt>
                <c:pt idx="19">
                  <c:v>33.762103436930076</c:v>
                </c:pt>
                <c:pt idx="20">
                  <c:v>33.583970545589722</c:v>
                </c:pt>
                <c:pt idx="21">
                  <c:v>33.434754772556595</c:v>
                </c:pt>
                <c:pt idx="22">
                  <c:v>33.257417688063512</c:v>
                </c:pt>
                <c:pt idx="23">
                  <c:v>33.070171307818981</c:v>
                </c:pt>
                <c:pt idx="24">
                  <c:v>32.882923300150679</c:v>
                </c:pt>
                <c:pt idx="25">
                  <c:v>32.708597376070941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9.4691149517132001</c:v>
                </c:pt>
                <c:pt idx="1">
                  <c:v>9.440489634499734</c:v>
                </c:pt>
                <c:pt idx="2">
                  <c:v>9.7610938775996274</c:v>
                </c:pt>
                <c:pt idx="3">
                  <c:v>9.4061316025914934</c:v>
                </c:pt>
                <c:pt idx="4">
                  <c:v>9.2314406905006656</c:v>
                </c:pt>
                <c:pt idx="5">
                  <c:v>10.033027432362616</c:v>
                </c:pt>
                <c:pt idx="6">
                  <c:v>10.001655303929731</c:v>
                </c:pt>
                <c:pt idx="7">
                  <c:v>10.19261840093761</c:v>
                </c:pt>
                <c:pt idx="8">
                  <c:v>10.423887229724905</c:v>
                </c:pt>
                <c:pt idx="9">
                  <c:v>10.36121830847709</c:v>
                </c:pt>
                <c:pt idx="10">
                  <c:v>10.469854833124312</c:v>
                </c:pt>
                <c:pt idx="11">
                  <c:v>12.560475034409212</c:v>
                </c:pt>
                <c:pt idx="12">
                  <c:v>12.709876847846681</c:v>
                </c:pt>
                <c:pt idx="13">
                  <c:v>12.906725268922303</c:v>
                </c:pt>
                <c:pt idx="14">
                  <c:v>13.121100286626156</c:v>
                </c:pt>
                <c:pt idx="15">
                  <c:v>13.307751906100247</c:v>
                </c:pt>
                <c:pt idx="16">
                  <c:v>13.483763502023447</c:v>
                </c:pt>
                <c:pt idx="17">
                  <c:v>13.651039175869967</c:v>
                </c:pt>
                <c:pt idx="18">
                  <c:v>13.814350116381556</c:v>
                </c:pt>
                <c:pt idx="19">
                  <c:v>13.983765017024194</c:v>
                </c:pt>
                <c:pt idx="20">
                  <c:v>14.155886453090599</c:v>
                </c:pt>
                <c:pt idx="21">
                  <c:v>14.319934929421894</c:v>
                </c:pt>
                <c:pt idx="22">
                  <c:v>14.484087089555375</c:v>
                </c:pt>
                <c:pt idx="23">
                  <c:v>14.656310392134406</c:v>
                </c:pt>
                <c:pt idx="24">
                  <c:v>14.824331758734237</c:v>
                </c:pt>
                <c:pt idx="25">
                  <c:v>14.993727056018734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9.4485983070870017</c:v>
                </c:pt>
                <c:pt idx="1">
                  <c:v>8.9141113994709649</c:v>
                </c:pt>
                <c:pt idx="2">
                  <c:v>8.9322494936260686</c:v>
                </c:pt>
                <c:pt idx="3">
                  <c:v>8.840496613567467</c:v>
                </c:pt>
                <c:pt idx="4">
                  <c:v>9.3051792753573039</c:v>
                </c:pt>
                <c:pt idx="5">
                  <c:v>9.0370928455206059</c:v>
                </c:pt>
                <c:pt idx="6">
                  <c:v>9.414029461353179</c:v>
                </c:pt>
                <c:pt idx="7">
                  <c:v>9.836706234778628</c:v>
                </c:pt>
                <c:pt idx="8">
                  <c:v>9.6434358860561247</c:v>
                </c:pt>
                <c:pt idx="9">
                  <c:v>9.1770613374347985</c:v>
                </c:pt>
                <c:pt idx="10">
                  <c:v>8.0613343559481478</c:v>
                </c:pt>
                <c:pt idx="11">
                  <c:v>9.7778994519101321</c:v>
                </c:pt>
                <c:pt idx="12">
                  <c:v>9.7744291474159262</c:v>
                </c:pt>
                <c:pt idx="13">
                  <c:v>9.8557413840091446</c:v>
                </c:pt>
                <c:pt idx="14">
                  <c:v>9.9274109286811782</c:v>
                </c:pt>
                <c:pt idx="15">
                  <c:v>9.938309585780706</c:v>
                </c:pt>
                <c:pt idx="16">
                  <c:v>9.9250746648515342</c:v>
                </c:pt>
                <c:pt idx="17">
                  <c:v>9.9210325162217057</c:v>
                </c:pt>
                <c:pt idx="18">
                  <c:v>9.9222506375781627</c:v>
                </c:pt>
                <c:pt idx="19">
                  <c:v>9.9187746038525315</c:v>
                </c:pt>
                <c:pt idx="20">
                  <c:v>9.9160174340614819</c:v>
                </c:pt>
                <c:pt idx="21">
                  <c:v>9.9153491935250049</c:v>
                </c:pt>
                <c:pt idx="22">
                  <c:v>9.9092963178017257</c:v>
                </c:pt>
                <c:pt idx="23">
                  <c:v>9.9121056642232848</c:v>
                </c:pt>
                <c:pt idx="24">
                  <c:v>9.947057669108629</c:v>
                </c:pt>
                <c:pt idx="25">
                  <c:v>9.9787640374185571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18.25727948827765</c:v>
                </c:pt>
                <c:pt idx="1">
                  <c:v>18.243366015374921</c:v>
                </c:pt>
                <c:pt idx="2">
                  <c:v>18.550650312077664</c:v>
                </c:pt>
                <c:pt idx="3">
                  <c:v>16.949471771759175</c:v>
                </c:pt>
                <c:pt idx="4">
                  <c:v>19.221353905139932</c:v>
                </c:pt>
                <c:pt idx="5">
                  <c:v>18.39419826564599</c:v>
                </c:pt>
                <c:pt idx="6">
                  <c:v>20.551876725875264</c:v>
                </c:pt>
                <c:pt idx="7">
                  <c:v>18.664263280806576</c:v>
                </c:pt>
                <c:pt idx="8">
                  <c:v>19.805738921902094</c:v>
                </c:pt>
                <c:pt idx="9">
                  <c:v>20.136665370551423</c:v>
                </c:pt>
                <c:pt idx="10">
                  <c:v>16.766634425617614</c:v>
                </c:pt>
                <c:pt idx="11">
                  <c:v>18.07919904392444</c:v>
                </c:pt>
                <c:pt idx="12">
                  <c:v>18.034365785232843</c:v>
                </c:pt>
                <c:pt idx="13">
                  <c:v>18.086399758591199</c:v>
                </c:pt>
                <c:pt idx="14">
                  <c:v>18.149086901969564</c:v>
                </c:pt>
                <c:pt idx="15">
                  <c:v>18.143599092755398</c:v>
                </c:pt>
                <c:pt idx="16">
                  <c:v>18.144721937751928</c:v>
                </c:pt>
                <c:pt idx="17">
                  <c:v>18.14420745768065</c:v>
                </c:pt>
                <c:pt idx="18">
                  <c:v>18.136409853154724</c:v>
                </c:pt>
                <c:pt idx="19">
                  <c:v>18.12962932611925</c:v>
                </c:pt>
                <c:pt idx="20">
                  <c:v>18.125766848762975</c:v>
                </c:pt>
                <c:pt idx="21">
                  <c:v>18.113808765076488</c:v>
                </c:pt>
                <c:pt idx="22">
                  <c:v>18.119707024317353</c:v>
                </c:pt>
                <c:pt idx="23">
                  <c:v>18.135516154248617</c:v>
                </c:pt>
                <c:pt idx="24">
                  <c:v>18.162712749591112</c:v>
                </c:pt>
                <c:pt idx="25">
                  <c:v>18.191860164406947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7.9314072828047486</c:v>
                </c:pt>
                <c:pt idx="1">
                  <c:v>7.9325137727057005</c:v>
                </c:pt>
                <c:pt idx="2">
                  <c:v>7.8363715912002467</c:v>
                </c:pt>
                <c:pt idx="3">
                  <c:v>7.4152548881248634</c:v>
                </c:pt>
                <c:pt idx="4">
                  <c:v>8.5249208927384093</c:v>
                </c:pt>
                <c:pt idx="5">
                  <c:v>8.13364582235317</c:v>
                </c:pt>
                <c:pt idx="6">
                  <c:v>8.5339720094575373</c:v>
                </c:pt>
                <c:pt idx="7">
                  <c:v>7.7074528324293246</c:v>
                </c:pt>
                <c:pt idx="8">
                  <c:v>7.4107094750588489</c:v>
                </c:pt>
                <c:pt idx="9">
                  <c:v>7.3418685613933583</c:v>
                </c:pt>
                <c:pt idx="10">
                  <c:v>6.5335814626544071</c:v>
                </c:pt>
                <c:pt idx="11">
                  <c:v>5.6140011063765245</c:v>
                </c:pt>
                <c:pt idx="12">
                  <c:v>5.5995898408617961</c:v>
                </c:pt>
                <c:pt idx="13">
                  <c:v>5.6153672719169201</c:v>
                </c:pt>
                <c:pt idx="14">
                  <c:v>5.6286468577956548</c:v>
                </c:pt>
                <c:pt idx="15">
                  <c:v>5.6101632952036056</c:v>
                </c:pt>
                <c:pt idx="16">
                  <c:v>5.5944479476334203</c:v>
                </c:pt>
                <c:pt idx="17">
                  <c:v>5.5766161801364529</c:v>
                </c:pt>
                <c:pt idx="18">
                  <c:v>5.5629235552393803</c:v>
                </c:pt>
                <c:pt idx="19">
                  <c:v>5.5484167496028878</c:v>
                </c:pt>
                <c:pt idx="20">
                  <c:v>5.5307222941262628</c:v>
                </c:pt>
                <c:pt idx="21">
                  <c:v>5.5123672442097265</c:v>
                </c:pt>
                <c:pt idx="22">
                  <c:v>5.4948045686628895</c:v>
                </c:pt>
                <c:pt idx="23">
                  <c:v>5.4775706412886498</c:v>
                </c:pt>
                <c:pt idx="24">
                  <c:v>5.4583941644284053</c:v>
                </c:pt>
                <c:pt idx="25">
                  <c:v>5.4390815355669613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61.095294990053915</c:v>
                </c:pt>
                <c:pt idx="1">
                  <c:v>62.478518181889427</c:v>
                </c:pt>
                <c:pt idx="2">
                  <c:v>65.278656539450239</c:v>
                </c:pt>
                <c:pt idx="3">
                  <c:v>60.309209672568088</c:v>
                </c:pt>
                <c:pt idx="4">
                  <c:v>62.904122809225903</c:v>
                </c:pt>
                <c:pt idx="5">
                  <c:v>63.872603333170524</c:v>
                </c:pt>
                <c:pt idx="6">
                  <c:v>63.42350286685717</c:v>
                </c:pt>
                <c:pt idx="7">
                  <c:v>61.280735321689377</c:v>
                </c:pt>
                <c:pt idx="8">
                  <c:v>60.813950489765652</c:v>
                </c:pt>
                <c:pt idx="9">
                  <c:v>62.815410432500663</c:v>
                </c:pt>
                <c:pt idx="10">
                  <c:v>57.195159859773163</c:v>
                </c:pt>
                <c:pt idx="11">
                  <c:v>58.894069425795593</c:v>
                </c:pt>
                <c:pt idx="12">
                  <c:v>58.912604648261592</c:v>
                </c:pt>
                <c:pt idx="13">
                  <c:v>58.905757385224305</c:v>
                </c:pt>
                <c:pt idx="14">
                  <c:v>58.940806461272089</c:v>
                </c:pt>
                <c:pt idx="15">
                  <c:v>58.818993656779895</c:v>
                </c:pt>
                <c:pt idx="16">
                  <c:v>58.643645585705457</c:v>
                </c:pt>
                <c:pt idx="17">
                  <c:v>58.43795524254223</c:v>
                </c:pt>
                <c:pt idx="18">
                  <c:v>58.220107066135554</c:v>
                </c:pt>
                <c:pt idx="19">
                  <c:v>58.003030698713694</c:v>
                </c:pt>
                <c:pt idx="20">
                  <c:v>57.793401241405029</c:v>
                </c:pt>
                <c:pt idx="21">
                  <c:v>57.591341067292788</c:v>
                </c:pt>
                <c:pt idx="22">
                  <c:v>57.37909107159156</c:v>
                </c:pt>
                <c:pt idx="23">
                  <c:v>57.192780201225943</c:v>
                </c:pt>
                <c:pt idx="24">
                  <c:v>56.972380427050879</c:v>
                </c:pt>
                <c:pt idx="25">
                  <c:v>56.709825254413218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62.702682534186295</c:v>
                </c:pt>
                <c:pt idx="1">
                  <c:v>68.43928721797981</c:v>
                </c:pt>
                <c:pt idx="2">
                  <c:v>71.679998124512352</c:v>
                </c:pt>
                <c:pt idx="3">
                  <c:v>72.583734514275392</c:v>
                </c:pt>
                <c:pt idx="4">
                  <c:v>74.238116087255889</c:v>
                </c:pt>
                <c:pt idx="5">
                  <c:v>75.226788953755346</c:v>
                </c:pt>
                <c:pt idx="6">
                  <c:v>79.54665791407237</c:v>
                </c:pt>
                <c:pt idx="7">
                  <c:v>78.037543121068865</c:v>
                </c:pt>
                <c:pt idx="8">
                  <c:v>79.862228796818627</c:v>
                </c:pt>
                <c:pt idx="9">
                  <c:v>84.443133949959801</c:v>
                </c:pt>
                <c:pt idx="10">
                  <c:v>84.215943860563371</c:v>
                </c:pt>
                <c:pt idx="11">
                  <c:v>82.202464897886941</c:v>
                </c:pt>
                <c:pt idx="12">
                  <c:v>83.304715302248297</c:v>
                </c:pt>
                <c:pt idx="13">
                  <c:v>84.637911661995048</c:v>
                </c:pt>
                <c:pt idx="14">
                  <c:v>85.987928343913381</c:v>
                </c:pt>
                <c:pt idx="15">
                  <c:v>87.062282690457636</c:v>
                </c:pt>
                <c:pt idx="16">
                  <c:v>88.093819985505291</c:v>
                </c:pt>
                <c:pt idx="17">
                  <c:v>89.087545287770268</c:v>
                </c:pt>
                <c:pt idx="18">
                  <c:v>90.064646143525508</c:v>
                </c:pt>
                <c:pt idx="19">
                  <c:v>91.022418274093212</c:v>
                </c:pt>
                <c:pt idx="20">
                  <c:v>92.022716602729247</c:v>
                </c:pt>
                <c:pt idx="21">
                  <c:v>93.007457270450701</c:v>
                </c:pt>
                <c:pt idx="22">
                  <c:v>94.027424108021251</c:v>
                </c:pt>
                <c:pt idx="23">
                  <c:v>95.022020434328923</c:v>
                </c:pt>
                <c:pt idx="24">
                  <c:v>96.099550249840604</c:v>
                </c:pt>
                <c:pt idx="25">
                  <c:v>97.141727789038782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141.45267823763464</c:v>
                </c:pt>
                <c:pt idx="1">
                  <c:v>136.71637384949651</c:v>
                </c:pt>
                <c:pt idx="2">
                  <c:v>139.66995626238241</c:v>
                </c:pt>
                <c:pt idx="3">
                  <c:v>141.12532005486133</c:v>
                </c:pt>
                <c:pt idx="4">
                  <c:v>142.44614032186996</c:v>
                </c:pt>
                <c:pt idx="5">
                  <c:v>143.72634342529403</c:v>
                </c:pt>
                <c:pt idx="6">
                  <c:v>154.06259241625224</c:v>
                </c:pt>
                <c:pt idx="7">
                  <c:v>144.82705961234169</c:v>
                </c:pt>
                <c:pt idx="8">
                  <c:v>151.13615281245026</c:v>
                </c:pt>
                <c:pt idx="9">
                  <c:v>163.49788434727239</c:v>
                </c:pt>
                <c:pt idx="10">
                  <c:v>167.13994718800024</c:v>
                </c:pt>
                <c:pt idx="11">
                  <c:v>171.9597558278677</c:v>
                </c:pt>
                <c:pt idx="12">
                  <c:v>173.40326686570893</c:v>
                </c:pt>
                <c:pt idx="13">
                  <c:v>175.47365196508287</c:v>
                </c:pt>
                <c:pt idx="14">
                  <c:v>177.66671215723369</c:v>
                </c:pt>
                <c:pt idx="15">
                  <c:v>179.45078195070695</c:v>
                </c:pt>
                <c:pt idx="16">
                  <c:v>181.14561206818971</c:v>
                </c:pt>
                <c:pt idx="17">
                  <c:v>182.75641007167727</c:v>
                </c:pt>
                <c:pt idx="18">
                  <c:v>184.34883267057012</c:v>
                </c:pt>
                <c:pt idx="19">
                  <c:v>185.92397236260729</c:v>
                </c:pt>
                <c:pt idx="20">
                  <c:v>187.56977502817634</c:v>
                </c:pt>
                <c:pt idx="21">
                  <c:v>189.15963258197755</c:v>
                </c:pt>
                <c:pt idx="22">
                  <c:v>190.75715677272092</c:v>
                </c:pt>
                <c:pt idx="23">
                  <c:v>192.39591950282625</c:v>
                </c:pt>
                <c:pt idx="24">
                  <c:v>194.08802318114806</c:v>
                </c:pt>
                <c:pt idx="25">
                  <c:v>195.71168536117301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82.880112850118181</c:v>
                </c:pt>
                <c:pt idx="1">
                  <c:v>83.876081675339123</c:v>
                </c:pt>
                <c:pt idx="2">
                  <c:v>87.859300401138086</c:v>
                </c:pt>
                <c:pt idx="3">
                  <c:v>85.553412611613368</c:v>
                </c:pt>
                <c:pt idx="4">
                  <c:v>88.709359840064693</c:v>
                </c:pt>
                <c:pt idx="5">
                  <c:v>90.554057497736864</c:v>
                </c:pt>
                <c:pt idx="6">
                  <c:v>92.573621025033077</c:v>
                </c:pt>
                <c:pt idx="7">
                  <c:v>91.483132671422396</c:v>
                </c:pt>
                <c:pt idx="8">
                  <c:v>92.44024156459902</c:v>
                </c:pt>
                <c:pt idx="9">
                  <c:v>94.541913472324097</c:v>
                </c:pt>
                <c:pt idx="10">
                  <c:v>97.305467301265836</c:v>
                </c:pt>
                <c:pt idx="11">
                  <c:v>92.260295153886702</c:v>
                </c:pt>
                <c:pt idx="12">
                  <c:v>92.961717236155067</c:v>
                </c:pt>
                <c:pt idx="13">
                  <c:v>93.887820011524695</c:v>
                </c:pt>
                <c:pt idx="14">
                  <c:v>94.893095744573486</c:v>
                </c:pt>
                <c:pt idx="15">
                  <c:v>95.627845589807322</c:v>
                </c:pt>
                <c:pt idx="16">
                  <c:v>96.308644018733119</c:v>
                </c:pt>
                <c:pt idx="17">
                  <c:v>96.908483688364186</c:v>
                </c:pt>
                <c:pt idx="18">
                  <c:v>97.521245960134053</c:v>
                </c:pt>
                <c:pt idx="19">
                  <c:v>98.144889274965095</c:v>
                </c:pt>
                <c:pt idx="20">
                  <c:v>98.795384128017616</c:v>
                </c:pt>
                <c:pt idx="21">
                  <c:v>99.409893201446522</c:v>
                </c:pt>
                <c:pt idx="22">
                  <c:v>100.05506771166068</c:v>
                </c:pt>
                <c:pt idx="23">
                  <c:v>100.69545782038406</c:v>
                </c:pt>
                <c:pt idx="24">
                  <c:v>101.36067752916532</c:v>
                </c:pt>
                <c:pt idx="25">
                  <c:v>101.97409284588016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77.215894445207852</c:v>
                </c:pt>
                <c:pt idx="1">
                  <c:v>73.52641841372683</c:v>
                </c:pt>
                <c:pt idx="2">
                  <c:v>74.637818993751097</c:v>
                </c:pt>
                <c:pt idx="3">
                  <c:v>71.802633573548917</c:v>
                </c:pt>
                <c:pt idx="4">
                  <c:v>73.316436581133601</c:v>
                </c:pt>
                <c:pt idx="5">
                  <c:v>72.807962167493017</c:v>
                </c:pt>
                <c:pt idx="6">
                  <c:v>70.992870096170805</c:v>
                </c:pt>
                <c:pt idx="7">
                  <c:v>70.086152584318626</c:v>
                </c:pt>
                <c:pt idx="8">
                  <c:v>70.966249621608597</c:v>
                </c:pt>
                <c:pt idx="9">
                  <c:v>69.190803110094905</c:v>
                </c:pt>
                <c:pt idx="10">
                  <c:v>69.335365282298923</c:v>
                </c:pt>
                <c:pt idx="11">
                  <c:v>66.953066772127386</c:v>
                </c:pt>
                <c:pt idx="12">
                  <c:v>66.238701013881638</c:v>
                </c:pt>
                <c:pt idx="13">
                  <c:v>65.653025669780888</c:v>
                </c:pt>
                <c:pt idx="14">
                  <c:v>65.094340421508662</c:v>
                </c:pt>
                <c:pt idx="15">
                  <c:v>64.364600529100045</c:v>
                </c:pt>
                <c:pt idx="16">
                  <c:v>63.603976407267865</c:v>
                </c:pt>
                <c:pt idx="17">
                  <c:v>62.817437464135551</c:v>
                </c:pt>
                <c:pt idx="18">
                  <c:v>62.042763142588498</c:v>
                </c:pt>
                <c:pt idx="19">
                  <c:v>61.273228511834823</c:v>
                </c:pt>
                <c:pt idx="20">
                  <c:v>60.574101468433184</c:v>
                </c:pt>
                <c:pt idx="21">
                  <c:v>59.928899948811974</c:v>
                </c:pt>
                <c:pt idx="22">
                  <c:v>59.229377441246584</c:v>
                </c:pt>
                <c:pt idx="23">
                  <c:v>58.500364350879771</c:v>
                </c:pt>
                <c:pt idx="24">
                  <c:v>57.559047791343197</c:v>
                </c:pt>
                <c:pt idx="25">
                  <c:v>56.827744749174904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60.064138003381643</c:v>
                </c:pt>
                <c:pt idx="1">
                  <c:v>58.169785488142367</c:v>
                </c:pt>
                <c:pt idx="2">
                  <c:v>57.249403977750319</c:v>
                </c:pt>
                <c:pt idx="3">
                  <c:v>57.504073245464426</c:v>
                </c:pt>
                <c:pt idx="4">
                  <c:v>61.643363707609645</c:v>
                </c:pt>
                <c:pt idx="5">
                  <c:v>59.980877099422592</c:v>
                </c:pt>
                <c:pt idx="6">
                  <c:v>62.640873469993991</c:v>
                </c:pt>
                <c:pt idx="7">
                  <c:v>61.454350715146504</c:v>
                </c:pt>
                <c:pt idx="8">
                  <c:v>56.156990340115968</c:v>
                </c:pt>
                <c:pt idx="9">
                  <c:v>59.833551538023293</c:v>
                </c:pt>
                <c:pt idx="10">
                  <c:v>53.213461283120772</c:v>
                </c:pt>
                <c:pt idx="11">
                  <c:v>54.781641592763947</c:v>
                </c:pt>
                <c:pt idx="12">
                  <c:v>54.965490280000097</c:v>
                </c:pt>
                <c:pt idx="13">
                  <c:v>55.463290870561877</c:v>
                </c:pt>
                <c:pt idx="14">
                  <c:v>55.886832901957568</c:v>
                </c:pt>
                <c:pt idx="15">
                  <c:v>55.994549024345801</c:v>
                </c:pt>
                <c:pt idx="16">
                  <c:v>56.036021554712789</c:v>
                </c:pt>
                <c:pt idx="17">
                  <c:v>56.010449846563787</c:v>
                </c:pt>
                <c:pt idx="18">
                  <c:v>56.022242670187659</c:v>
                </c:pt>
                <c:pt idx="19">
                  <c:v>56.023275137926625</c:v>
                </c:pt>
                <c:pt idx="20">
                  <c:v>56.05065697359484</c:v>
                </c:pt>
                <c:pt idx="21">
                  <c:v>56.063711774893733</c:v>
                </c:pt>
                <c:pt idx="22">
                  <c:v>56.062467697050309</c:v>
                </c:pt>
                <c:pt idx="23">
                  <c:v>56.049296442912755</c:v>
                </c:pt>
                <c:pt idx="24">
                  <c:v>56.081360022068552</c:v>
                </c:pt>
                <c:pt idx="25">
                  <c:v>56.089486122986358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57.870306029796573</c:v>
                </c:pt>
                <c:pt idx="1">
                  <c:v>57.70047980740965</c:v>
                </c:pt>
                <c:pt idx="2">
                  <c:v>58.875184111677385</c:v>
                </c:pt>
                <c:pt idx="3">
                  <c:v>58.185740348015258</c:v>
                </c:pt>
                <c:pt idx="4">
                  <c:v>60.396606988335236</c:v>
                </c:pt>
                <c:pt idx="5">
                  <c:v>63.857754400406719</c:v>
                </c:pt>
                <c:pt idx="6">
                  <c:v>63.760712939324776</c:v>
                </c:pt>
                <c:pt idx="7">
                  <c:v>64.748843477426831</c:v>
                </c:pt>
                <c:pt idx="8">
                  <c:v>62.792095691838824</c:v>
                </c:pt>
                <c:pt idx="9">
                  <c:v>68.7915392697996</c:v>
                </c:pt>
                <c:pt idx="10">
                  <c:v>65.185913863381899</c:v>
                </c:pt>
                <c:pt idx="11">
                  <c:v>66.940127319201139</c:v>
                </c:pt>
                <c:pt idx="12">
                  <c:v>67.288145571866238</c:v>
                </c:pt>
                <c:pt idx="13">
                  <c:v>67.805904183989242</c:v>
                </c:pt>
                <c:pt idx="14">
                  <c:v>68.407132021829568</c:v>
                </c:pt>
                <c:pt idx="15">
                  <c:v>68.898460239919615</c:v>
                </c:pt>
                <c:pt idx="16">
                  <c:v>69.338061129260396</c:v>
                </c:pt>
                <c:pt idx="17">
                  <c:v>69.752002628552347</c:v>
                </c:pt>
                <c:pt idx="18">
                  <c:v>70.152164240417008</c:v>
                </c:pt>
                <c:pt idx="19">
                  <c:v>70.55749660633046</c:v>
                </c:pt>
                <c:pt idx="20">
                  <c:v>70.979600982012798</c:v>
                </c:pt>
                <c:pt idx="21">
                  <c:v>71.380849250336667</c:v>
                </c:pt>
                <c:pt idx="22">
                  <c:v>71.791102509307564</c:v>
                </c:pt>
                <c:pt idx="23">
                  <c:v>72.203487087728291</c:v>
                </c:pt>
                <c:pt idx="24">
                  <c:v>72.601541157369923</c:v>
                </c:pt>
                <c:pt idx="25">
                  <c:v>72.993407707851759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46.390607831451376</c:v>
                </c:pt>
                <c:pt idx="1">
                  <c:v>49.568064178464681</c:v>
                </c:pt>
                <c:pt idx="2">
                  <c:v>52.361410192434363</c:v>
                </c:pt>
                <c:pt idx="3">
                  <c:v>50.97765270620171</c:v>
                </c:pt>
                <c:pt idx="4">
                  <c:v>50.18239959126899</c:v>
                </c:pt>
                <c:pt idx="5">
                  <c:v>50.114676189201461</c:v>
                </c:pt>
                <c:pt idx="6">
                  <c:v>51.430291075609482</c:v>
                </c:pt>
                <c:pt idx="7">
                  <c:v>47.998760148571399</c:v>
                </c:pt>
                <c:pt idx="8">
                  <c:v>48.405206399786231</c:v>
                </c:pt>
                <c:pt idx="9">
                  <c:v>47.785168610646025</c:v>
                </c:pt>
                <c:pt idx="10">
                  <c:v>47.381191117375408</c:v>
                </c:pt>
                <c:pt idx="11">
                  <c:v>47.215479408259284</c:v>
                </c:pt>
                <c:pt idx="12">
                  <c:v>47.251974308367579</c:v>
                </c:pt>
                <c:pt idx="13">
                  <c:v>47.408129837323891</c:v>
                </c:pt>
                <c:pt idx="14">
                  <c:v>47.608007259265506</c:v>
                </c:pt>
                <c:pt idx="15">
                  <c:v>47.684414345142855</c:v>
                </c:pt>
                <c:pt idx="16">
                  <c:v>47.716974700388363</c:v>
                </c:pt>
                <c:pt idx="17">
                  <c:v>47.723859616355846</c:v>
                </c:pt>
                <c:pt idx="18">
                  <c:v>47.737414060469064</c:v>
                </c:pt>
                <c:pt idx="19">
                  <c:v>47.745868453954273</c:v>
                </c:pt>
                <c:pt idx="20">
                  <c:v>47.739856998680324</c:v>
                </c:pt>
                <c:pt idx="21">
                  <c:v>47.754689701978492</c:v>
                </c:pt>
                <c:pt idx="22">
                  <c:v>47.741504777618886</c:v>
                </c:pt>
                <c:pt idx="23">
                  <c:v>47.726481699953389</c:v>
                </c:pt>
                <c:pt idx="24">
                  <c:v>47.707255058884918</c:v>
                </c:pt>
                <c:pt idx="25">
                  <c:v>47.702324432089675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27.70587779536465</c:v>
                </c:pt>
                <c:pt idx="1">
                  <c:v>27.157477414845886</c:v>
                </c:pt>
                <c:pt idx="2">
                  <c:v>27.482899805703731</c:v>
                </c:pt>
                <c:pt idx="3">
                  <c:v>25.789968385326642</c:v>
                </c:pt>
                <c:pt idx="4">
                  <c:v>28.526533180497236</c:v>
                </c:pt>
                <c:pt idx="5">
                  <c:v>27.431291111166594</c:v>
                </c:pt>
                <c:pt idx="6">
                  <c:v>29.965906187228441</c:v>
                </c:pt>
                <c:pt idx="7">
                  <c:v>28.500969515585204</c:v>
                </c:pt>
                <c:pt idx="8">
                  <c:v>29.449174807958219</c:v>
                </c:pt>
                <c:pt idx="9">
                  <c:v>29.31372670798622</c:v>
                </c:pt>
                <c:pt idx="10">
                  <c:v>24.827968781565762</c:v>
                </c:pt>
                <c:pt idx="11">
                  <c:v>27.85709849583457</c:v>
                </c:pt>
                <c:pt idx="12">
                  <c:v>27.80879493264877</c:v>
                </c:pt>
                <c:pt idx="13">
                  <c:v>27.942141142600342</c:v>
                </c:pt>
                <c:pt idx="14">
                  <c:v>28.076497830650744</c:v>
                </c:pt>
                <c:pt idx="15">
                  <c:v>28.081908678536102</c:v>
                </c:pt>
                <c:pt idx="16">
                  <c:v>28.069796602603461</c:v>
                </c:pt>
                <c:pt idx="17">
                  <c:v>28.065239973902358</c:v>
                </c:pt>
                <c:pt idx="18">
                  <c:v>28.058660490732887</c:v>
                </c:pt>
                <c:pt idx="19">
                  <c:v>28.048403929971784</c:v>
                </c:pt>
                <c:pt idx="20">
                  <c:v>28.041784282824459</c:v>
                </c:pt>
                <c:pt idx="21">
                  <c:v>28.029157958601495</c:v>
                </c:pt>
                <c:pt idx="22">
                  <c:v>28.029003342119079</c:v>
                </c:pt>
                <c:pt idx="23">
                  <c:v>28.047621818471903</c:v>
                </c:pt>
                <c:pt idx="24">
                  <c:v>28.109770418699739</c:v>
                </c:pt>
                <c:pt idx="25">
                  <c:v>28.170624201825504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69.026702272858671</c:v>
                </c:pt>
                <c:pt idx="1">
                  <c:v>70.411031954595131</c:v>
                </c:pt>
                <c:pt idx="2">
                  <c:v>73.115028130650487</c:v>
                </c:pt>
                <c:pt idx="3">
                  <c:v>67.724464560692951</c:v>
                </c:pt>
                <c:pt idx="4">
                  <c:v>71.429043701964318</c:v>
                </c:pt>
                <c:pt idx="5">
                  <c:v>72.00624915552369</c:v>
                </c:pt>
                <c:pt idx="6">
                  <c:v>71.957474876314706</c:v>
                </c:pt>
                <c:pt idx="7">
                  <c:v>68.988188154118703</c:v>
                </c:pt>
                <c:pt idx="8">
                  <c:v>68.224659964824497</c:v>
                </c:pt>
                <c:pt idx="9">
                  <c:v>70.157278993894025</c:v>
                </c:pt>
                <c:pt idx="10">
                  <c:v>63.728741322427567</c:v>
                </c:pt>
                <c:pt idx="11">
                  <c:v>64.508070532172113</c:v>
                </c:pt>
                <c:pt idx="12">
                  <c:v>64.512194489123388</c:v>
                </c:pt>
                <c:pt idx="13">
                  <c:v>64.521124657141229</c:v>
                </c:pt>
                <c:pt idx="14">
                  <c:v>64.569453319067748</c:v>
                </c:pt>
                <c:pt idx="15">
                  <c:v>64.429156951983501</c:v>
                </c:pt>
                <c:pt idx="16">
                  <c:v>64.238093533338883</c:v>
                </c:pt>
                <c:pt idx="17">
                  <c:v>64.014571422678685</c:v>
                </c:pt>
                <c:pt idx="18">
                  <c:v>63.783030621374934</c:v>
                </c:pt>
                <c:pt idx="19">
                  <c:v>63.55144744831658</c:v>
                </c:pt>
                <c:pt idx="20">
                  <c:v>63.324123535531292</c:v>
                </c:pt>
                <c:pt idx="21">
                  <c:v>63.103708311502515</c:v>
                </c:pt>
                <c:pt idx="22">
                  <c:v>62.873895640254446</c:v>
                </c:pt>
                <c:pt idx="23">
                  <c:v>62.670350842514594</c:v>
                </c:pt>
                <c:pt idx="24">
                  <c:v>62.430774591479285</c:v>
                </c:pt>
                <c:pt idx="25">
                  <c:v>62.148906789980181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62.702682534186295</c:v>
                </c:pt>
                <c:pt idx="1">
                  <c:v>68.43928721797981</c:v>
                </c:pt>
                <c:pt idx="2">
                  <c:v>71.679998124512352</c:v>
                </c:pt>
                <c:pt idx="3">
                  <c:v>72.583734514275392</c:v>
                </c:pt>
                <c:pt idx="4">
                  <c:v>74.238116087255889</c:v>
                </c:pt>
                <c:pt idx="5">
                  <c:v>75.226788953755346</c:v>
                </c:pt>
                <c:pt idx="6">
                  <c:v>79.54665791407237</c:v>
                </c:pt>
                <c:pt idx="7">
                  <c:v>78.037543121068865</c:v>
                </c:pt>
                <c:pt idx="8">
                  <c:v>79.862228796818627</c:v>
                </c:pt>
                <c:pt idx="9">
                  <c:v>84.443133949959801</c:v>
                </c:pt>
                <c:pt idx="10">
                  <c:v>84.215943860563371</c:v>
                </c:pt>
                <c:pt idx="11">
                  <c:v>82.202464897886941</c:v>
                </c:pt>
                <c:pt idx="12">
                  <c:v>83.304715302248297</c:v>
                </c:pt>
                <c:pt idx="13">
                  <c:v>84.637911661995048</c:v>
                </c:pt>
                <c:pt idx="14">
                  <c:v>85.987928343913381</c:v>
                </c:pt>
                <c:pt idx="15">
                  <c:v>87.062282690457636</c:v>
                </c:pt>
                <c:pt idx="16">
                  <c:v>88.093819985505291</c:v>
                </c:pt>
                <c:pt idx="17">
                  <c:v>89.087545287770268</c:v>
                </c:pt>
                <c:pt idx="18">
                  <c:v>90.064646143525508</c:v>
                </c:pt>
                <c:pt idx="19">
                  <c:v>91.022418274093212</c:v>
                </c:pt>
                <c:pt idx="20">
                  <c:v>92.022716602729247</c:v>
                </c:pt>
                <c:pt idx="21">
                  <c:v>93.007457270450701</c:v>
                </c:pt>
                <c:pt idx="22">
                  <c:v>94.027424108021251</c:v>
                </c:pt>
                <c:pt idx="23">
                  <c:v>95.022020434328923</c:v>
                </c:pt>
                <c:pt idx="24">
                  <c:v>96.099550249840604</c:v>
                </c:pt>
                <c:pt idx="25">
                  <c:v>97.141727789038782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141.45267823763464</c:v>
                </c:pt>
                <c:pt idx="1">
                  <c:v>136.71637384949651</c:v>
                </c:pt>
                <c:pt idx="2">
                  <c:v>139.66995626238241</c:v>
                </c:pt>
                <c:pt idx="3">
                  <c:v>141.12532005486133</c:v>
                </c:pt>
                <c:pt idx="4">
                  <c:v>142.44614032186996</c:v>
                </c:pt>
                <c:pt idx="5">
                  <c:v>143.72634342529403</c:v>
                </c:pt>
                <c:pt idx="6">
                  <c:v>154.06259241625224</c:v>
                </c:pt>
                <c:pt idx="7">
                  <c:v>144.82705961234169</c:v>
                </c:pt>
                <c:pt idx="8">
                  <c:v>151.13615281245026</c:v>
                </c:pt>
                <c:pt idx="9">
                  <c:v>163.49788434727239</c:v>
                </c:pt>
                <c:pt idx="10">
                  <c:v>167.13994718800024</c:v>
                </c:pt>
                <c:pt idx="11">
                  <c:v>171.9597558278677</c:v>
                </c:pt>
                <c:pt idx="12">
                  <c:v>173.40326686570893</c:v>
                </c:pt>
                <c:pt idx="13">
                  <c:v>175.47365196508287</c:v>
                </c:pt>
                <c:pt idx="14">
                  <c:v>177.66671215723369</c:v>
                </c:pt>
                <c:pt idx="15">
                  <c:v>179.45078195070695</c:v>
                </c:pt>
                <c:pt idx="16">
                  <c:v>181.14561206818971</c:v>
                </c:pt>
                <c:pt idx="17">
                  <c:v>182.75641007167727</c:v>
                </c:pt>
                <c:pt idx="18">
                  <c:v>184.34883267057012</c:v>
                </c:pt>
                <c:pt idx="19">
                  <c:v>185.92397236260729</c:v>
                </c:pt>
                <c:pt idx="20">
                  <c:v>187.56977502817634</c:v>
                </c:pt>
                <c:pt idx="21">
                  <c:v>189.15963258197755</c:v>
                </c:pt>
                <c:pt idx="22">
                  <c:v>190.75715677272092</c:v>
                </c:pt>
                <c:pt idx="23">
                  <c:v>192.39591950282625</c:v>
                </c:pt>
                <c:pt idx="24">
                  <c:v>194.08802318114806</c:v>
                </c:pt>
                <c:pt idx="25">
                  <c:v>195.71168536117301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82.880112850118181</c:v>
                </c:pt>
                <c:pt idx="1">
                  <c:v>83.876081675339123</c:v>
                </c:pt>
                <c:pt idx="2">
                  <c:v>87.859300401138086</c:v>
                </c:pt>
                <c:pt idx="3">
                  <c:v>85.553412611613368</c:v>
                </c:pt>
                <c:pt idx="4">
                  <c:v>88.709359840064693</c:v>
                </c:pt>
                <c:pt idx="5">
                  <c:v>90.554057497736864</c:v>
                </c:pt>
                <c:pt idx="6">
                  <c:v>92.573621025033077</c:v>
                </c:pt>
                <c:pt idx="7">
                  <c:v>91.483132671422396</c:v>
                </c:pt>
                <c:pt idx="8">
                  <c:v>92.44024156459902</c:v>
                </c:pt>
                <c:pt idx="9">
                  <c:v>94.541913472324097</c:v>
                </c:pt>
                <c:pt idx="10">
                  <c:v>97.305467301265836</c:v>
                </c:pt>
                <c:pt idx="11">
                  <c:v>92.260295153886702</c:v>
                </c:pt>
                <c:pt idx="12">
                  <c:v>92.961717236155067</c:v>
                </c:pt>
                <c:pt idx="13">
                  <c:v>93.887820011524695</c:v>
                </c:pt>
                <c:pt idx="14">
                  <c:v>94.893095744573486</c:v>
                </c:pt>
                <c:pt idx="15">
                  <c:v>95.627845589807322</c:v>
                </c:pt>
                <c:pt idx="16">
                  <c:v>96.308644018733119</c:v>
                </c:pt>
                <c:pt idx="17">
                  <c:v>96.908483688364186</c:v>
                </c:pt>
                <c:pt idx="18">
                  <c:v>97.521245960134053</c:v>
                </c:pt>
                <c:pt idx="19">
                  <c:v>98.144889274965095</c:v>
                </c:pt>
                <c:pt idx="20">
                  <c:v>98.795384128017616</c:v>
                </c:pt>
                <c:pt idx="21">
                  <c:v>99.409893201446522</c:v>
                </c:pt>
                <c:pt idx="22">
                  <c:v>100.05506771166068</c:v>
                </c:pt>
                <c:pt idx="23">
                  <c:v>100.69545782038406</c:v>
                </c:pt>
                <c:pt idx="24">
                  <c:v>101.36067752916532</c:v>
                </c:pt>
                <c:pt idx="25">
                  <c:v>101.97409284588016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77.215894445207852</c:v>
                </c:pt>
                <c:pt idx="1">
                  <c:v>73.52641841372683</c:v>
                </c:pt>
                <c:pt idx="2">
                  <c:v>74.637818993751097</c:v>
                </c:pt>
                <c:pt idx="3">
                  <c:v>71.802633573548917</c:v>
                </c:pt>
                <c:pt idx="4">
                  <c:v>73.316436581133601</c:v>
                </c:pt>
                <c:pt idx="5">
                  <c:v>72.807962167493017</c:v>
                </c:pt>
                <c:pt idx="6">
                  <c:v>70.992870096170805</c:v>
                </c:pt>
                <c:pt idx="7">
                  <c:v>70.086152584318626</c:v>
                </c:pt>
                <c:pt idx="8">
                  <c:v>70.966249621608597</c:v>
                </c:pt>
                <c:pt idx="9">
                  <c:v>69.190803110094905</c:v>
                </c:pt>
                <c:pt idx="10">
                  <c:v>69.335365282298923</c:v>
                </c:pt>
                <c:pt idx="11">
                  <c:v>66.953066772127386</c:v>
                </c:pt>
                <c:pt idx="12">
                  <c:v>66.238701013881638</c:v>
                </c:pt>
                <c:pt idx="13">
                  <c:v>65.653025669780888</c:v>
                </c:pt>
                <c:pt idx="14">
                  <c:v>65.094340421508662</c:v>
                </c:pt>
                <c:pt idx="15">
                  <c:v>64.364600529100045</c:v>
                </c:pt>
                <c:pt idx="16">
                  <c:v>63.603976407267865</c:v>
                </c:pt>
                <c:pt idx="17">
                  <c:v>62.817437464135551</c:v>
                </c:pt>
                <c:pt idx="18">
                  <c:v>62.042763142588498</c:v>
                </c:pt>
                <c:pt idx="19">
                  <c:v>61.273228511834823</c:v>
                </c:pt>
                <c:pt idx="20">
                  <c:v>60.574101468433184</c:v>
                </c:pt>
                <c:pt idx="21">
                  <c:v>59.928899948811974</c:v>
                </c:pt>
                <c:pt idx="22">
                  <c:v>59.229377441246584</c:v>
                </c:pt>
                <c:pt idx="23">
                  <c:v>58.500364350879771</c:v>
                </c:pt>
                <c:pt idx="24">
                  <c:v>57.559047791343197</c:v>
                </c:pt>
                <c:pt idx="25">
                  <c:v>56.827744749174904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60.064138003381643</c:v>
                </c:pt>
                <c:pt idx="1">
                  <c:v>58.169785488142367</c:v>
                </c:pt>
                <c:pt idx="2">
                  <c:v>57.249403977750319</c:v>
                </c:pt>
                <c:pt idx="3">
                  <c:v>57.504073245464426</c:v>
                </c:pt>
                <c:pt idx="4">
                  <c:v>61.643363707609645</c:v>
                </c:pt>
                <c:pt idx="5">
                  <c:v>59.980877099422592</c:v>
                </c:pt>
                <c:pt idx="6">
                  <c:v>62.640873469993991</c:v>
                </c:pt>
                <c:pt idx="7">
                  <c:v>61.454350715146504</c:v>
                </c:pt>
                <c:pt idx="8">
                  <c:v>56.156990340115968</c:v>
                </c:pt>
                <c:pt idx="9">
                  <c:v>59.833551538023293</c:v>
                </c:pt>
                <c:pt idx="10">
                  <c:v>53.213461283120772</c:v>
                </c:pt>
                <c:pt idx="11">
                  <c:v>54.781641592763947</c:v>
                </c:pt>
                <c:pt idx="12">
                  <c:v>54.965490280000097</c:v>
                </c:pt>
                <c:pt idx="13">
                  <c:v>55.463290870561877</c:v>
                </c:pt>
                <c:pt idx="14">
                  <c:v>55.886832901957568</c:v>
                </c:pt>
                <c:pt idx="15">
                  <c:v>55.994549024345801</c:v>
                </c:pt>
                <c:pt idx="16">
                  <c:v>56.036021554712789</c:v>
                </c:pt>
                <c:pt idx="17">
                  <c:v>56.010449846563787</c:v>
                </c:pt>
                <c:pt idx="18">
                  <c:v>56.022242670187659</c:v>
                </c:pt>
                <c:pt idx="19">
                  <c:v>56.023275137926625</c:v>
                </c:pt>
                <c:pt idx="20">
                  <c:v>56.05065697359484</c:v>
                </c:pt>
                <c:pt idx="21">
                  <c:v>56.063711774893733</c:v>
                </c:pt>
                <c:pt idx="22">
                  <c:v>56.062467697050309</c:v>
                </c:pt>
                <c:pt idx="23">
                  <c:v>56.049296442912755</c:v>
                </c:pt>
                <c:pt idx="24">
                  <c:v>56.081360022068552</c:v>
                </c:pt>
                <c:pt idx="25">
                  <c:v>56.089486122986358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57.870306029796573</c:v>
                </c:pt>
                <c:pt idx="1">
                  <c:v>57.70047980740965</c:v>
                </c:pt>
                <c:pt idx="2">
                  <c:v>58.875184111677385</c:v>
                </c:pt>
                <c:pt idx="3">
                  <c:v>58.185740348015258</c:v>
                </c:pt>
                <c:pt idx="4">
                  <c:v>60.396606988335236</c:v>
                </c:pt>
                <c:pt idx="5">
                  <c:v>63.857754400406719</c:v>
                </c:pt>
                <c:pt idx="6">
                  <c:v>63.760712939324776</c:v>
                </c:pt>
                <c:pt idx="7">
                  <c:v>64.748843477426831</c:v>
                </c:pt>
                <c:pt idx="8">
                  <c:v>62.792095691838824</c:v>
                </c:pt>
                <c:pt idx="9">
                  <c:v>68.7915392697996</c:v>
                </c:pt>
                <c:pt idx="10">
                  <c:v>65.185913863381899</c:v>
                </c:pt>
                <c:pt idx="11">
                  <c:v>66.940127319201139</c:v>
                </c:pt>
                <c:pt idx="12">
                  <c:v>67.288145571866238</c:v>
                </c:pt>
                <c:pt idx="13">
                  <c:v>67.805904183989242</c:v>
                </c:pt>
                <c:pt idx="14">
                  <c:v>68.407132021829568</c:v>
                </c:pt>
                <c:pt idx="15">
                  <c:v>68.898460239919615</c:v>
                </c:pt>
                <c:pt idx="16">
                  <c:v>69.338061129260396</c:v>
                </c:pt>
                <c:pt idx="17">
                  <c:v>69.752002628552347</c:v>
                </c:pt>
                <c:pt idx="18">
                  <c:v>70.152164240417008</c:v>
                </c:pt>
                <c:pt idx="19">
                  <c:v>70.55749660633046</c:v>
                </c:pt>
                <c:pt idx="20">
                  <c:v>70.979600982012798</c:v>
                </c:pt>
                <c:pt idx="21">
                  <c:v>71.380849250336667</c:v>
                </c:pt>
                <c:pt idx="22">
                  <c:v>71.791102509307564</c:v>
                </c:pt>
                <c:pt idx="23">
                  <c:v>72.203487087728291</c:v>
                </c:pt>
                <c:pt idx="24">
                  <c:v>72.601541157369923</c:v>
                </c:pt>
                <c:pt idx="25">
                  <c:v>72.993407707851759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46.390607831451376</c:v>
                </c:pt>
                <c:pt idx="1">
                  <c:v>49.568064178464681</c:v>
                </c:pt>
                <c:pt idx="2">
                  <c:v>52.361410192434363</c:v>
                </c:pt>
                <c:pt idx="3">
                  <c:v>50.97765270620171</c:v>
                </c:pt>
                <c:pt idx="4">
                  <c:v>50.18239959126899</c:v>
                </c:pt>
                <c:pt idx="5">
                  <c:v>50.114676189201461</c:v>
                </c:pt>
                <c:pt idx="6">
                  <c:v>51.430291075609482</c:v>
                </c:pt>
                <c:pt idx="7">
                  <c:v>47.998760148571399</c:v>
                </c:pt>
                <c:pt idx="8">
                  <c:v>48.405206399786231</c:v>
                </c:pt>
                <c:pt idx="9">
                  <c:v>47.785168610646025</c:v>
                </c:pt>
                <c:pt idx="10">
                  <c:v>47.381191117375408</c:v>
                </c:pt>
                <c:pt idx="11">
                  <c:v>47.215479408259284</c:v>
                </c:pt>
                <c:pt idx="12">
                  <c:v>47.251974308367579</c:v>
                </c:pt>
                <c:pt idx="13">
                  <c:v>47.408129837323891</c:v>
                </c:pt>
                <c:pt idx="14">
                  <c:v>47.608007259265506</c:v>
                </c:pt>
                <c:pt idx="15">
                  <c:v>47.684414345142855</c:v>
                </c:pt>
                <c:pt idx="16">
                  <c:v>47.716974700388363</c:v>
                </c:pt>
                <c:pt idx="17">
                  <c:v>47.723859616355846</c:v>
                </c:pt>
                <c:pt idx="18">
                  <c:v>47.737414060469064</c:v>
                </c:pt>
                <c:pt idx="19">
                  <c:v>47.745868453954273</c:v>
                </c:pt>
                <c:pt idx="20">
                  <c:v>47.739856998680324</c:v>
                </c:pt>
                <c:pt idx="21">
                  <c:v>47.754689701978492</c:v>
                </c:pt>
                <c:pt idx="22">
                  <c:v>47.741504777618886</c:v>
                </c:pt>
                <c:pt idx="23">
                  <c:v>47.726481699953389</c:v>
                </c:pt>
                <c:pt idx="24">
                  <c:v>47.707255058884918</c:v>
                </c:pt>
                <c:pt idx="25">
                  <c:v>47.702324432089675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27.70587779536465</c:v>
                </c:pt>
                <c:pt idx="1">
                  <c:v>27.157477414845886</c:v>
                </c:pt>
                <c:pt idx="2">
                  <c:v>27.482899805703731</c:v>
                </c:pt>
                <c:pt idx="3">
                  <c:v>25.789968385326642</c:v>
                </c:pt>
                <c:pt idx="4">
                  <c:v>28.526533180497236</c:v>
                </c:pt>
                <c:pt idx="5">
                  <c:v>27.431291111166594</c:v>
                </c:pt>
                <c:pt idx="6">
                  <c:v>29.965906187228441</c:v>
                </c:pt>
                <c:pt idx="7">
                  <c:v>28.500969515585204</c:v>
                </c:pt>
                <c:pt idx="8">
                  <c:v>29.449174807958219</c:v>
                </c:pt>
                <c:pt idx="9">
                  <c:v>29.31372670798622</c:v>
                </c:pt>
                <c:pt idx="10">
                  <c:v>24.827968781565762</c:v>
                </c:pt>
                <c:pt idx="11">
                  <c:v>27.85709849583457</c:v>
                </c:pt>
                <c:pt idx="12">
                  <c:v>27.80879493264877</c:v>
                </c:pt>
                <c:pt idx="13">
                  <c:v>27.942141142600342</c:v>
                </c:pt>
                <c:pt idx="14">
                  <c:v>28.076497830650744</c:v>
                </c:pt>
                <c:pt idx="15">
                  <c:v>28.081908678536102</c:v>
                </c:pt>
                <c:pt idx="16">
                  <c:v>28.069796602603461</c:v>
                </c:pt>
                <c:pt idx="17">
                  <c:v>28.065239973902358</c:v>
                </c:pt>
                <c:pt idx="18">
                  <c:v>28.058660490732887</c:v>
                </c:pt>
                <c:pt idx="19">
                  <c:v>28.048403929971784</c:v>
                </c:pt>
                <c:pt idx="20">
                  <c:v>28.041784282824459</c:v>
                </c:pt>
                <c:pt idx="21">
                  <c:v>28.029157958601495</c:v>
                </c:pt>
                <c:pt idx="22">
                  <c:v>28.029003342119079</c:v>
                </c:pt>
                <c:pt idx="23">
                  <c:v>28.047621818471903</c:v>
                </c:pt>
                <c:pt idx="24">
                  <c:v>28.109770418699739</c:v>
                </c:pt>
                <c:pt idx="25">
                  <c:v>28.170624201825504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69.026702272858671</c:v>
                </c:pt>
                <c:pt idx="1">
                  <c:v>70.411031954595131</c:v>
                </c:pt>
                <c:pt idx="2">
                  <c:v>73.115028130650487</c:v>
                </c:pt>
                <c:pt idx="3">
                  <c:v>67.724464560692951</c:v>
                </c:pt>
                <c:pt idx="4">
                  <c:v>71.429043701964318</c:v>
                </c:pt>
                <c:pt idx="5">
                  <c:v>72.00624915552369</c:v>
                </c:pt>
                <c:pt idx="6">
                  <c:v>71.957474876314706</c:v>
                </c:pt>
                <c:pt idx="7">
                  <c:v>68.988188154118703</c:v>
                </c:pt>
                <c:pt idx="8">
                  <c:v>68.224659964824497</c:v>
                </c:pt>
                <c:pt idx="9">
                  <c:v>70.157278993894025</c:v>
                </c:pt>
                <c:pt idx="10">
                  <c:v>63.728741322427567</c:v>
                </c:pt>
                <c:pt idx="11">
                  <c:v>64.508070532172113</c:v>
                </c:pt>
                <c:pt idx="12">
                  <c:v>64.512194489123388</c:v>
                </c:pt>
                <c:pt idx="13">
                  <c:v>64.521124657141229</c:v>
                </c:pt>
                <c:pt idx="14">
                  <c:v>64.569453319067748</c:v>
                </c:pt>
                <c:pt idx="15">
                  <c:v>64.429156951983501</c:v>
                </c:pt>
                <c:pt idx="16">
                  <c:v>64.238093533338883</c:v>
                </c:pt>
                <c:pt idx="17">
                  <c:v>64.014571422678685</c:v>
                </c:pt>
                <c:pt idx="18">
                  <c:v>63.783030621374934</c:v>
                </c:pt>
                <c:pt idx="19">
                  <c:v>63.55144744831658</c:v>
                </c:pt>
                <c:pt idx="20">
                  <c:v>63.324123535531292</c:v>
                </c:pt>
                <c:pt idx="21">
                  <c:v>63.103708311502515</c:v>
                </c:pt>
                <c:pt idx="22">
                  <c:v>62.873895640254446</c:v>
                </c:pt>
                <c:pt idx="23">
                  <c:v>62.670350842514594</c:v>
                </c:pt>
                <c:pt idx="24">
                  <c:v>62.430774591479285</c:v>
                </c:pt>
                <c:pt idx="25">
                  <c:v>62.148906789980181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97.141727789038782</c:v>
                </c:pt>
                <c:pt idx="1">
                  <c:v>195.71168536117301</c:v>
                </c:pt>
                <c:pt idx="2">
                  <c:v>101.97409284588016</c:v>
                </c:pt>
                <c:pt idx="3">
                  <c:v>56.827744749174904</c:v>
                </c:pt>
                <c:pt idx="4">
                  <c:v>56.089486122986358</c:v>
                </c:pt>
                <c:pt idx="5">
                  <c:v>72.993407707851759</c:v>
                </c:pt>
                <c:pt idx="6">
                  <c:v>47.702324432089675</c:v>
                </c:pt>
                <c:pt idx="7">
                  <c:v>28.170624201825504</c:v>
                </c:pt>
                <c:pt idx="8">
                  <c:v>62.148906789980181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84.215943860563371</c:v>
                </c:pt>
                <c:pt idx="1">
                  <c:v>167.13994718800024</c:v>
                </c:pt>
                <c:pt idx="2">
                  <c:v>97.305467301265836</c:v>
                </c:pt>
                <c:pt idx="3">
                  <c:v>69.335365282298923</c:v>
                </c:pt>
                <c:pt idx="4">
                  <c:v>53.213461283120772</c:v>
                </c:pt>
                <c:pt idx="5">
                  <c:v>65.185913863381899</c:v>
                </c:pt>
                <c:pt idx="6">
                  <c:v>47.381191117375408</c:v>
                </c:pt>
                <c:pt idx="7">
                  <c:v>24.827968781565762</c:v>
                </c:pt>
                <c:pt idx="8">
                  <c:v>63.728741322427567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13.515182785497071</c:v>
                </c:pt>
                <c:pt idx="1">
                  <c:v>27.229073037060065</c:v>
                </c:pt>
                <c:pt idx="2">
                  <c:v>14.187502482870515</c:v>
                </c:pt>
                <c:pt idx="3">
                  <c:v>7.9063588331536083</c:v>
                </c:pt>
                <c:pt idx="4">
                  <c:v>7.8036460185578402</c:v>
                </c:pt>
                <c:pt idx="5">
                  <c:v>10.155463257255791</c:v>
                </c:pt>
                <c:pt idx="6">
                  <c:v>6.6367528009474164</c:v>
                </c:pt>
                <c:pt idx="7">
                  <c:v>3.9193366633960558</c:v>
                </c:pt>
                <c:pt idx="8">
                  <c:v>8.6466841212616394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12.525908828136522</c:v>
                </c:pt>
                <c:pt idx="1">
                  <c:v>24.859660107625125</c:v>
                </c:pt>
                <c:pt idx="2">
                  <c:v>14.472786933468464</c:v>
                </c:pt>
                <c:pt idx="3">
                  <c:v>10.312637064658183</c:v>
                </c:pt>
                <c:pt idx="4">
                  <c:v>7.914736021548932</c:v>
                </c:pt>
                <c:pt idx="5">
                  <c:v>9.6954659236899996</c:v>
                </c:pt>
                <c:pt idx="6">
                  <c:v>7.0472698268086136</c:v>
                </c:pt>
                <c:pt idx="7">
                  <c:v>3.6928028006267377</c:v>
                </c:pt>
                <c:pt idx="8">
                  <c:v>9.4787324934374286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11.472640017592536</c:v>
                </c:pt>
                <c:pt idx="1">
                  <c:v>21.919327171826087</c:v>
                </c:pt>
                <c:pt idx="2">
                  <c:v>13.810161489712891</c:v>
                </c:pt>
                <c:pt idx="3">
                  <c:v>11.103751096908214</c:v>
                </c:pt>
                <c:pt idx="4">
                  <c:v>9.1475260405459995</c:v>
                </c:pt>
                <c:pt idx="5">
                  <c:v>9.7387784159984321</c:v>
                </c:pt>
                <c:pt idx="6">
                  <c:v>7.6428576510206456</c:v>
                </c:pt>
                <c:pt idx="7">
                  <c:v>4.1834741654288017</c:v>
                </c:pt>
                <c:pt idx="8">
                  <c:v>10.981483950966386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0.10027471623499151</c:v>
                </c:pt>
                <c:pt idx="1">
                  <c:v>0.10940395837040084</c:v>
                </c:pt>
                <c:pt idx="2">
                  <c:v>0.11148941041031205</c:v>
                </c:pt>
                <c:pt idx="3">
                  <c:v>0.1149846803458478</c:v>
                </c:pt>
                <c:pt idx="4">
                  <c:v>0.11405666733332914</c:v>
                </c:pt>
                <c:pt idx="5">
                  <c:v>0.11472640017592535</c:v>
                </c:pt>
                <c:pt idx="6">
                  <c:v>0.11751073287243807</c:v>
                </c:pt>
                <c:pt idx="7">
                  <c:v>0.11893700609040783</c:v>
                </c:pt>
                <c:pt idx="8">
                  <c:v>0.12110741924777588</c:v>
                </c:pt>
                <c:pt idx="9">
                  <c:v>0.1228165513303805</c:v>
                </c:pt>
                <c:pt idx="10">
                  <c:v>0.12525908828136523</c:v>
                </c:pt>
                <c:pt idx="11">
                  <c:v>0.12183955145697202</c:v>
                </c:pt>
                <c:pt idx="12">
                  <c:v>0.12291635418304839</c:v>
                </c:pt>
                <c:pt idx="13">
                  <c:v>0.12395837634831498</c:v>
                </c:pt>
                <c:pt idx="14">
                  <c:v>0.12494794801423056</c:v>
                </c:pt>
                <c:pt idx="15">
                  <c:v>0.12588640544952337</c:v>
                </c:pt>
                <c:pt idx="16">
                  <c:v>0.12683563911866128</c:v>
                </c:pt>
                <c:pt idx="17">
                  <c:v>0.12779076864165703</c:v>
                </c:pt>
                <c:pt idx="18">
                  <c:v>0.12871324286550909</c:v>
                </c:pt>
                <c:pt idx="19">
                  <c:v>0.12960783816693253</c:v>
                </c:pt>
                <c:pt idx="20">
                  <c:v>0.13051053414238764</c:v>
                </c:pt>
                <c:pt idx="21">
                  <c:v>0.13139653037905671</c:v>
                </c:pt>
                <c:pt idx="22">
                  <c:v>0.13232731622496019</c:v>
                </c:pt>
                <c:pt idx="23">
                  <c:v>0.13321261053639846</c:v>
                </c:pt>
                <c:pt idx="24">
                  <c:v>0.13421012606850566</c:v>
                </c:pt>
                <c:pt idx="25">
                  <c:v>0.13515182785497071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0.22621244574703814</c:v>
                </c:pt>
                <c:pt idx="1">
                  <c:v>0.21854863019749585</c:v>
                </c:pt>
                <c:pt idx="2">
                  <c:v>0.21723941801279201</c:v>
                </c:pt>
                <c:pt idx="3">
                  <c:v>0.2235659259447749</c:v>
                </c:pt>
                <c:pt idx="4">
                  <c:v>0.21884892688430277</c:v>
                </c:pt>
                <c:pt idx="5">
                  <c:v>0.21919327171826086</c:v>
                </c:pt>
                <c:pt idx="6">
                  <c:v>0.22758980223427833</c:v>
                </c:pt>
                <c:pt idx="7">
                  <c:v>0.22073089672294399</c:v>
                </c:pt>
                <c:pt idx="8">
                  <c:v>0.22919106688996485</c:v>
                </c:pt>
                <c:pt idx="9">
                  <c:v>0.23779608081865788</c:v>
                </c:pt>
                <c:pt idx="10">
                  <c:v>0.24859660107625126</c:v>
                </c:pt>
                <c:pt idx="11">
                  <c:v>0.25487677948275733</c:v>
                </c:pt>
                <c:pt idx="12">
                  <c:v>0.25585703389334907</c:v>
                </c:pt>
                <c:pt idx="13">
                  <c:v>0.25699392343665334</c:v>
                </c:pt>
                <c:pt idx="14">
                  <c:v>0.25816520460517239</c:v>
                </c:pt>
                <c:pt idx="15">
                  <c:v>0.25947417408292583</c:v>
                </c:pt>
                <c:pt idx="16">
                  <c:v>0.26080966274354189</c:v>
                </c:pt>
                <c:pt idx="17">
                  <c:v>0.26215316677330847</c:v>
                </c:pt>
                <c:pt idx="18">
                  <c:v>0.26345671789669201</c:v>
                </c:pt>
                <c:pt idx="19">
                  <c:v>0.26473922115278037</c:v>
                </c:pt>
                <c:pt idx="20">
                  <c:v>0.26601943989087518</c:v>
                </c:pt>
                <c:pt idx="21">
                  <c:v>0.26723576945851685</c:v>
                </c:pt>
                <c:pt idx="22">
                  <c:v>0.26845766377093366</c:v>
                </c:pt>
                <c:pt idx="23">
                  <c:v>0.26972235042334441</c:v>
                </c:pt>
                <c:pt idx="24">
                  <c:v>0.27105827230000107</c:v>
                </c:pt>
                <c:pt idx="25">
                  <c:v>0.27229073037060064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0.13254265147330072</c:v>
                </c:pt>
                <c:pt idx="1">
                  <c:v>0.13408052188875516</c:v>
                </c:pt>
                <c:pt idx="2">
                  <c:v>0.13665432278290837</c:v>
                </c:pt>
                <c:pt idx="3">
                  <c:v>0.13553080269943993</c:v>
                </c:pt>
                <c:pt idx="4">
                  <c:v>0.13628974545553882</c:v>
                </c:pt>
                <c:pt idx="5">
                  <c:v>0.13810161489712891</c:v>
                </c:pt>
                <c:pt idx="6">
                  <c:v>0.13675488495139548</c:v>
                </c:pt>
                <c:pt idx="7">
                  <c:v>0.13942942681870432</c:v>
                </c:pt>
                <c:pt idx="8">
                  <c:v>0.14018140063448292</c:v>
                </c:pt>
                <c:pt idx="9">
                  <c:v>0.13750451014438708</c:v>
                </c:pt>
                <c:pt idx="10">
                  <c:v>0.14472786933468465</c:v>
                </c:pt>
                <c:pt idx="11">
                  <c:v>0.13674715220280895</c:v>
                </c:pt>
                <c:pt idx="12">
                  <c:v>0.13716528914126475</c:v>
                </c:pt>
                <c:pt idx="13">
                  <c:v>0.13750553976318544</c:v>
                </c:pt>
                <c:pt idx="14">
                  <c:v>0.13788793174061442</c:v>
                </c:pt>
                <c:pt idx="15">
                  <c:v>0.13827165300712174</c:v>
                </c:pt>
                <c:pt idx="16">
                  <c:v>0.1386631709100313</c:v>
                </c:pt>
                <c:pt idx="17">
                  <c:v>0.13900943817040595</c:v>
                </c:pt>
                <c:pt idx="18">
                  <c:v>0.13936962341261724</c:v>
                </c:pt>
                <c:pt idx="19">
                  <c:v>0.13974960418824262</c:v>
                </c:pt>
                <c:pt idx="20">
                  <c:v>0.1401158195428403</c:v>
                </c:pt>
                <c:pt idx="21">
                  <c:v>0.1404415886141272</c:v>
                </c:pt>
                <c:pt idx="22">
                  <c:v>0.14081018075939458</c:v>
                </c:pt>
                <c:pt idx="23">
                  <c:v>0.14116627644938051</c:v>
                </c:pt>
                <c:pt idx="24">
                  <c:v>0.14155767924211476</c:v>
                </c:pt>
                <c:pt idx="25">
                  <c:v>0.14187502482870515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0.1234843804346457</c:v>
                </c:pt>
                <c:pt idx="1">
                  <c:v>0.11753601690268289</c:v>
                </c:pt>
                <c:pt idx="2">
                  <c:v>0.11608993654645845</c:v>
                </c:pt>
                <c:pt idx="3">
                  <c:v>0.11374728683629215</c:v>
                </c:pt>
                <c:pt idx="4">
                  <c:v>0.11264063338259984</c:v>
                </c:pt>
                <c:pt idx="5">
                  <c:v>0.11103751096908214</c:v>
                </c:pt>
                <c:pt idx="6">
                  <c:v>0.10487460331432719</c:v>
                </c:pt>
                <c:pt idx="7">
                  <c:v>0.10681829313670201</c:v>
                </c:pt>
                <c:pt idx="8">
                  <c:v>0.10761707348829762</c:v>
                </c:pt>
                <c:pt idx="9">
                  <c:v>0.10063311751073714</c:v>
                </c:pt>
                <c:pt idx="10">
                  <c:v>0.10312637064658184</c:v>
                </c:pt>
                <c:pt idx="11">
                  <c:v>9.9237068308329915E-2</c:v>
                </c:pt>
                <c:pt idx="12">
                  <c:v>9.7735399549796945E-2</c:v>
                </c:pt>
                <c:pt idx="13">
                  <c:v>9.6153630265367218E-2</c:v>
                </c:pt>
                <c:pt idx="14">
                  <c:v>9.4587745276026425E-2</c:v>
                </c:pt>
                <c:pt idx="15">
                  <c:v>9.3067031421759094E-2</c:v>
                </c:pt>
                <c:pt idx="16">
                  <c:v>9.157567465494669E-2</c:v>
                </c:pt>
                <c:pt idx="17">
                  <c:v>9.0107866275928247E-2</c:v>
                </c:pt>
                <c:pt idx="18">
                  <c:v>8.8666592079797116E-2</c:v>
                </c:pt>
                <c:pt idx="19">
                  <c:v>8.7247634544419361E-2</c:v>
                </c:pt>
                <c:pt idx="20">
                  <c:v>8.5908769374516983E-2</c:v>
                </c:pt>
                <c:pt idx="21">
                  <c:v>8.4664711344703172E-2</c:v>
                </c:pt>
                <c:pt idx="22">
                  <c:v>8.3355091696133671E-2</c:v>
                </c:pt>
                <c:pt idx="23">
                  <c:v>8.2012424245356888E-2</c:v>
                </c:pt>
                <c:pt idx="24">
                  <c:v>8.0385465284444721E-2</c:v>
                </c:pt>
                <c:pt idx="25">
                  <c:v>7.906358833153608E-2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9.6055131148570796E-2</c:v>
                </c:pt>
                <c:pt idx="1">
                  <c:v>9.2987595994248981E-2</c:v>
                </c:pt>
                <c:pt idx="2">
                  <c:v>8.904439819786307E-2</c:v>
                </c:pt>
                <c:pt idx="3">
                  <c:v>9.1095994508432393E-2</c:v>
                </c:pt>
                <c:pt idx="4">
                  <c:v>9.4706560433760772E-2</c:v>
                </c:pt>
                <c:pt idx="5">
                  <c:v>9.1475260405460002E-2</c:v>
                </c:pt>
                <c:pt idx="6">
                  <c:v>9.2536570891263659E-2</c:v>
                </c:pt>
                <c:pt idx="7">
                  <c:v>9.3662565387916147E-2</c:v>
                </c:pt>
                <c:pt idx="8">
                  <c:v>8.5159508759974009E-2</c:v>
                </c:pt>
                <c:pt idx="9">
                  <c:v>8.702365852626083E-2</c:v>
                </c:pt>
                <c:pt idx="10">
                  <c:v>7.9147360215489321E-2</c:v>
                </c:pt>
                <c:pt idx="11">
                  <c:v>8.1196721388223661E-2</c:v>
                </c:pt>
                <c:pt idx="12">
                  <c:v>8.1101743719890665E-2</c:v>
                </c:pt>
                <c:pt idx="13">
                  <c:v>8.1230022672408572E-2</c:v>
                </c:pt>
                <c:pt idx="14">
                  <c:v>8.1208435028055526E-2</c:v>
                </c:pt>
                <c:pt idx="15">
                  <c:v>8.0964480640875733E-2</c:v>
                </c:pt>
                <c:pt idx="16">
                  <c:v>8.0679491577598766E-2</c:v>
                </c:pt>
                <c:pt idx="17">
                  <c:v>8.0343648651860972E-2</c:v>
                </c:pt>
                <c:pt idx="18">
                  <c:v>8.0062542134316864E-2</c:v>
                </c:pt>
                <c:pt idx="19">
                  <c:v>7.9772167289523313E-2</c:v>
                </c:pt>
                <c:pt idx="20">
                  <c:v>7.949342782647921E-2</c:v>
                </c:pt>
                <c:pt idx="21">
                  <c:v>7.9204156565335235E-2</c:v>
                </c:pt>
                <c:pt idx="22">
                  <c:v>7.8898214661038774E-2</c:v>
                </c:pt>
                <c:pt idx="23">
                  <c:v>7.8576240157396643E-2</c:v>
                </c:pt>
                <c:pt idx="24">
                  <c:v>7.8321765076809588E-2</c:v>
                </c:pt>
                <c:pt idx="25">
                  <c:v>7.8036460185578402E-2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9.2546734542116912E-2</c:v>
                </c:pt>
                <c:pt idx="1">
                  <c:v>9.2237385095728888E-2</c:v>
                </c:pt>
                <c:pt idx="2">
                  <c:v>9.1573098997679958E-2</c:v>
                </c:pt>
                <c:pt idx="3">
                  <c:v>9.2175868317814186E-2</c:v>
                </c:pt>
                <c:pt idx="4">
                  <c:v>9.279109000063801E-2</c:v>
                </c:pt>
                <c:pt idx="5">
                  <c:v>9.7387784159984322E-2</c:v>
                </c:pt>
                <c:pt idx="6">
                  <c:v>9.4190859835529439E-2</c:v>
                </c:pt>
                <c:pt idx="7">
                  <c:v>9.8683701242029812E-2</c:v>
                </c:pt>
                <c:pt idx="8">
                  <c:v>9.5221342716908006E-2</c:v>
                </c:pt>
                <c:pt idx="9">
                  <c:v>0.10005241656274708</c:v>
                </c:pt>
                <c:pt idx="10">
                  <c:v>9.6954659236899998E-2</c:v>
                </c:pt>
                <c:pt idx="11">
                  <c:v>9.9217889599484729E-2</c:v>
                </c:pt>
                <c:pt idx="12">
                  <c:v>9.9283858103633771E-2</c:v>
                </c:pt>
                <c:pt idx="13">
                  <c:v>9.9306677402945298E-2</c:v>
                </c:pt>
                <c:pt idx="14">
                  <c:v>9.9401519960809551E-2</c:v>
                </c:pt>
                <c:pt idx="15">
                  <c:v>9.9622698056836281E-2</c:v>
                </c:pt>
                <c:pt idx="16">
                  <c:v>9.9831489882327457E-2</c:v>
                </c:pt>
                <c:pt idx="17">
                  <c:v>0.10005508627950975</c:v>
                </c:pt>
                <c:pt idx="18">
                  <c:v>0.10025590439814304</c:v>
                </c:pt>
                <c:pt idx="19">
                  <c:v>0.10046760759618228</c:v>
                </c:pt>
                <c:pt idx="20">
                  <c:v>0.1006662917523703</c:v>
                </c:pt>
                <c:pt idx="21">
                  <c:v>0.10084348290193053</c:v>
                </c:pt>
                <c:pt idx="22">
                  <c:v>0.10103354435163411</c:v>
                </c:pt>
                <c:pt idx="23">
                  <c:v>0.10122301084341653</c:v>
                </c:pt>
                <c:pt idx="24">
                  <c:v>0.10139341928413012</c:v>
                </c:pt>
                <c:pt idx="25">
                  <c:v>0.10155463257255791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7.4188293837848793E-2</c:v>
                </c:pt>
                <c:pt idx="1">
                  <c:v>7.9237272191482383E-2</c:v>
                </c:pt>
                <c:pt idx="2">
                  <c:v>8.1441725772181381E-2</c:v>
                </c:pt>
                <c:pt idx="3">
                  <c:v>8.0757061350314061E-2</c:v>
                </c:pt>
                <c:pt idx="4">
                  <c:v>7.7098363453111787E-2</c:v>
                </c:pt>
                <c:pt idx="5">
                  <c:v>7.6428576510206458E-2</c:v>
                </c:pt>
                <c:pt idx="6">
                  <c:v>7.597567710092977E-2</c:v>
                </c:pt>
                <c:pt idx="7">
                  <c:v>7.3154902112511161E-2</c:v>
                </c:pt>
                <c:pt idx="8">
                  <c:v>7.3404282769873819E-2</c:v>
                </c:pt>
                <c:pt idx="9">
                  <c:v>6.9500139786120393E-2</c:v>
                </c:pt>
                <c:pt idx="10">
                  <c:v>7.0472698268086137E-2</c:v>
                </c:pt>
                <c:pt idx="11">
                  <c:v>6.9982242504215794E-2</c:v>
                </c:pt>
                <c:pt idx="12">
                  <c:v>6.9720428055755679E-2</c:v>
                </c:pt>
                <c:pt idx="13">
                  <c:v>6.9432653582160164E-2</c:v>
                </c:pt>
                <c:pt idx="14">
                  <c:v>6.9178580420037314E-2</c:v>
                </c:pt>
                <c:pt idx="15">
                  <c:v>6.8948565697711184E-2</c:v>
                </c:pt>
                <c:pt idx="16">
                  <c:v>6.8701901948724248E-2</c:v>
                </c:pt>
                <c:pt idx="17">
                  <c:v>6.8457029354897489E-2</c:v>
                </c:pt>
                <c:pt idx="18">
                  <c:v>6.822252274155223E-2</c:v>
                </c:pt>
                <c:pt idx="19">
                  <c:v>6.7985875447576963E-2</c:v>
                </c:pt>
                <c:pt idx="20">
                  <c:v>6.7706697506843466E-2</c:v>
                </c:pt>
                <c:pt idx="21">
                  <c:v>6.7465563733479297E-2</c:v>
                </c:pt>
                <c:pt idx="22">
                  <c:v>6.7187900335392597E-2</c:v>
                </c:pt>
                <c:pt idx="23">
                  <c:v>6.6908377551942122E-2</c:v>
                </c:pt>
                <c:pt idx="24">
                  <c:v>6.6626708441290747E-2</c:v>
                </c:pt>
                <c:pt idx="25">
                  <c:v>6.6367528009474167E-2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4.4307498845154406E-2</c:v>
                </c:pt>
                <c:pt idx="1">
                  <c:v>4.3412718765988963E-2</c:v>
                </c:pt>
                <c:pt idx="2">
                  <c:v>4.2746266404487768E-2</c:v>
                </c:pt>
                <c:pt idx="3">
                  <c:v>4.0855589627082009E-2</c:v>
                </c:pt>
                <c:pt idx="4">
                  <c:v>4.3827099563207884E-2</c:v>
                </c:pt>
                <c:pt idx="5">
                  <c:v>4.1834741654288021E-2</c:v>
                </c:pt>
                <c:pt idx="6">
                  <c:v>4.4267297829806054E-2</c:v>
                </c:pt>
                <c:pt idx="7">
                  <c:v>4.3438322751892085E-2</c:v>
                </c:pt>
                <c:pt idx="8">
                  <c:v>4.4658327393318507E-2</c:v>
                </c:pt>
                <c:pt idx="9">
                  <c:v>4.2634737159916239E-2</c:v>
                </c:pt>
                <c:pt idx="10">
                  <c:v>3.6928028006267377E-2</c:v>
                </c:pt>
                <c:pt idx="11">
                  <c:v>4.1289472156843088E-2</c:v>
                </c:pt>
                <c:pt idx="12">
                  <c:v>4.1031959294781546E-2</c:v>
                </c:pt>
                <c:pt idx="13">
                  <c:v>4.0923297606449298E-2</c:v>
                </c:pt>
                <c:pt idx="14">
                  <c:v>4.0797596347884636E-2</c:v>
                </c:pt>
                <c:pt idx="15">
                  <c:v>4.0604615827401783E-2</c:v>
                </c:pt>
                <c:pt idx="16">
                  <c:v>4.0414305936646078E-2</c:v>
                </c:pt>
                <c:pt idx="17">
                  <c:v>4.0257912335473052E-2</c:v>
                </c:pt>
                <c:pt idx="18">
                  <c:v>4.0099210254702013E-2</c:v>
                </c:pt>
                <c:pt idx="19">
                  <c:v>3.9938435676908551E-2</c:v>
                </c:pt>
                <c:pt idx="20">
                  <c:v>3.9770052223697214E-2</c:v>
                </c:pt>
                <c:pt idx="21">
                  <c:v>3.9598266776580952E-2</c:v>
                </c:pt>
                <c:pt idx="22">
                  <c:v>3.9445968279020971E-2</c:v>
                </c:pt>
                <c:pt idx="23">
                  <c:v>3.9320327064172433E-2</c:v>
                </c:pt>
                <c:pt idx="24">
                  <c:v>3.925737240020747E-2</c:v>
                </c:pt>
                <c:pt idx="25">
                  <c:v>3.9193366633960558E-2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0.11038814773633306</c:v>
                </c:pt>
                <c:pt idx="1">
                  <c:v>0.11255590059321594</c:v>
                </c:pt>
                <c:pt idx="2">
                  <c:v>0.11372142287531706</c:v>
                </c:pt>
                <c:pt idx="3">
                  <c:v>0.10728679037000247</c:v>
                </c:pt>
                <c:pt idx="4">
                  <c:v>0.10974091349351096</c:v>
                </c:pt>
                <c:pt idx="5">
                  <c:v>0.10981483950966386</c:v>
                </c:pt>
                <c:pt idx="6">
                  <c:v>0.10629957097003197</c:v>
                </c:pt>
                <c:pt idx="7">
                  <c:v>0.10514488573689264</c:v>
                </c:pt>
                <c:pt idx="8">
                  <c:v>0.10345957809940427</c:v>
                </c:pt>
                <c:pt idx="9">
                  <c:v>0.10203878816079295</c:v>
                </c:pt>
                <c:pt idx="10">
                  <c:v>9.4787324934374279E-2</c:v>
                </c:pt>
                <c:pt idx="11">
                  <c:v>9.5613122900364528E-2</c:v>
                </c:pt>
                <c:pt idx="12">
                  <c:v>9.5187934058479182E-2</c:v>
                </c:pt>
                <c:pt idx="13">
                  <c:v>9.4495878922515639E-2</c:v>
                </c:pt>
                <c:pt idx="14">
                  <c:v>9.3825038607169106E-2</c:v>
                </c:pt>
                <c:pt idx="15">
                  <c:v>9.316037581584502E-2</c:v>
                </c:pt>
                <c:pt idx="16">
                  <c:v>9.2488663227522389E-2</c:v>
                </c:pt>
                <c:pt idx="17">
                  <c:v>9.182508351695888E-2</c:v>
                </c:pt>
                <c:pt idx="18">
                  <c:v>9.115364421667034E-2</c:v>
                </c:pt>
                <c:pt idx="19">
                  <c:v>9.0491615937434156E-2</c:v>
                </c:pt>
                <c:pt idx="20">
                  <c:v>8.980896773998974E-2</c:v>
                </c:pt>
                <c:pt idx="21">
                  <c:v>8.914993022627006E-2</c:v>
                </c:pt>
                <c:pt idx="22">
                  <c:v>8.8484119921491536E-2</c:v>
                </c:pt>
                <c:pt idx="23">
                  <c:v>8.7858382728591866E-2</c:v>
                </c:pt>
                <c:pt idx="24">
                  <c:v>8.7189191902495855E-2</c:v>
                </c:pt>
                <c:pt idx="25">
                  <c:v>8.6466841212616385E-2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9.2163449962044552</c:v>
                </c:pt>
                <c:pt idx="1">
                  <c:v>19.771540921978357</c:v>
                </c:pt>
                <c:pt idx="2">
                  <c:v>3.9878559745872337</c:v>
                </c:pt>
                <c:pt idx="3">
                  <c:v>-3.6171590573981121</c:v>
                </c:pt>
                <c:pt idx="4">
                  <c:v>-0.14732556139929898</c:v>
                </c:pt>
                <c:pt idx="5">
                  <c:v>4.9337848693928805</c:v>
                </c:pt>
                <c:pt idx="6">
                  <c:v>-2.329507578555436</c:v>
                </c:pt>
                <c:pt idx="7">
                  <c:v>1.8824355968196258</c:v>
                </c:pt>
                <c:pt idx="8">
                  <c:v>-1.8489701616296657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-0.22719008939643004</c:v>
                </c:pt>
                <c:pt idx="1">
                  <c:v>3.6420628407278457</c:v>
                </c:pt>
                <c:pt idx="2">
                  <c:v>2.7635538289417383</c:v>
                </c:pt>
                <c:pt idx="3">
                  <c:v>0.14456217220401868</c:v>
                </c:pt>
                <c:pt idx="4">
                  <c:v>-6.6200902549025216</c:v>
                </c:pt>
                <c:pt idx="5">
                  <c:v>-3.6056254064177011</c:v>
                </c:pt>
                <c:pt idx="6">
                  <c:v>-0.40397749327061661</c:v>
                </c:pt>
                <c:pt idx="7">
                  <c:v>-4.4857579264204581</c:v>
                </c:pt>
                <c:pt idx="8">
                  <c:v>-6.4285376714664579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2.8463388298942647</c:v>
                </c:pt>
                <c:pt idx="1">
                  <c:v>12.310834762706719</c:v>
                </c:pt>
                <c:pt idx="2">
                  <c:v>-1.6776217114585137</c:v>
                </c:pt>
                <c:pt idx="3">
                  <c:v>-4.9707647531988783</c:v>
                </c:pt>
                <c:pt idx="4">
                  <c:v>2.7810877412250292</c:v>
                </c:pt>
                <c:pt idx="5">
                  <c:v>3.7125463765377162</c:v>
                </c:pt>
                <c:pt idx="6">
                  <c:v>0.3032232277674467</c:v>
                </c:pt>
                <c:pt idx="7">
                  <c:v>3.2539398969703406</c:v>
                </c:pt>
                <c:pt idx="8">
                  <c:v>0.70041562955593406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10.079445098581147</c:v>
                </c:pt>
                <c:pt idx="1">
                  <c:v>16.260903410466057</c:v>
                </c:pt>
                <c:pt idx="2">
                  <c:v>6.3462472560728429</c:v>
                </c:pt>
                <c:pt idx="3">
                  <c:v>-7.5368557799251406</c:v>
                </c:pt>
                <c:pt idx="4">
                  <c:v>9.4937098640556883E-2</c:v>
                </c:pt>
                <c:pt idx="5">
                  <c:v>4.094947467932144</c:v>
                </c:pt>
                <c:pt idx="6">
                  <c:v>1.7910086946820059E-2</c:v>
                </c:pt>
                <c:pt idx="7">
                  <c:v>8.8715523289401688E-2</c:v>
                </c:pt>
                <c:pt idx="8">
                  <c:v>-2.2802501620033198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12.925783928475411</c:v>
                </c:pt>
                <c:pt idx="1">
                  <c:v>28.571738173172776</c:v>
                </c:pt>
                <c:pt idx="2">
                  <c:v>4.6686255446143292</c:v>
                </c:pt>
                <c:pt idx="3">
                  <c:v>-12.507620533124019</c:v>
                </c:pt>
                <c:pt idx="4">
                  <c:v>2.8760248398655861</c:v>
                </c:pt>
                <c:pt idx="5">
                  <c:v>7.8074938444698603</c:v>
                </c:pt>
                <c:pt idx="6">
                  <c:v>0.32113331471426676</c:v>
                </c:pt>
                <c:pt idx="7">
                  <c:v>3.3426554202597423</c:v>
                </c:pt>
                <c:pt idx="8">
                  <c:v>-1.5798345324473857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8.3570180516158175</c:v>
                </c:pt>
                <c:pt idx="1">
                  <c:v>15.174594853427294</c:v>
                </c:pt>
                <c:pt idx="2">
                  <c:v>5.2835023811538377</c:v>
                </c:pt>
                <c:pt idx="3">
                  <c:v>-12.481399789682953</c:v>
                </c:pt>
                <c:pt idx="4">
                  <c:v>2.7177043545672479</c:v>
                </c:pt>
                <c:pt idx="5">
                  <c:v>3.2339621161644061</c:v>
                </c:pt>
                <c:pt idx="6">
                  <c:v>-1.0866690980776248</c:v>
                </c:pt>
                <c:pt idx="7">
                  <c:v>1.3159264509226429</c:v>
                </c:pt>
                <c:pt idx="8">
                  <c:v>-1.0666319199693142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4.5687658768595298</c:v>
                </c:pt>
                <c:pt idx="1">
                  <c:v>13.397143319745282</c:v>
                </c:pt>
                <c:pt idx="2">
                  <c:v>-0.61487683653969327</c:v>
                </c:pt>
                <c:pt idx="3">
                  <c:v>-2.6220743441017547E-2</c:v>
                </c:pt>
                <c:pt idx="4">
                  <c:v>0.15832048529831155</c:v>
                </c:pt>
                <c:pt idx="5">
                  <c:v>4.5735317283054453</c:v>
                </c:pt>
                <c:pt idx="6">
                  <c:v>1.4078024127918525</c:v>
                </c:pt>
                <c:pt idx="7">
                  <c:v>2.0267289693371282</c:v>
                </c:pt>
                <c:pt idx="8">
                  <c:v>-0.51320261247812837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2.1636409442158602</c:v>
                </c:pt>
                <c:pt idx="1">
                  <c:v>0.11480298274273082</c:v>
                </c:pt>
                <c:pt idx="2">
                  <c:v>1.2814601934813687</c:v>
                </c:pt>
                <c:pt idx="3">
                  <c:v>0.30479348956682939</c:v>
                </c:pt>
                <c:pt idx="4">
                  <c:v>3.8420442625900151</c:v>
                </c:pt>
                <c:pt idx="5">
                  <c:v>1.2565503474137802</c:v>
                </c:pt>
                <c:pt idx="6">
                  <c:v>-0.19576106220203027</c:v>
                </c:pt>
                <c:pt idx="7">
                  <c:v>1.3161832846814212</c:v>
                </c:pt>
                <c:pt idx="8">
                  <c:v>1.1368839443261693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3.4889921136776199</c:v>
                </c:pt>
                <c:pt idx="1">
                  <c:v>6.2576432826006148</c:v>
                </c:pt>
                <c:pt idx="2">
                  <c:v>0.53960440594716985</c:v>
                </c:pt>
                <c:pt idx="3">
                  <c:v>-5.5819678967185027</c:v>
                </c:pt>
                <c:pt idx="4">
                  <c:v>1.4493730605094886</c:v>
                </c:pt>
                <c:pt idx="5">
                  <c:v>1.2752859899397357</c:v>
                </c:pt>
                <c:pt idx="6">
                  <c:v>2.8266356041388718E-2</c:v>
                </c:pt>
                <c:pt idx="7">
                  <c:v>1.8095766940055364</c:v>
                </c:pt>
                <c:pt idx="8">
                  <c:v>-1.9446119835409235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7.2731508705818513</c:v>
                </c:pt>
                <c:pt idx="1">
                  <c:v>22.199291907829348</c:v>
                </c:pt>
                <c:pt idx="2">
                  <c:v>2.8475609451855775</c:v>
                </c:pt>
                <c:pt idx="3">
                  <c:v>-7.230446125972275</c:v>
                </c:pt>
                <c:pt idx="4">
                  <c:v>-2.4153924832339513</c:v>
                </c:pt>
                <c:pt idx="5">
                  <c:v>5.2756575071163319</c:v>
                </c:pt>
                <c:pt idx="6">
                  <c:v>0.48862802087488788</c:v>
                </c:pt>
                <c:pt idx="7">
                  <c:v>0.2168954415728308</c:v>
                </c:pt>
                <c:pt idx="8">
                  <c:v>-0.77210649323262004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0.57620375852890771</c:v>
                </c:pt>
                <c:pt idx="1">
                  <c:v>0.59823443043512015</c:v>
                </c:pt>
                <c:pt idx="2">
                  <c:v>0.92900030197191619</c:v>
                </c:pt>
                <c:pt idx="3">
                  <c:v>-8.4483154149578521E-2</c:v>
                </c:pt>
                <c:pt idx="4">
                  <c:v>1.0009688328322022</c:v>
                </c:pt>
                <c:pt idx="5">
                  <c:v>0.77011969019714499</c:v>
                </c:pt>
                <c:pt idx="6">
                  <c:v>-9.3923510203267169E-2</c:v>
                </c:pt>
                <c:pt idx="7">
                  <c:v>0.18822311035042616</c:v>
                </c:pt>
                <c:pt idx="8">
                  <c:v>0.15943189802641022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2.2694310374819251</c:v>
                </c:pt>
                <c:pt idx="1">
                  <c:v>3.3792838876257427</c:v>
                </c:pt>
                <c:pt idx="2">
                  <c:v>0.95305266883702622</c:v>
                </c:pt>
                <c:pt idx="3">
                  <c:v>-4.9711890992340422</c:v>
                </c:pt>
                <c:pt idx="4">
                  <c:v>0.60151587612687241</c:v>
                </c:pt>
                <c:pt idx="5">
                  <c:v>7.3934861758893078E-2</c:v>
                </c:pt>
                <c:pt idx="6">
                  <c:v>-0.59770982392274519</c:v>
                </c:pt>
                <c:pt idx="7">
                  <c:v>0.9377347073326977</c:v>
                </c:pt>
                <c:pt idx="8">
                  <c:v>-1.9038129317135848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5.5113832556049829</c:v>
                </c:pt>
                <c:pt idx="1">
                  <c:v>11.197076535366421</c:v>
                </c:pt>
                <c:pt idx="2">
                  <c:v>3.4014494103449131</c:v>
                </c:pt>
                <c:pt idx="3">
                  <c:v>-7.425727536299302</c:v>
                </c:pt>
                <c:pt idx="4">
                  <c:v>1.1152196456081769</c:v>
                </c:pt>
                <c:pt idx="5">
                  <c:v>2.3899075642083716</c:v>
                </c:pt>
                <c:pt idx="6">
                  <c:v>-0.39503576395163087</c:v>
                </c:pt>
                <c:pt idx="7">
                  <c:v>0.18996863323952273</c:v>
                </c:pt>
                <c:pt idx="8">
                  <c:v>0.67774911371787816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1.5874371856869605</c:v>
                </c:pt>
                <c:pt idx="1">
                  <c:v>-0.483431447692384</c:v>
                </c:pt>
                <c:pt idx="2">
                  <c:v>0.35245989150945345</c:v>
                </c:pt>
                <c:pt idx="3">
                  <c:v>0.38927664371640713</c:v>
                </c:pt>
                <c:pt idx="4">
                  <c:v>2.8410754297577974</c:v>
                </c:pt>
                <c:pt idx="5">
                  <c:v>0.4864306572166307</c:v>
                </c:pt>
                <c:pt idx="6">
                  <c:v>-0.10183755199876443</c:v>
                </c:pt>
                <c:pt idx="7">
                  <c:v>1.1279601743309939</c:v>
                </c:pt>
                <c:pt idx="8">
                  <c:v>0.97745204629976179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1.2195610761956948</c:v>
                </c:pt>
                <c:pt idx="1">
                  <c:v>2.8783593949748756</c:v>
                </c:pt>
                <c:pt idx="2">
                  <c:v>-0.41344826288985281</c:v>
                </c:pt>
                <c:pt idx="3">
                  <c:v>-0.61077879748445874</c:v>
                </c:pt>
                <c:pt idx="4">
                  <c:v>0.84785718438261748</c:v>
                </c:pt>
                <c:pt idx="5">
                  <c:v>1.2013511281808471</c:v>
                </c:pt>
                <c:pt idx="6">
                  <c:v>0.62597617996409838</c:v>
                </c:pt>
                <c:pt idx="7">
                  <c:v>0.87184198667283397</c:v>
                </c:pt>
                <c:pt idx="8">
                  <c:v>-4.0799051827359989E-2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1.7617676149768826</c:v>
                </c:pt>
                <c:pt idx="1">
                  <c:v>11.002215372462842</c:v>
                </c:pt>
                <c:pt idx="2">
                  <c:v>-0.55388846515934631</c:v>
                </c:pt>
                <c:pt idx="3">
                  <c:v>0.19528141032703239</c:v>
                </c:pt>
                <c:pt idx="4">
                  <c:v>-3.5306121288421188</c:v>
                </c:pt>
                <c:pt idx="5">
                  <c:v>2.8857499429079549</c:v>
                </c:pt>
                <c:pt idx="6">
                  <c:v>0.88366378482652053</c:v>
                </c:pt>
                <c:pt idx="7">
                  <c:v>2.6926808333318064E-2</c:v>
                </c:pt>
                <c:pt idx="8">
                  <c:v>-1.4498556069504893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32.924022284994734</c:v>
                </c:pt>
                <c:pt idx="1">
                  <c:v>30.171659030105868</c:v>
                </c:pt>
                <c:pt idx="2">
                  <c:v>24.817746989734275</c:v>
                </c:pt>
                <c:pt idx="3">
                  <c:v>26.152442349097694</c:v>
                </c:pt>
                <c:pt idx="4">
                  <c:v>19.656911973251187</c:v>
                </c:pt>
                <c:pt idx="5">
                  <c:v>23.840633769889028</c:v>
                </c:pt>
                <c:pt idx="6">
                  <c:v>22.296523188853907</c:v>
                </c:pt>
                <c:pt idx="7">
                  <c:v>22.496501704891386</c:v>
                </c:pt>
                <c:pt idx="8">
                  <c:v>21.62556725929019</c:v>
                </c:pt>
                <c:pt idx="9">
                  <c:v>24.108726039432064</c:v>
                </c:pt>
                <c:pt idx="10">
                  <c:v>21.059477796829775</c:v>
                </c:pt>
                <c:pt idx="11">
                  <c:v>23.724295416952767</c:v>
                </c:pt>
                <c:pt idx="12">
                  <c:v>21.302483111859726</c:v>
                </c:pt>
                <c:pt idx="13">
                  <c:v>20.88236279926312</c:v>
                </c:pt>
                <c:pt idx="14">
                  <c:v>20.388345304590274</c:v>
                </c:pt>
                <c:pt idx="15">
                  <c:v>20.388110501629853</c:v>
                </c:pt>
                <c:pt idx="16">
                  <c:v>20.425226493329653</c:v>
                </c:pt>
                <c:pt idx="17">
                  <c:v>20.388271250990538</c:v>
                </c:pt>
                <c:pt idx="18">
                  <c:v>20.283201907330294</c:v>
                </c:pt>
                <c:pt idx="19">
                  <c:v>20.145602854632344</c:v>
                </c:pt>
                <c:pt idx="20">
                  <c:v>20.006282923586696</c:v>
                </c:pt>
                <c:pt idx="21">
                  <c:v>19.83911390917163</c:v>
                </c:pt>
                <c:pt idx="22">
                  <c:v>19.642118914462941</c:v>
                </c:pt>
                <c:pt idx="23">
                  <c:v>19.418061296732851</c:v>
                </c:pt>
                <c:pt idx="24">
                  <c:v>19.212216672752607</c:v>
                </c:pt>
                <c:pt idx="25">
                  <c:v>19.666116482046267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93.449957866778391</c:v>
                </c:pt>
                <c:pt idx="1">
                  <c:v>90.631321645206754</c:v>
                </c:pt>
                <c:pt idx="2">
                  <c:v>87.93674358845999</c:v>
                </c:pt>
                <c:pt idx="3">
                  <c:v>83.188511777967037</c:v>
                </c:pt>
                <c:pt idx="4">
                  <c:v>83.342159275437126</c:v>
                </c:pt>
                <c:pt idx="5">
                  <c:v>85.107492752129829</c:v>
                </c:pt>
                <c:pt idx="6">
                  <c:v>85.838373126103605</c:v>
                </c:pt>
                <c:pt idx="7">
                  <c:v>77.814517887591293</c:v>
                </c:pt>
                <c:pt idx="8">
                  <c:v>76.983088755086371</c:v>
                </c:pt>
                <c:pt idx="9">
                  <c:v>77.043480511488781</c:v>
                </c:pt>
                <c:pt idx="10">
                  <c:v>66.71869303215243</c:v>
                </c:pt>
                <c:pt idx="11">
                  <c:v>72.917900146731156</c:v>
                </c:pt>
                <c:pt idx="12">
                  <c:v>68.520161319923119</c:v>
                </c:pt>
                <c:pt idx="13">
                  <c:v>66.810707554857387</c:v>
                </c:pt>
                <c:pt idx="14">
                  <c:v>65.108238132035609</c:v>
                </c:pt>
                <c:pt idx="15">
                  <c:v>63.145832545035269</c:v>
                </c:pt>
                <c:pt idx="16">
                  <c:v>61.155012967752022</c:v>
                </c:pt>
                <c:pt idx="17">
                  <c:v>59.176853039656613</c:v>
                </c:pt>
                <c:pt idx="18">
                  <c:v>57.214878828661284</c:v>
                </c:pt>
                <c:pt idx="19">
                  <c:v>55.267205913842517</c:v>
                </c:pt>
                <c:pt idx="20">
                  <c:v>53.333515747958749</c:v>
                </c:pt>
                <c:pt idx="21">
                  <c:v>51.388404121032927</c:v>
                </c:pt>
                <c:pt idx="22">
                  <c:v>49.415527858007735</c:v>
                </c:pt>
                <c:pt idx="23">
                  <c:v>47.420162455903743</c:v>
                </c:pt>
                <c:pt idx="24">
                  <c:v>45.390108443827891</c:v>
                </c:pt>
                <c:pt idx="25">
                  <c:v>43.279894535408388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125.65566885783525</c:v>
                </c:pt>
                <c:pt idx="1">
                  <c:v>127.20639031412469</c:v>
                </c:pt>
                <c:pt idx="2">
                  <c:v>127.12944593829958</c:v>
                </c:pt>
                <c:pt idx="3">
                  <c:v>127.09222595138802</c:v>
                </c:pt>
                <c:pt idx="4">
                  <c:v>126.22278746466908</c:v>
                </c:pt>
                <c:pt idx="5">
                  <c:v>125.16065528054565</c:v>
                </c:pt>
                <c:pt idx="6">
                  <c:v>128.73618079558014</c:v>
                </c:pt>
                <c:pt idx="7">
                  <c:v>121.38689677175515</c:v>
                </c:pt>
                <c:pt idx="8">
                  <c:v>118.42524379162232</c:v>
                </c:pt>
                <c:pt idx="9">
                  <c:v>123.42532227547177</c:v>
                </c:pt>
                <c:pt idx="10">
                  <c:v>112.54933633746013</c:v>
                </c:pt>
                <c:pt idx="11">
                  <c:v>118.27751756955799</c:v>
                </c:pt>
                <c:pt idx="12">
                  <c:v>114.05691977424897</c:v>
                </c:pt>
                <c:pt idx="13">
                  <c:v>112.88080272117639</c:v>
                </c:pt>
                <c:pt idx="14">
                  <c:v>111.75594149834482</c:v>
                </c:pt>
                <c:pt idx="15">
                  <c:v>110.1757654460171</c:v>
                </c:pt>
                <c:pt idx="16">
                  <c:v>108.51841823684298</c:v>
                </c:pt>
                <c:pt idx="17">
                  <c:v>106.79651057247304</c:v>
                </c:pt>
                <c:pt idx="18">
                  <c:v>105.09458527215592</c:v>
                </c:pt>
                <c:pt idx="19">
                  <c:v>103.38665086819482</c:v>
                </c:pt>
                <c:pt idx="20">
                  <c:v>101.70517718364232</c:v>
                </c:pt>
                <c:pt idx="21">
                  <c:v>100.00754068846169</c:v>
                </c:pt>
                <c:pt idx="22">
                  <c:v>98.315877047367763</c:v>
                </c:pt>
                <c:pt idx="23">
                  <c:v>96.626564906160951</c:v>
                </c:pt>
                <c:pt idx="24">
                  <c:v>94.921770103722977</c:v>
                </c:pt>
                <c:pt idx="25">
                  <c:v>93.10420392897943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128.11247180494479</c:v>
                </c:pt>
                <c:pt idx="1">
                  <c:v>124.8412487479161</c:v>
                </c:pt>
                <c:pt idx="2">
                  <c:v>132.3417722501338</c:v>
                </c:pt>
                <c:pt idx="3">
                  <c:v>122.62076988854429</c:v>
                </c:pt>
                <c:pt idx="4">
                  <c:v>128.38281664850797</c:v>
                </c:pt>
                <c:pt idx="5">
                  <c:v>130.77599716290786</c:v>
                </c:pt>
                <c:pt idx="6">
                  <c:v>136.11146712446029</c:v>
                </c:pt>
                <c:pt idx="7">
                  <c:v>130.20994558494371</c:v>
                </c:pt>
                <c:pt idx="8">
                  <c:v>131.48244510306128</c:v>
                </c:pt>
                <c:pt idx="9">
                  <c:v>127.01364455606512</c:v>
                </c:pt>
                <c:pt idx="10">
                  <c:v>131.72998579055349</c:v>
                </c:pt>
                <c:pt idx="11">
                  <c:v>126.72400963700606</c:v>
                </c:pt>
                <c:pt idx="12">
                  <c:v>128.54070445793971</c:v>
                </c:pt>
                <c:pt idx="13">
                  <c:v>128.88449558752976</c:v>
                </c:pt>
                <c:pt idx="14">
                  <c:v>129.31228606598717</c:v>
                </c:pt>
                <c:pt idx="15">
                  <c:v>129.24186545026453</c:v>
                </c:pt>
                <c:pt idx="16">
                  <c:v>129.10244445223731</c:v>
                </c:pt>
                <c:pt idx="17">
                  <c:v>128.9247338197406</c:v>
                </c:pt>
                <c:pt idx="18">
                  <c:v>128.78945821103167</c:v>
                </c:pt>
                <c:pt idx="19">
                  <c:v>128.67063401555552</c:v>
                </c:pt>
                <c:pt idx="20">
                  <c:v>128.61937896368767</c:v>
                </c:pt>
                <c:pt idx="21">
                  <c:v>128.58464768850754</c:v>
                </c:pt>
                <c:pt idx="22">
                  <c:v>128.57233828191485</c:v>
                </c:pt>
                <c:pt idx="23">
                  <c:v>128.59634631080675</c:v>
                </c:pt>
                <c:pt idx="24">
                  <c:v>128.64340652118966</c:v>
                </c:pt>
                <c:pt idx="25">
                  <c:v>128.59260944780894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33.954156679223424</c:v>
                </c:pt>
                <c:pt idx="1">
                  <c:v>35.229054298937214</c:v>
                </c:pt>
                <c:pt idx="2">
                  <c:v>37.41670141736455</c:v>
                </c:pt>
                <c:pt idx="3">
                  <c:v>37.32195836348194</c:v>
                </c:pt>
                <c:pt idx="4">
                  <c:v>39.915245351083172</c:v>
                </c:pt>
                <c:pt idx="5">
                  <c:v>37.573435100916356</c:v>
                </c:pt>
                <c:pt idx="6">
                  <c:v>37.924492226575524</c:v>
                </c:pt>
                <c:pt idx="7">
                  <c:v>38.312214820048716</c:v>
                </c:pt>
                <c:pt idx="8">
                  <c:v>38.393449189833731</c:v>
                </c:pt>
                <c:pt idx="9">
                  <c:v>41.732638100613499</c:v>
                </c:pt>
                <c:pt idx="10">
                  <c:v>41.597453960369378</c:v>
                </c:pt>
                <c:pt idx="11">
                  <c:v>40.485069393323705</c:v>
                </c:pt>
                <c:pt idx="12">
                  <c:v>41.07366747884781</c:v>
                </c:pt>
                <c:pt idx="13">
                  <c:v>41.695197394302376</c:v>
                </c:pt>
                <c:pt idx="14">
                  <c:v>42.353199198289893</c:v>
                </c:pt>
                <c:pt idx="15">
                  <c:v>42.858467419938002</c:v>
                </c:pt>
                <c:pt idx="16">
                  <c:v>43.364962619158923</c:v>
                </c:pt>
                <c:pt idx="17">
                  <c:v>43.86201770245637</c:v>
                </c:pt>
                <c:pt idx="18" formatCode="General">
                  <c:v>44.385726339373655</c:v>
                </c:pt>
                <c:pt idx="19" formatCode="General">
                  <c:v>44.931946700130304</c:v>
                </c:pt>
                <c:pt idx="20" formatCode="General">
                  <c:v>45.515055442715735</c:v>
                </c:pt>
                <c:pt idx="21" formatCode="General">
                  <c:v>46.110410216229752</c:v>
                </c:pt>
                <c:pt idx="22">
                  <c:v>46.718971572428117</c:v>
                </c:pt>
                <c:pt idx="23">
                  <c:v>47.359451734266003</c:v>
                </c:pt>
                <c:pt idx="24">
                  <c:v>48.035702549705228</c:v>
                </c:pt>
                <c:pt idx="25">
                  <c:v>48.671925566205807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38.578742559020554</c:v>
                </c:pt>
                <c:pt idx="1">
                  <c:v>38.273454856592004</c:v>
                </c:pt>
                <c:pt idx="2">
                  <c:v>40.026817748165854</c:v>
                </c:pt>
                <c:pt idx="3">
                  <c:v>39.208254474331738</c:v>
                </c:pt>
                <c:pt idx="4">
                  <c:v>40.319061463054467</c:v>
                </c:pt>
                <c:pt idx="5">
                  <c:v>38.130943631310181</c:v>
                </c:pt>
                <c:pt idx="6">
                  <c:v>37.664246992224896</c:v>
                </c:pt>
                <c:pt idx="7">
                  <c:v>38.108381674557386</c:v>
                </c:pt>
                <c:pt idx="8">
                  <c:v>38.238013929054198</c:v>
                </c:pt>
                <c:pt idx="9">
                  <c:v>40.997057426056998</c:v>
                </c:pt>
                <c:pt idx="10">
                  <c:v>40.537357710975634</c:v>
                </c:pt>
                <c:pt idx="11">
                  <c:v>39.170689755574351</c:v>
                </c:pt>
                <c:pt idx="12">
                  <c:v>39.505070519733124</c:v>
                </c:pt>
                <c:pt idx="13">
                  <c:v>39.856215619115325</c:v>
                </c:pt>
                <c:pt idx="14">
                  <c:v>40.291270886787807</c:v>
                </c:pt>
                <c:pt idx="15">
                  <c:v>40.603390407858996</c:v>
                </c:pt>
                <c:pt idx="16">
                  <c:v>40.937032544167479</c:v>
                </c:pt>
                <c:pt idx="17">
                  <c:v>41.256653730672404</c:v>
                </c:pt>
                <c:pt idx="18" formatCode="General">
                  <c:v>41.587032431865936</c:v>
                </c:pt>
                <c:pt idx="19" formatCode="General">
                  <c:v>41.980039257082332</c:v>
                </c:pt>
                <c:pt idx="20" formatCode="General">
                  <c:v>42.409420662307916</c:v>
                </c:pt>
                <c:pt idx="21" formatCode="General">
                  <c:v>42.863401200968489</c:v>
                </c:pt>
                <c:pt idx="22">
                  <c:v>43.362807580326908</c:v>
                </c:pt>
                <c:pt idx="23">
                  <c:v>43.898583249218539</c:v>
                </c:pt>
                <c:pt idx="24">
                  <c:v>44.453466728115295</c:v>
                </c:pt>
                <c:pt idx="25">
                  <c:v>44.974684659970002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113.3091978535407</c:v>
                </c:pt>
                <c:pt idx="1">
                  <c:v>120.018319464565</c:v>
                </c:pt>
                <c:pt idx="2">
                  <c:v>129.32627958055701</c:v>
                </c:pt>
                <c:pt idx="3">
                  <c:v>134.25633448005539</c:v>
                </c:pt>
                <c:pt idx="4">
                  <c:v>142.62680340947179</c:v>
                </c:pt>
                <c:pt idx="5">
                  <c:v>140.04584462322029</c:v>
                </c:pt>
                <c:pt idx="6">
                  <c:v>139.77580964028823</c:v>
                </c:pt>
                <c:pt idx="7">
                  <c:v>139.73895985078784</c:v>
                </c:pt>
                <c:pt idx="8">
                  <c:v>145.25186196946694</c:v>
                </c:pt>
                <c:pt idx="9">
                  <c:v>157.78810138836195</c:v>
                </c:pt>
                <c:pt idx="10">
                  <c:v>155.73744103407574</c:v>
                </c:pt>
                <c:pt idx="11">
                  <c:v>156.3146475351613</c:v>
                </c:pt>
                <c:pt idx="12">
                  <c:v>158.2296408395901</c:v>
                </c:pt>
                <c:pt idx="13">
                  <c:v>161.1045778779677</c:v>
                </c:pt>
                <c:pt idx="14">
                  <c:v>164.10011603471597</c:v>
                </c:pt>
                <c:pt idx="15">
                  <c:v>166.55873139274391</c:v>
                </c:pt>
                <c:pt idx="16">
                  <c:v>168.84935759606779</c:v>
                </c:pt>
                <c:pt idx="17">
                  <c:v>171.09555063116068</c:v>
                </c:pt>
                <c:pt idx="18" formatCode="General">
                  <c:v>173.36987593097248</c:v>
                </c:pt>
                <c:pt idx="19" formatCode="General">
                  <c:v>175.61501611327375</c:v>
                </c:pt>
                <c:pt idx="20" formatCode="General">
                  <c:v>177.95191854036929</c:v>
                </c:pt>
                <c:pt idx="21" formatCode="General">
                  <c:v>180.30762960013729</c:v>
                </c:pt>
                <c:pt idx="22" formatCode="General">
                  <c:v>182.69197163232946</c:v>
                </c:pt>
                <c:pt idx="23" formatCode="General">
                  <c:v>185.10397898548186</c:v>
                </c:pt>
                <c:pt idx="24" formatCode="General">
                  <c:v>187.53662459177852</c:v>
                </c:pt>
                <c:pt idx="25" formatCode="General">
                  <c:v>189.88486875584363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51.856254781529557</c:v>
                </c:pt>
                <c:pt idx="1">
                  <c:v>51.93230930550439</c:v>
                </c:pt>
                <c:pt idx="2">
                  <c:v>56.040295161524185</c:v>
                </c:pt>
                <c:pt idx="3">
                  <c:v>53.708062686767235</c:v>
                </c:pt>
                <c:pt idx="4">
                  <c:v>61.781489364662193</c:v>
                </c:pt>
                <c:pt idx="5">
                  <c:v>65.810449577066009</c:v>
                </c:pt>
                <c:pt idx="6">
                  <c:v>77.627619033413112</c:v>
                </c:pt>
                <c:pt idx="7">
                  <c:v>77.244888036775279</c:v>
                </c:pt>
                <c:pt idx="8">
                  <c:v>78.129472478508717</c:v>
                </c:pt>
                <c:pt idx="9">
                  <c:v>83.747962203200345</c:v>
                </c:pt>
                <c:pt idx="10">
                  <c:v>89.814347131264412</c:v>
                </c:pt>
                <c:pt idx="11">
                  <c:v>85.111600179742567</c:v>
                </c:pt>
                <c:pt idx="12">
                  <c:v>93.444936391769133</c:v>
                </c:pt>
                <c:pt idx="13">
                  <c:v>97.121142572194628</c:v>
                </c:pt>
                <c:pt idx="14">
                  <c:v>100.82386880714894</c:v>
                </c:pt>
                <c:pt idx="15">
                  <c:v>104.11601425970747</c:v>
                </c:pt>
                <c:pt idx="16">
                  <c:v>107.26283396546503</c:v>
                </c:pt>
                <c:pt idx="17">
                  <c:v>110.28501564021283</c:v>
                </c:pt>
                <c:pt idx="18" formatCode="General">
                  <c:v>113.24941902734123</c:v>
                </c:pt>
                <c:pt idx="19" formatCode="General">
                  <c:v>116.14340788297305</c:v>
                </c:pt>
                <c:pt idx="20" formatCode="General">
                  <c:v>119.01580062719505</c:v>
                </c:pt>
                <c:pt idx="21" formatCode="General">
                  <c:v>121.81515259169491</c:v>
                </c:pt>
                <c:pt idx="22" formatCode="General">
                  <c:v>124.55299363955181</c:v>
                </c:pt>
                <c:pt idx="23" formatCode="General">
                  <c:v>127.23006871795268</c:v>
                </c:pt>
                <c:pt idx="24" formatCode="General">
                  <c:v>129.82996512447008</c:v>
                </c:pt>
                <c:pt idx="25" formatCode="General">
                  <c:v>132.23766294221994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7.4685273121326068</c:v>
                </c:pt>
                <c:pt idx="1">
                  <c:v>7.2612423370477988</c:v>
                </c:pt>
                <c:pt idx="2">
                  <c:v>7.8951973257614831</c:v>
                </c:pt>
                <c:pt idx="3">
                  <c:v>7.6984400283670107</c:v>
                </c:pt>
                <c:pt idx="4">
                  <c:v>8.640725049862974</c:v>
                </c:pt>
                <c:pt idx="5">
                  <c:v>9.2605481020148375</c:v>
                </c:pt>
                <c:pt idx="6">
                  <c:v>10.956287872499987</c:v>
                </c:pt>
                <c:pt idx="7">
                  <c:v>10.812693668649025</c:v>
                </c:pt>
                <c:pt idx="8">
                  <c:v>10.903857524076884</c:v>
                </c:pt>
                <c:pt idx="9">
                  <c:v>11.698067499309948</c:v>
                </c:pt>
                <c:pt idx="10">
                  <c:v>12.589907206319181</c:v>
                </c:pt>
                <c:pt idx="11">
                  <c:v>11.952270365950779</c:v>
                </c:pt>
                <c:pt idx="12">
                  <c:v>13.06141610608822</c:v>
                </c:pt>
                <c:pt idx="13">
                  <c:v>13.557497873593663</c:v>
                </c:pt>
                <c:pt idx="14">
                  <c:v>14.056734072099422</c:v>
                </c:pt>
                <c:pt idx="15">
                  <c:v>14.505822576804306</c:v>
                </c:pt>
                <c:pt idx="16">
                  <c:v>14.935711124979155</c:v>
                </c:pt>
                <c:pt idx="17">
                  <c:v>15.350393612636868</c:v>
                </c:pt>
                <c:pt idx="18" formatCode="General">
                  <c:v>15.756822051266875</c:v>
                </c:pt>
                <c:pt idx="19" formatCode="General">
                  <c:v>16.150496394315617</c:v>
                </c:pt>
                <c:pt idx="20" formatCode="General">
                  <c:v>16.541449908537846</c:v>
                </c:pt>
                <c:pt idx="21" formatCode="General">
                  <c:v>16.921699983796167</c:v>
                </c:pt>
                <c:pt idx="22" formatCode="General">
                  <c:v>17.294393473609862</c:v>
                </c:pt>
                <c:pt idx="23" formatCode="General">
                  <c:v>17.65778234347664</c:v>
                </c:pt>
                <c:pt idx="24" formatCode="General">
                  <c:v>18.014739264438219</c:v>
                </c:pt>
                <c:pt idx="25" formatCode="General">
                  <c:v>18.348033681518153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32.924022284994734</c:v>
                </c:pt>
                <c:pt idx="1">
                  <c:v>30.171659030105868</c:v>
                </c:pt>
                <c:pt idx="2">
                  <c:v>24.817746989734275</c:v>
                </c:pt>
                <c:pt idx="3">
                  <c:v>26.152442349097694</c:v>
                </c:pt>
                <c:pt idx="4">
                  <c:v>19.656911973251187</c:v>
                </c:pt>
                <c:pt idx="5">
                  <c:v>23.840633769889028</c:v>
                </c:pt>
                <c:pt idx="6">
                  <c:v>22.296523188853907</c:v>
                </c:pt>
                <c:pt idx="7">
                  <c:v>22.496501704891386</c:v>
                </c:pt>
                <c:pt idx="8">
                  <c:v>21.62556725929019</c:v>
                </c:pt>
                <c:pt idx="9">
                  <c:v>24.108726039432064</c:v>
                </c:pt>
                <c:pt idx="10">
                  <c:v>21.059477796829775</c:v>
                </c:pt>
                <c:pt idx="11">
                  <c:v>23.724295416952767</c:v>
                </c:pt>
                <c:pt idx="12">
                  <c:v>21.302483111859726</c:v>
                </c:pt>
                <c:pt idx="13">
                  <c:v>20.88236279926312</c:v>
                </c:pt>
                <c:pt idx="14">
                  <c:v>20.388345304590274</c:v>
                </c:pt>
                <c:pt idx="15">
                  <c:v>20.388110501629853</c:v>
                </c:pt>
                <c:pt idx="16">
                  <c:v>20.425226493329653</c:v>
                </c:pt>
                <c:pt idx="17">
                  <c:v>20.388271250990538</c:v>
                </c:pt>
                <c:pt idx="18">
                  <c:v>20.283201907330294</c:v>
                </c:pt>
                <c:pt idx="19">
                  <c:v>20.145602854632344</c:v>
                </c:pt>
                <c:pt idx="20">
                  <c:v>20.006282923586696</c:v>
                </c:pt>
                <c:pt idx="21">
                  <c:v>19.83911390917163</c:v>
                </c:pt>
                <c:pt idx="22">
                  <c:v>19.642118914462941</c:v>
                </c:pt>
                <c:pt idx="23">
                  <c:v>19.418061296732851</c:v>
                </c:pt>
                <c:pt idx="24">
                  <c:v>19.212216672752607</c:v>
                </c:pt>
                <c:pt idx="25">
                  <c:v>19.666116482046267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93.449957866778391</c:v>
                </c:pt>
                <c:pt idx="1">
                  <c:v>90.631321645206754</c:v>
                </c:pt>
                <c:pt idx="2">
                  <c:v>87.93674358845999</c:v>
                </c:pt>
                <c:pt idx="3">
                  <c:v>83.188511777967037</c:v>
                </c:pt>
                <c:pt idx="4">
                  <c:v>83.342159275437126</c:v>
                </c:pt>
                <c:pt idx="5">
                  <c:v>85.107492752129829</c:v>
                </c:pt>
                <c:pt idx="6">
                  <c:v>85.838373126103605</c:v>
                </c:pt>
                <c:pt idx="7">
                  <c:v>77.814517887591293</c:v>
                </c:pt>
                <c:pt idx="8">
                  <c:v>76.983088755086371</c:v>
                </c:pt>
                <c:pt idx="9">
                  <c:v>77.043480511488781</c:v>
                </c:pt>
                <c:pt idx="10">
                  <c:v>66.71869303215243</c:v>
                </c:pt>
                <c:pt idx="11">
                  <c:v>72.917900146731156</c:v>
                </c:pt>
                <c:pt idx="12">
                  <c:v>68.520161319923119</c:v>
                </c:pt>
                <c:pt idx="13">
                  <c:v>66.810707554857387</c:v>
                </c:pt>
                <c:pt idx="14">
                  <c:v>65.108238132035609</c:v>
                </c:pt>
                <c:pt idx="15">
                  <c:v>63.145832545035269</c:v>
                </c:pt>
                <c:pt idx="16">
                  <c:v>61.155012967752022</c:v>
                </c:pt>
                <c:pt idx="17">
                  <c:v>59.176853039656613</c:v>
                </c:pt>
                <c:pt idx="18">
                  <c:v>57.214878828661284</c:v>
                </c:pt>
                <c:pt idx="19">
                  <c:v>55.267205913842517</c:v>
                </c:pt>
                <c:pt idx="20">
                  <c:v>53.333515747958749</c:v>
                </c:pt>
                <c:pt idx="21">
                  <c:v>51.388404121032927</c:v>
                </c:pt>
                <c:pt idx="22">
                  <c:v>49.415527858007735</c:v>
                </c:pt>
                <c:pt idx="23">
                  <c:v>47.420162455903743</c:v>
                </c:pt>
                <c:pt idx="24">
                  <c:v>45.390108443827891</c:v>
                </c:pt>
                <c:pt idx="25">
                  <c:v>43.279894535408388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125.65566885783525</c:v>
                </c:pt>
                <c:pt idx="1">
                  <c:v>127.20639031412469</c:v>
                </c:pt>
                <c:pt idx="2">
                  <c:v>127.12944593829958</c:v>
                </c:pt>
                <c:pt idx="3">
                  <c:v>127.09222595138802</c:v>
                </c:pt>
                <c:pt idx="4">
                  <c:v>126.22278746466908</c:v>
                </c:pt>
                <c:pt idx="5">
                  <c:v>125.16065528054565</c:v>
                </c:pt>
                <c:pt idx="6">
                  <c:v>128.73618079558014</c:v>
                </c:pt>
                <c:pt idx="7">
                  <c:v>121.38689677175515</c:v>
                </c:pt>
                <c:pt idx="8">
                  <c:v>118.42524379162232</c:v>
                </c:pt>
                <c:pt idx="9">
                  <c:v>123.42532227547177</c:v>
                </c:pt>
                <c:pt idx="10">
                  <c:v>112.54933633746013</c:v>
                </c:pt>
                <c:pt idx="11">
                  <c:v>118.27751756955799</c:v>
                </c:pt>
                <c:pt idx="12">
                  <c:v>114.05691977424897</c:v>
                </c:pt>
                <c:pt idx="13">
                  <c:v>112.88080272117639</c:v>
                </c:pt>
                <c:pt idx="14">
                  <c:v>111.75594149834482</c:v>
                </c:pt>
                <c:pt idx="15">
                  <c:v>110.1757654460171</c:v>
                </c:pt>
                <c:pt idx="16">
                  <c:v>108.51841823684298</c:v>
                </c:pt>
                <c:pt idx="17">
                  <c:v>106.79651057247304</c:v>
                </c:pt>
                <c:pt idx="18">
                  <c:v>105.09458527215592</c:v>
                </c:pt>
                <c:pt idx="19">
                  <c:v>103.38665086819482</c:v>
                </c:pt>
                <c:pt idx="20">
                  <c:v>101.70517718364232</c:v>
                </c:pt>
                <c:pt idx="21">
                  <c:v>100.00754068846169</c:v>
                </c:pt>
                <c:pt idx="22">
                  <c:v>98.315877047367763</c:v>
                </c:pt>
                <c:pt idx="23">
                  <c:v>96.626564906160951</c:v>
                </c:pt>
                <c:pt idx="24">
                  <c:v>94.921770103722977</c:v>
                </c:pt>
                <c:pt idx="25">
                  <c:v>93.10420392897943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128.11247180494479</c:v>
                </c:pt>
                <c:pt idx="1">
                  <c:v>124.8412487479161</c:v>
                </c:pt>
                <c:pt idx="2">
                  <c:v>132.3417722501338</c:v>
                </c:pt>
                <c:pt idx="3">
                  <c:v>122.62076988854429</c:v>
                </c:pt>
                <c:pt idx="4">
                  <c:v>128.38281664850797</c:v>
                </c:pt>
                <c:pt idx="5">
                  <c:v>130.77599716290786</c:v>
                </c:pt>
                <c:pt idx="6">
                  <c:v>136.11146712446029</c:v>
                </c:pt>
                <c:pt idx="7">
                  <c:v>130.20994558494371</c:v>
                </c:pt>
                <c:pt idx="8">
                  <c:v>131.48244510306128</c:v>
                </c:pt>
                <c:pt idx="9">
                  <c:v>127.01364455606512</c:v>
                </c:pt>
                <c:pt idx="10">
                  <c:v>131.72998579055349</c:v>
                </c:pt>
                <c:pt idx="11">
                  <c:v>126.72400963700606</c:v>
                </c:pt>
                <c:pt idx="12">
                  <c:v>128.54070445793971</c:v>
                </c:pt>
                <c:pt idx="13">
                  <c:v>128.88449558752976</c:v>
                </c:pt>
                <c:pt idx="14">
                  <c:v>129.31228606598717</c:v>
                </c:pt>
                <c:pt idx="15">
                  <c:v>129.24186545026453</c:v>
                </c:pt>
                <c:pt idx="16">
                  <c:v>129.10244445223731</c:v>
                </c:pt>
                <c:pt idx="17">
                  <c:v>128.9247338197406</c:v>
                </c:pt>
                <c:pt idx="18">
                  <c:v>128.78945821103167</c:v>
                </c:pt>
                <c:pt idx="19">
                  <c:v>128.67063401555552</c:v>
                </c:pt>
                <c:pt idx="20">
                  <c:v>128.61937896368767</c:v>
                </c:pt>
                <c:pt idx="21">
                  <c:v>128.58464768850754</c:v>
                </c:pt>
                <c:pt idx="22">
                  <c:v>128.57233828191485</c:v>
                </c:pt>
                <c:pt idx="23">
                  <c:v>128.59634631080675</c:v>
                </c:pt>
                <c:pt idx="24">
                  <c:v>128.64340652118966</c:v>
                </c:pt>
                <c:pt idx="25">
                  <c:v>128.59260944780894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33.954156679223424</c:v>
                </c:pt>
                <c:pt idx="1">
                  <c:v>35.229054298937214</c:v>
                </c:pt>
                <c:pt idx="2">
                  <c:v>37.41670141736455</c:v>
                </c:pt>
                <c:pt idx="3">
                  <c:v>37.32195836348194</c:v>
                </c:pt>
                <c:pt idx="4">
                  <c:v>39.915245351083172</c:v>
                </c:pt>
                <c:pt idx="5">
                  <c:v>37.573435100916356</c:v>
                </c:pt>
                <c:pt idx="6">
                  <c:v>37.924492226575524</c:v>
                </c:pt>
                <c:pt idx="7">
                  <c:v>38.312214820048716</c:v>
                </c:pt>
                <c:pt idx="8">
                  <c:v>38.393449189833731</c:v>
                </c:pt>
                <c:pt idx="9">
                  <c:v>41.732638100613499</c:v>
                </c:pt>
                <c:pt idx="10">
                  <c:v>41.597453960369378</c:v>
                </c:pt>
                <c:pt idx="11">
                  <c:v>40.485069393323705</c:v>
                </c:pt>
                <c:pt idx="12">
                  <c:v>41.07366747884781</c:v>
                </c:pt>
                <c:pt idx="13">
                  <c:v>41.695197394302376</c:v>
                </c:pt>
                <c:pt idx="14">
                  <c:v>42.353199198289893</c:v>
                </c:pt>
                <c:pt idx="15">
                  <c:v>42.858467419938002</c:v>
                </c:pt>
                <c:pt idx="16">
                  <c:v>43.364962619158923</c:v>
                </c:pt>
                <c:pt idx="17">
                  <c:v>43.86201770245637</c:v>
                </c:pt>
                <c:pt idx="18" formatCode="General">
                  <c:v>44.385726339373655</c:v>
                </c:pt>
                <c:pt idx="19" formatCode="General">
                  <c:v>44.931946700130304</c:v>
                </c:pt>
                <c:pt idx="20" formatCode="General">
                  <c:v>45.515055442715735</c:v>
                </c:pt>
                <c:pt idx="21" formatCode="General">
                  <c:v>46.110410216229752</c:v>
                </c:pt>
                <c:pt idx="22">
                  <c:v>46.718971572428117</c:v>
                </c:pt>
                <c:pt idx="23">
                  <c:v>47.359451734266003</c:v>
                </c:pt>
                <c:pt idx="24">
                  <c:v>48.035702549705228</c:v>
                </c:pt>
                <c:pt idx="25">
                  <c:v>48.671925566205807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38.578742559020554</c:v>
                </c:pt>
                <c:pt idx="1">
                  <c:v>38.273454856592004</c:v>
                </c:pt>
                <c:pt idx="2">
                  <c:v>40.026817748165854</c:v>
                </c:pt>
                <c:pt idx="3">
                  <c:v>39.208254474331738</c:v>
                </c:pt>
                <c:pt idx="4">
                  <c:v>40.319061463054467</c:v>
                </c:pt>
                <c:pt idx="5">
                  <c:v>38.130943631310181</c:v>
                </c:pt>
                <c:pt idx="6">
                  <c:v>37.664246992224896</c:v>
                </c:pt>
                <c:pt idx="7">
                  <c:v>38.108381674557386</c:v>
                </c:pt>
                <c:pt idx="8">
                  <c:v>38.238013929054198</c:v>
                </c:pt>
                <c:pt idx="9">
                  <c:v>40.997057426056998</c:v>
                </c:pt>
                <c:pt idx="10">
                  <c:v>40.537357710975634</c:v>
                </c:pt>
                <c:pt idx="11">
                  <c:v>39.170689755574351</c:v>
                </c:pt>
                <c:pt idx="12">
                  <c:v>39.505070519733124</c:v>
                </c:pt>
                <c:pt idx="13">
                  <c:v>39.856215619115325</c:v>
                </c:pt>
                <c:pt idx="14">
                  <c:v>40.291270886787807</c:v>
                </c:pt>
                <c:pt idx="15">
                  <c:v>40.603390407858996</c:v>
                </c:pt>
                <c:pt idx="16">
                  <c:v>40.937032544167479</c:v>
                </c:pt>
                <c:pt idx="17">
                  <c:v>41.256653730672404</c:v>
                </c:pt>
                <c:pt idx="18" formatCode="General">
                  <c:v>41.587032431865936</c:v>
                </c:pt>
                <c:pt idx="19" formatCode="General">
                  <c:v>41.980039257082332</c:v>
                </c:pt>
                <c:pt idx="20" formatCode="General">
                  <c:v>42.409420662307916</c:v>
                </c:pt>
                <c:pt idx="21" formatCode="General">
                  <c:v>42.863401200968489</c:v>
                </c:pt>
                <c:pt idx="22">
                  <c:v>43.362807580326908</c:v>
                </c:pt>
                <c:pt idx="23">
                  <c:v>43.898583249218539</c:v>
                </c:pt>
                <c:pt idx="24">
                  <c:v>44.453466728115295</c:v>
                </c:pt>
                <c:pt idx="25">
                  <c:v>44.974684659970002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113.3091978535407</c:v>
                </c:pt>
                <c:pt idx="1">
                  <c:v>120.018319464565</c:v>
                </c:pt>
                <c:pt idx="2">
                  <c:v>129.32627958055701</c:v>
                </c:pt>
                <c:pt idx="3">
                  <c:v>134.25633448005539</c:v>
                </c:pt>
                <c:pt idx="4">
                  <c:v>142.62680340947179</c:v>
                </c:pt>
                <c:pt idx="5">
                  <c:v>140.04584462322029</c:v>
                </c:pt>
                <c:pt idx="6">
                  <c:v>139.77580964028823</c:v>
                </c:pt>
                <c:pt idx="7">
                  <c:v>139.73895985078784</c:v>
                </c:pt>
                <c:pt idx="8">
                  <c:v>145.25186196946694</c:v>
                </c:pt>
                <c:pt idx="9">
                  <c:v>157.78810138836195</c:v>
                </c:pt>
                <c:pt idx="10">
                  <c:v>155.73744103407574</c:v>
                </c:pt>
                <c:pt idx="11">
                  <c:v>156.3146475351613</c:v>
                </c:pt>
                <c:pt idx="12">
                  <c:v>158.2296408395901</c:v>
                </c:pt>
                <c:pt idx="13">
                  <c:v>161.1045778779677</c:v>
                </c:pt>
                <c:pt idx="14">
                  <c:v>164.10011603471597</c:v>
                </c:pt>
                <c:pt idx="15">
                  <c:v>166.55873139274391</c:v>
                </c:pt>
                <c:pt idx="16">
                  <c:v>168.84935759606779</c:v>
                </c:pt>
                <c:pt idx="17">
                  <c:v>171.09555063116068</c:v>
                </c:pt>
                <c:pt idx="18" formatCode="General">
                  <c:v>173.36987593097248</c:v>
                </c:pt>
                <c:pt idx="19" formatCode="General">
                  <c:v>175.61501611327375</c:v>
                </c:pt>
                <c:pt idx="20" formatCode="General">
                  <c:v>177.95191854036929</c:v>
                </c:pt>
                <c:pt idx="21" formatCode="General">
                  <c:v>180.30762960013729</c:v>
                </c:pt>
                <c:pt idx="22" formatCode="General">
                  <c:v>182.69197163232946</c:v>
                </c:pt>
                <c:pt idx="23" formatCode="General">
                  <c:v>185.10397898548186</c:v>
                </c:pt>
                <c:pt idx="24" formatCode="General">
                  <c:v>187.53662459177852</c:v>
                </c:pt>
                <c:pt idx="25" formatCode="General">
                  <c:v>189.88486875584363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51.856254781529557</c:v>
                </c:pt>
                <c:pt idx="1">
                  <c:v>51.93230930550439</c:v>
                </c:pt>
                <c:pt idx="2">
                  <c:v>56.040295161524185</c:v>
                </c:pt>
                <c:pt idx="3">
                  <c:v>53.708062686767235</c:v>
                </c:pt>
                <c:pt idx="4">
                  <c:v>61.781489364662193</c:v>
                </c:pt>
                <c:pt idx="5">
                  <c:v>65.810449577066009</c:v>
                </c:pt>
                <c:pt idx="6">
                  <c:v>77.627619033413112</c:v>
                </c:pt>
                <c:pt idx="7">
                  <c:v>77.244888036775279</c:v>
                </c:pt>
                <c:pt idx="8">
                  <c:v>78.129472478508717</c:v>
                </c:pt>
                <c:pt idx="9">
                  <c:v>83.747962203200345</c:v>
                </c:pt>
                <c:pt idx="10">
                  <c:v>89.814347131264412</c:v>
                </c:pt>
                <c:pt idx="11">
                  <c:v>85.111600179742567</c:v>
                </c:pt>
                <c:pt idx="12">
                  <c:v>93.444936391769133</c:v>
                </c:pt>
                <c:pt idx="13">
                  <c:v>97.121142572194628</c:v>
                </c:pt>
                <c:pt idx="14">
                  <c:v>100.82386880714894</c:v>
                </c:pt>
                <c:pt idx="15">
                  <c:v>104.11601425970747</c:v>
                </c:pt>
                <c:pt idx="16">
                  <c:v>107.26283396546503</c:v>
                </c:pt>
                <c:pt idx="17">
                  <c:v>110.28501564021283</c:v>
                </c:pt>
                <c:pt idx="18" formatCode="General">
                  <c:v>113.24941902734123</c:v>
                </c:pt>
                <c:pt idx="19" formatCode="General">
                  <c:v>116.14340788297305</c:v>
                </c:pt>
                <c:pt idx="20" formatCode="General">
                  <c:v>119.01580062719505</c:v>
                </c:pt>
                <c:pt idx="21" formatCode="General">
                  <c:v>121.81515259169491</c:v>
                </c:pt>
                <c:pt idx="22" formatCode="General">
                  <c:v>124.55299363955181</c:v>
                </c:pt>
                <c:pt idx="23" formatCode="General">
                  <c:v>127.23006871795268</c:v>
                </c:pt>
                <c:pt idx="24" formatCode="General">
                  <c:v>129.82996512447008</c:v>
                </c:pt>
                <c:pt idx="25" formatCode="General">
                  <c:v>132.23766294221994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7.4685273121326068</c:v>
                </c:pt>
                <c:pt idx="1">
                  <c:v>7.2612423370477988</c:v>
                </c:pt>
                <c:pt idx="2">
                  <c:v>7.8951973257614831</c:v>
                </c:pt>
                <c:pt idx="3">
                  <c:v>7.6984400283670107</c:v>
                </c:pt>
                <c:pt idx="4">
                  <c:v>8.640725049862974</c:v>
                </c:pt>
                <c:pt idx="5">
                  <c:v>9.2605481020148375</c:v>
                </c:pt>
                <c:pt idx="6">
                  <c:v>10.956287872499987</c:v>
                </c:pt>
                <c:pt idx="7">
                  <c:v>10.812693668649025</c:v>
                </c:pt>
                <c:pt idx="8">
                  <c:v>10.903857524076884</c:v>
                </c:pt>
                <c:pt idx="9">
                  <c:v>11.698067499309948</c:v>
                </c:pt>
                <c:pt idx="10">
                  <c:v>12.589907206319181</c:v>
                </c:pt>
                <c:pt idx="11">
                  <c:v>11.952270365950779</c:v>
                </c:pt>
                <c:pt idx="12">
                  <c:v>13.06141610608822</c:v>
                </c:pt>
                <c:pt idx="13">
                  <c:v>13.557497873593663</c:v>
                </c:pt>
                <c:pt idx="14">
                  <c:v>14.056734072099422</c:v>
                </c:pt>
                <c:pt idx="15">
                  <c:v>14.505822576804306</c:v>
                </c:pt>
                <c:pt idx="16">
                  <c:v>14.935711124979155</c:v>
                </c:pt>
                <c:pt idx="17">
                  <c:v>15.350393612636868</c:v>
                </c:pt>
                <c:pt idx="18" formatCode="General">
                  <c:v>15.756822051266875</c:v>
                </c:pt>
                <c:pt idx="19" formatCode="General">
                  <c:v>16.150496394315617</c:v>
                </c:pt>
                <c:pt idx="20" formatCode="General">
                  <c:v>16.541449908537846</c:v>
                </c:pt>
                <c:pt idx="21" formatCode="General">
                  <c:v>16.921699983796167</c:v>
                </c:pt>
                <c:pt idx="22" formatCode="General">
                  <c:v>17.294393473609862</c:v>
                </c:pt>
                <c:pt idx="23" formatCode="General">
                  <c:v>17.65778234347664</c:v>
                </c:pt>
                <c:pt idx="24" formatCode="General">
                  <c:v>18.014739264438219</c:v>
                </c:pt>
                <c:pt idx="25" formatCode="General">
                  <c:v>18.348033681518153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51.739734539298638</c:v>
                </c:pt>
                <c:pt idx="1">
                  <c:v>23.487054414456715</c:v>
                </c:pt>
                <c:pt idx="2">
                  <c:v>46.620619677401834</c:v>
                </c:pt>
                <c:pt idx="3">
                  <c:v>22.753327942066825</c:v>
                </c:pt>
                <c:pt idx="4">
                  <c:v>29.33482180934319</c:v>
                </c:pt>
                <c:pt idx="5">
                  <c:v>45.017573996482184</c:v>
                </c:pt>
                <c:pt idx="6">
                  <c:v>11.633769394937964</c:v>
                </c:pt>
                <c:pt idx="7">
                  <c:v>10.249634391005321</c:v>
                </c:pt>
                <c:pt idx="8">
                  <c:v>7.3253255591752113</c:v>
                </c:pt>
                <c:pt idx="9">
                  <c:v>17.433309851255839</c:v>
                </c:pt>
                <c:pt idx="10">
                  <c:v>43.912018301362522</c:v>
                </c:pt>
                <c:pt idx="11">
                  <c:v>55.724101870212202</c:v>
                </c:pt>
                <c:pt idx="12">
                  <c:v>17.083860297280811</c:v>
                </c:pt>
                <c:pt idx="13">
                  <c:v>5.8419020870392382</c:v>
                </c:pt>
                <c:pt idx="14">
                  <c:v>20.830934907048732</c:v>
                </c:pt>
                <c:pt idx="15">
                  <c:v>19.131431277554302</c:v>
                </c:pt>
                <c:pt idx="16">
                  <c:v>14.176608827780321</c:v>
                </c:pt>
                <c:pt idx="17">
                  <c:v>46.579122488274443</c:v>
                </c:pt>
                <c:pt idx="18">
                  <c:v>16.607446470052192</c:v>
                </c:pt>
                <c:pt idx="19">
                  <c:v>0.67118544208009079</c:v>
                </c:pt>
                <c:pt idx="20">
                  <c:v>40.081648756838845</c:v>
                </c:pt>
                <c:pt idx="21">
                  <c:v>10.033027432362616</c:v>
                </c:pt>
                <c:pt idx="22">
                  <c:v>9.0370928455206059</c:v>
                </c:pt>
                <c:pt idx="23">
                  <c:v>18.39419826564599</c:v>
                </c:pt>
                <c:pt idx="24">
                  <c:v>8.13364582235317</c:v>
                </c:pt>
                <c:pt idx="25">
                  <c:v>63.872603333170524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60.265480669592556</c:v>
                </c:pt>
                <c:pt idx="1">
                  <c:v>23.950463190970815</c:v>
                </c:pt>
                <c:pt idx="2">
                  <c:v>52.79527610345842</c:v>
                </c:pt>
                <c:pt idx="3">
                  <c:v>27.97364677772423</c:v>
                </c:pt>
                <c:pt idx="4">
                  <c:v>32.795778144169383</c:v>
                </c:pt>
                <c:pt idx="5">
                  <c:v>53.575246162648192</c:v>
                </c:pt>
                <c:pt idx="6">
                  <c:v>14.179517445654451</c:v>
                </c:pt>
                <c:pt idx="7">
                  <c:v>12.407999193768589</c:v>
                </c:pt>
                <c:pt idx="8">
                  <c:v>7.2357227156133357</c:v>
                </c:pt>
                <c:pt idx="9">
                  <c:v>16.97526821814316</c:v>
                </c:pt>
                <c:pt idx="10">
                  <c:v>46.506959728086301</c:v>
                </c:pt>
                <c:pt idx="11">
                  <c:v>54.456115225879749</c:v>
                </c:pt>
                <c:pt idx="12">
                  <c:v>14.879250056419171</c:v>
                </c:pt>
                <c:pt idx="13">
                  <c:v>5.3326651437121964</c:v>
                </c:pt>
                <c:pt idx="14">
                  <c:v>18.699850364688022</c:v>
                </c:pt>
                <c:pt idx="15">
                  <c:v>17.396770321206727</c:v>
                </c:pt>
                <c:pt idx="16">
                  <c:v>11.78417545351383</c:v>
                </c:pt>
                <c:pt idx="17">
                  <c:v>48.357404936316115</c:v>
                </c:pt>
                <c:pt idx="18">
                  <c:v>16.14163483758831</c:v>
                </c:pt>
                <c:pt idx="19">
                  <c:v>0.68687408947747386</c:v>
                </c:pt>
                <c:pt idx="20">
                  <c:v>36.911336284251092</c:v>
                </c:pt>
                <c:pt idx="21">
                  <c:v>10.469854833124312</c:v>
                </c:pt>
                <c:pt idx="22">
                  <c:v>8.0613343559481478</c:v>
                </c:pt>
                <c:pt idx="23">
                  <c:v>16.766634425617614</c:v>
                </c:pt>
                <c:pt idx="24">
                  <c:v>6.5335814626544071</c:v>
                </c:pt>
                <c:pt idx="25">
                  <c:v>57.195159859773163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61.97771940941</c:v>
                </c:pt>
                <c:pt idx="1">
                  <c:v>35.164008379628775</c:v>
                </c:pt>
                <c:pt idx="2">
                  <c:v>62.080028766756115</c:v>
                </c:pt>
                <c:pt idx="3">
                  <c:v>30.904980946203825</c:v>
                </c:pt>
                <c:pt idx="4">
                  <c:v>36.566495292681786</c:v>
                </c:pt>
                <c:pt idx="5">
                  <c:v>66.160180355531281</c:v>
                </c:pt>
                <c:pt idx="6">
                  <c:v>13.578014227834053</c:v>
                </c:pt>
                <c:pt idx="7">
                  <c:v>13.125392436788605</c:v>
                </c:pt>
                <c:pt idx="8">
                  <c:v>9.936459893865889</c:v>
                </c:pt>
                <c:pt idx="9">
                  <c:v>18.622918263603154</c:v>
                </c:pt>
                <c:pt idx="10">
                  <c:v>46.711308023788469</c:v>
                </c:pt>
                <c:pt idx="11">
                  <c:v>45.04655979929111</c:v>
                </c:pt>
                <c:pt idx="12">
                  <c:v>11.781184949883796</c:v>
                </c:pt>
                <c:pt idx="13">
                  <c:v>6.8547721386482072</c:v>
                </c:pt>
                <c:pt idx="14">
                  <c:v>19.015169805363573</c:v>
                </c:pt>
                <c:pt idx="15">
                  <c:v>17.33925711975898</c:v>
                </c:pt>
                <c:pt idx="16">
                  <c:v>12.8802870592156</c:v>
                </c:pt>
                <c:pt idx="17">
                  <c:v>55.64232869869727</c:v>
                </c:pt>
                <c:pt idx="18">
                  <c:v>16.774064085776303</c:v>
                </c:pt>
                <c:pt idx="19">
                  <c:v>0.57701492337818383</c:v>
                </c:pt>
                <c:pt idx="20">
                  <c:v>32.708597376070941</c:v>
                </c:pt>
                <c:pt idx="21">
                  <c:v>14.993727056018734</c:v>
                </c:pt>
                <c:pt idx="22">
                  <c:v>9.9787640374185571</c:v>
                </c:pt>
                <c:pt idx="23">
                  <c:v>18.191860164406947</c:v>
                </c:pt>
                <c:pt idx="24">
                  <c:v>5.4390815355669613</c:v>
                </c:pt>
                <c:pt idx="25">
                  <c:v>56.709825254413218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8.5257461302939177</c:v>
                </c:pt>
                <c:pt idx="1">
                  <c:v>0.4634087765141004</c:v>
                </c:pt>
                <c:pt idx="2">
                  <c:v>6.1746564260565862</c:v>
                </c:pt>
                <c:pt idx="3">
                  <c:v>5.2203188356574053</c:v>
                </c:pt>
                <c:pt idx="4">
                  <c:v>3.4609563348261929</c:v>
                </c:pt>
                <c:pt idx="5">
                  <c:v>8.5576721661660073</c:v>
                </c:pt>
                <c:pt idx="6">
                  <c:v>2.5457480507164867</c:v>
                </c:pt>
                <c:pt idx="7">
                  <c:v>2.158364802763268</c:v>
                </c:pt>
                <c:pt idx="8">
                  <c:v>-8.9602843561875645E-2</c:v>
                </c:pt>
                <c:pt idx="9">
                  <c:v>-0.45804163311267843</c:v>
                </c:pt>
                <c:pt idx="10">
                  <c:v>2.5949414267237785</c:v>
                </c:pt>
                <c:pt idx="11">
                  <c:v>-1.2679866443324528</c:v>
                </c:pt>
                <c:pt idx="12">
                  <c:v>-2.2046102408616406</c:v>
                </c:pt>
                <c:pt idx="13">
                  <c:v>-0.50923694332704184</c:v>
                </c:pt>
                <c:pt idx="14">
                  <c:v>-2.1310845423607105</c:v>
                </c:pt>
                <c:pt idx="15">
                  <c:v>-1.7346609563475752</c:v>
                </c:pt>
                <c:pt idx="16">
                  <c:v>-2.3924333742664903</c:v>
                </c:pt>
                <c:pt idx="17">
                  <c:v>1.7782824480416721</c:v>
                </c:pt>
                <c:pt idx="18">
                  <c:v>-0.46581163246388257</c:v>
                </c:pt>
                <c:pt idx="19">
                  <c:v>1.5688647397383071E-2</c:v>
                </c:pt>
                <c:pt idx="20">
                  <c:v>-3.1703124725877529</c:v>
                </c:pt>
                <c:pt idx="21">
                  <c:v>0.43682740076169679</c:v>
                </c:pt>
                <c:pt idx="22">
                  <c:v>-0.97575848957245803</c:v>
                </c:pt>
                <c:pt idx="23">
                  <c:v>-1.6275638400283761</c:v>
                </c:pt>
                <c:pt idx="24">
                  <c:v>-1.6000643596987629</c:v>
                </c:pt>
                <c:pt idx="25">
                  <c:v>-6.6774434733973607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1.7122387398174439</c:v>
                </c:pt>
                <c:pt idx="1">
                  <c:v>11.21354518865796</c:v>
                </c:pt>
                <c:pt idx="2">
                  <c:v>9.2847526632976951</c:v>
                </c:pt>
                <c:pt idx="3">
                  <c:v>2.9313341684795944</c:v>
                </c:pt>
                <c:pt idx="4">
                  <c:v>3.7707171485124036</c:v>
                </c:pt>
                <c:pt idx="5">
                  <c:v>12.58493419288309</c:v>
                </c:pt>
                <c:pt idx="6">
                  <c:v>-0.6015032178203974</c:v>
                </c:pt>
                <c:pt idx="7">
                  <c:v>0.71739324302001606</c:v>
                </c:pt>
                <c:pt idx="8">
                  <c:v>2.7007371782525533</c:v>
                </c:pt>
                <c:pt idx="9">
                  <c:v>1.6476500454599936</c:v>
                </c:pt>
                <c:pt idx="10">
                  <c:v>0.20434829570216806</c:v>
                </c:pt>
                <c:pt idx="11">
                  <c:v>-9.4095554265886392</c:v>
                </c:pt>
                <c:pt idx="12">
                  <c:v>-3.0980651065353744</c:v>
                </c:pt>
                <c:pt idx="13">
                  <c:v>1.5221069949360109</c:v>
                </c:pt>
                <c:pt idx="14">
                  <c:v>0.31531944067555173</c:v>
                </c:pt>
                <c:pt idx="15">
                  <c:v>-5.751320144774752E-2</c:v>
                </c:pt>
                <c:pt idx="16">
                  <c:v>1.0961116057017701</c:v>
                </c:pt>
                <c:pt idx="17">
                  <c:v>7.2849237623811547</c:v>
                </c:pt>
                <c:pt idx="18">
                  <c:v>0.63242924818799295</c:v>
                </c:pt>
                <c:pt idx="19">
                  <c:v>-0.10985916609929003</c:v>
                </c:pt>
                <c:pt idx="20">
                  <c:v>-4.2027389081801516</c:v>
                </c:pt>
                <c:pt idx="21">
                  <c:v>4.5238722228944219</c:v>
                </c:pt>
                <c:pt idx="22">
                  <c:v>1.9174296814704093</c:v>
                </c:pt>
                <c:pt idx="23">
                  <c:v>1.425225738789333</c:v>
                </c:pt>
                <c:pt idx="24">
                  <c:v>-1.0944999270874458</c:v>
                </c:pt>
                <c:pt idx="25">
                  <c:v>-0.48533460535994521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7.8906910321544412</c:v>
                </c:pt>
                <c:pt idx="1">
                  <c:v>8.96362234686816</c:v>
                </c:pt>
                <c:pt idx="2">
                  <c:v>8.6228670779411676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3.5819489854380921</c:v>
                </c:pt>
                <c:pt idx="1">
                  <c:v>3.562286481268361</c:v>
                </c:pt>
                <c:pt idx="2">
                  <c:v>4.8923157075558938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1.7742356170201212</c:v>
                </c:pt>
                <c:pt idx="1">
                  <c:v>2.1089990162113557</c:v>
                </c:pt>
                <c:pt idx="2">
                  <c:v>1.8890887400292224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1.5631448226804869</c:v>
                </c:pt>
                <c:pt idx="1">
                  <c:v>1.8455111884522566</c:v>
                </c:pt>
                <c:pt idx="2">
                  <c:v>1.8261161495893752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1.1171661627581884</c:v>
                </c:pt>
                <c:pt idx="1">
                  <c:v>1.0762095499578095</c:v>
                </c:pt>
                <c:pt idx="2">
                  <c:v>1.3824447512195837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2.6587083008628603</c:v>
                </c:pt>
                <c:pt idx="1">
                  <c:v>2.5248266811053983</c:v>
                </c:pt>
                <c:pt idx="2">
                  <c:v>2.5909786665372496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6.6969065863912327</c:v>
                </c:pt>
                <c:pt idx="1">
                  <c:v>6.9172404977416457</c:v>
                </c:pt>
                <c:pt idx="2">
                  <c:v>6.4988741754950787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8.4983364297737332</c:v>
                </c:pt>
                <c:pt idx="1">
                  <c:v>8.0995628996718558</c:v>
                </c:pt>
                <c:pt idx="2">
                  <c:v>6.2672602536717497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2.605414667134478</c:v>
                </c:pt>
                <c:pt idx="1">
                  <c:v>2.2130741649863275</c:v>
                </c:pt>
                <c:pt idx="2">
                  <c:v>1.6390985794818556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7.1036596414055087</c:v>
                </c:pt>
                <c:pt idx="1">
                  <c:v>7.192467573604211</c:v>
                </c:pt>
                <c:pt idx="2">
                  <c:v>7.7414336772632337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2.5327580455344592</c:v>
                </c:pt>
                <c:pt idx="1">
                  <c:v>2.4008357211725597</c:v>
                </c:pt>
                <c:pt idx="2">
                  <c:v>2.3337503597551734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0.10236072905846375</c:v>
                </c:pt>
                <c:pt idx="1">
                  <c:v>0.10216262891322976</c:v>
                </c:pt>
                <c:pt idx="2">
                  <c:v>8.0279220237378726E-2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6.1127469867347282</c:v>
                </c:pt>
                <c:pt idx="1">
                  <c:v>5.4900297001566347</c:v>
                </c:pt>
                <c:pt idx="2">
                  <c:v>4.5506980600020741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1.5301106642859159</c:v>
                </c:pt>
                <c:pt idx="1">
                  <c:v>1.5572401266519791</c:v>
                </c:pt>
                <c:pt idx="2">
                  <c:v>2.0860547409453392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1.3782232960382548</c:v>
                </c:pt>
                <c:pt idx="1">
                  <c:v>1.1990073915566</c:v>
                </c:pt>
                <c:pt idx="2">
                  <c:v>1.3883304632170053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2.8052508693905462</c:v>
                </c:pt>
                <c:pt idx="1">
                  <c:v>2.4937954090701377</c:v>
                </c:pt>
                <c:pt idx="2">
                  <c:v>2.5310062001790485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7.1099882687365685</c:v>
                </c:pt>
                <c:pt idx="1">
                  <c:v>7.8525369984945641</c:v>
                </c:pt>
                <c:pt idx="2">
                  <c:v>8.6371012252707526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3.4700502880966178</c:v>
                </c:pt>
                <c:pt idx="1">
                  <c:v>4.1606771006262129</c:v>
                </c:pt>
                <c:pt idx="2">
                  <c:v>4.2997636131954753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4.4737766330250404</c:v>
                </c:pt>
                <c:pt idx="1">
                  <c:v>4.8778996963071029</c:v>
                </c:pt>
                <c:pt idx="2">
                  <c:v>5.0874416067507591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6.8655119819678561</c:v>
                </c:pt>
                <c:pt idx="1">
                  <c:v>7.9685463121972431</c:v>
                </c:pt>
                <c:pt idx="2">
                  <c:v>9.2047665918430646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0.89093314489103859</c:v>
                </c:pt>
                <c:pt idx="1">
                  <c:v>0.79315714268684889</c:v>
                </c:pt>
                <c:pt idx="2">
                  <c:v>0.95369415919753475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3.1768711750462426</c:v>
                </c:pt>
                <c:pt idx="1">
                  <c:v>2.7813334391371001</c:v>
                </c:pt>
                <c:pt idx="2">
                  <c:v>2.6455520348048802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2.9176843398648615</c:v>
                </c:pt>
                <c:pt idx="1">
                  <c:v>2.5875190487476067</c:v>
                </c:pt>
                <c:pt idx="2">
                  <c:v>2.4123848182646448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2.1620373807438562</c:v>
                </c:pt>
                <c:pt idx="1">
                  <c:v>1.7527263909773765</c:v>
                </c:pt>
                <c:pt idx="2">
                  <c:v>1.7920150062907769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1.2404409632294298</c:v>
                </c:pt>
                <c:pt idx="1">
                  <c:v>0.97177615034408638</c:v>
                </c:pt>
                <c:pt idx="2">
                  <c:v>0.75673125042670097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9.7410429877369538</c:v>
                </c:pt>
                <c:pt idx="1">
                  <c:v>8.506956343093341</c:v>
                </c:pt>
                <c:pt idx="2">
                  <c:v>7.8899528708349331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-1.5798345324473857</c:v>
                </c:pt>
                <c:pt idx="1">
                  <c:v>3.3426554202597423</c:v>
                </c:pt>
                <c:pt idx="2">
                  <c:v>0.32113331471426676</c:v>
                </c:pt>
                <c:pt idx="3">
                  <c:v>7.8074938444698603</c:v>
                </c:pt>
                <c:pt idx="4">
                  <c:v>2.8760248398655861</c:v>
                </c:pt>
                <c:pt idx="5">
                  <c:v>-12.507620533124019</c:v>
                </c:pt>
                <c:pt idx="6">
                  <c:v>4.6686255446143292</c:v>
                </c:pt>
                <c:pt idx="7">
                  <c:v>28.571738173172776</c:v>
                </c:pt>
                <c:pt idx="8">
                  <c:v>12.925783928475411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28.537146335266034</c:v>
                </c:pt>
                <c:pt idx="1">
                  <c:v>16.4905936341206</c:v>
                </c:pt>
                <c:pt idx="2">
                  <c:v>21.512603116127462</c:v>
                </c:pt>
                <c:pt idx="3">
                  <c:v>45.594690444282783</c:v>
                </c:pt>
                <c:pt idx="4">
                  <c:v>26.651867133112127</c:v>
                </c:pt>
                <c:pt idx="5">
                  <c:v>19.228474572554976</c:v>
                </c:pt>
                <c:pt idx="6">
                  <c:v>49.660777587771925</c:v>
                </c:pt>
                <c:pt idx="7">
                  <c:v>113.32780839690301</c:v>
                </c:pt>
                <c:pt idx="8">
                  <c:v>60.947384981231636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1.7122387398174439</c:v>
                </c:pt>
                <c:pt idx="1">
                  <c:v>11.21354518865796</c:v>
                </c:pt>
                <c:pt idx="2">
                  <c:v>9.2847526632976951</c:v>
                </c:pt>
                <c:pt idx="3">
                  <c:v>2.9313341684795944</c:v>
                </c:pt>
                <c:pt idx="4">
                  <c:v>3.7707171485124036</c:v>
                </c:pt>
                <c:pt idx="5">
                  <c:v>12.58493419288309</c:v>
                </c:pt>
                <c:pt idx="6">
                  <c:v>-0.6015032178203974</c:v>
                </c:pt>
                <c:pt idx="7">
                  <c:v>0.71739324302001606</c:v>
                </c:pt>
                <c:pt idx="8">
                  <c:v>2.7007371782525533</c:v>
                </c:pt>
                <c:pt idx="9">
                  <c:v>1.6476500454599936</c:v>
                </c:pt>
                <c:pt idx="10">
                  <c:v>0.20434829570216806</c:v>
                </c:pt>
                <c:pt idx="11">
                  <c:v>-9.4095554265886392</c:v>
                </c:pt>
                <c:pt idx="12">
                  <c:v>-3.0980651065353744</c:v>
                </c:pt>
                <c:pt idx="13">
                  <c:v>1.5221069949360109</c:v>
                </c:pt>
                <c:pt idx="14">
                  <c:v>0.31531944067555173</c:v>
                </c:pt>
                <c:pt idx="15">
                  <c:v>-5.751320144774752E-2</c:v>
                </c:pt>
                <c:pt idx="16">
                  <c:v>1.0961116057017701</c:v>
                </c:pt>
                <c:pt idx="17">
                  <c:v>7.2849237623811547</c:v>
                </c:pt>
                <c:pt idx="18">
                  <c:v>0.63242924818799295</c:v>
                </c:pt>
                <c:pt idx="19">
                  <c:v>-0.10985916609929003</c:v>
                </c:pt>
                <c:pt idx="20">
                  <c:v>-4.2027389081801516</c:v>
                </c:pt>
                <c:pt idx="21">
                  <c:v>4.5238722228944219</c:v>
                </c:pt>
                <c:pt idx="22">
                  <c:v>1.9174296814704093</c:v>
                </c:pt>
                <c:pt idx="23">
                  <c:v>1.425225738789333</c:v>
                </c:pt>
                <c:pt idx="24">
                  <c:v>-1.0944999270874458</c:v>
                </c:pt>
                <c:pt idx="25">
                  <c:v>-0.48533460535994521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31.816379000170922</c:v>
                </c:pt>
                <c:pt idx="1">
                  <c:v>29.13100598106071</c:v>
                </c:pt>
                <c:pt idx="2">
                  <c:v>31.053475748270515</c:v>
                </c:pt>
                <c:pt idx="3">
                  <c:v>18.90324317215012</c:v>
                </c:pt>
                <c:pt idx="4">
                  <c:v>21.611438496921323</c:v>
                </c:pt>
                <c:pt idx="5">
                  <c:v>41.759650979561066</c:v>
                </c:pt>
                <c:pt idx="6">
                  <c:v>4.8510137539620235</c:v>
                </c:pt>
                <c:pt idx="7">
                  <c:v>7.9381817085304531</c:v>
                </c:pt>
                <c:pt idx="8">
                  <c:v>5.7992832413498299</c:v>
                </c:pt>
                <c:pt idx="9">
                  <c:v>9.7743440221645184</c:v>
                </c:pt>
                <c:pt idx="10">
                  <c:v>21.297954861765106</c:v>
                </c:pt>
                <c:pt idx="11">
                  <c:v>14.929715881907022</c:v>
                </c:pt>
                <c:pt idx="12">
                  <c:v>4.2987586906479596</c:v>
                </c:pt>
                <c:pt idx="13">
                  <c:v>4.925754161124102</c:v>
                </c:pt>
                <c:pt idx="14">
                  <c:v>7.7001895704199246</c:v>
                </c:pt>
                <c:pt idx="15">
                  <c:v>7.5128937132175295</c:v>
                </c:pt>
                <c:pt idx="16">
                  <c:v>6.5130296883505672</c:v>
                </c:pt>
                <c:pt idx="17">
                  <c:v>36.440959305688537</c:v>
                </c:pt>
                <c:pt idx="18">
                  <c:v>8.9901149609738926</c:v>
                </c:pt>
                <c:pt idx="19">
                  <c:v>0.16361617762035041</c:v>
                </c:pt>
                <c:pt idx="20">
                  <c:v>10.788678057169925</c:v>
                </c:pt>
                <c:pt idx="21">
                  <c:v>10.723925058957541</c:v>
                </c:pt>
                <c:pt idx="22">
                  <c:v>5.6134660783718022</c:v>
                </c:pt>
                <c:pt idx="23">
                  <c:v>10.877127555748798</c:v>
                </c:pt>
                <c:pt idx="24">
                  <c:v>0.96638661213980592</c:v>
                </c:pt>
                <c:pt idx="25">
                  <c:v>27.570759723126223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automation/Data/Results/Workbooks/LSIPs/M3_LSIP/M3_LSIP_Database.Main.xlsx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Enterprise M3 LEP (including all of Surrey)</v>
      </c>
      <c r="L1" s="19" t="str">
        <f>CONCATENATE("Industry Table 1.1  Employment by Industry Sector (SIC 2007), ",B$5,"-",F$5,", ",Info!B5)</f>
        <v>Industry Table 1.1  Employment by Industry Sector (SIC 2007), 2015-2035, Enterprise M3 LEP (including all of Surrey)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11.830999999999989</v>
      </c>
      <c r="N5" s="11">
        <f t="shared" si="1"/>
        <v>12.465000000000003</v>
      </c>
      <c r="O5" s="11">
        <f t="shared" si="1"/>
        <v>11.856</v>
      </c>
      <c r="P5" s="11">
        <f t="shared" si="1"/>
        <v>12.000000000000012</v>
      </c>
      <c r="Q5" s="11">
        <f t="shared" si="1"/>
        <v>12.406999999999996</v>
      </c>
      <c r="R5" s="40">
        <f t="shared" ref="R5:R10" si="2">IF(D$5-B$5 &lt;&gt; 0,(EXP(LN(D7/B7)/(D$5-B$5))-1)*100,0)</f>
        <v>4.2226178385917912E-2</v>
      </c>
      <c r="S5" s="40">
        <f t="shared" si="0"/>
        <v>0.30330411167900362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26.790999999999997</v>
      </c>
      <c r="N6" s="11">
        <f t="shared" si="1"/>
        <v>29.635999999999967</v>
      </c>
      <c r="O6" s="11">
        <f t="shared" si="1"/>
        <v>29.341000000000026</v>
      </c>
      <c r="P6" s="11">
        <f t="shared" si="1"/>
        <v>27.689000000000007</v>
      </c>
      <c r="Q6" s="11">
        <f t="shared" si="1"/>
        <v>24.625000000000043</v>
      </c>
      <c r="R6" s="40">
        <f t="shared" si="2"/>
        <v>1.8350304060611222</v>
      </c>
      <c r="S6" s="40">
        <f t="shared" si="0"/>
        <v>-1.1613613154183189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11.830999999999989</v>
      </c>
      <c r="C7" s="11">
        <f t="array" ref="C7:C12">MMULT(aggregation!$B$3:$W$8,'Ind T2'!C5:C26)</f>
        <v>12.465000000000003</v>
      </c>
      <c r="D7" s="11">
        <f t="array" ref="D7:D12">MMULT(aggregation!$B$3:$W$8,'Ind T2'!D5:D26)</f>
        <v>11.856</v>
      </c>
      <c r="E7" s="11">
        <f t="array" ref="E7:E12">MMULT(aggregation!$B$3:$W$8,'Ind T2'!E5:E26)</f>
        <v>12.000000000000012</v>
      </c>
      <c r="F7" s="11">
        <f t="array" ref="F7:F12">MMULT(aggregation!$B$3:$W$8,'Ind T2'!F5:F26)</f>
        <v>12.406999999999996</v>
      </c>
      <c r="G7" s="11"/>
      <c r="H7" s="11">
        <f>F7-D7</f>
        <v>0.5509999999999966</v>
      </c>
      <c r="I7" s="11">
        <f t="array" ref="I7:I12">MMULT(aggregation!$B$3:$W$8,'RD T1'!AB7:AB28)</f>
        <v>5.5430439270962495</v>
      </c>
      <c r="J7" s="11">
        <f>SUM(H7:I7)</f>
        <v>6.0940439270962461</v>
      </c>
      <c r="K7" s="11"/>
      <c r="L7" t="str">
        <f t="shared" si="1"/>
        <v>Construction</v>
      </c>
      <c r="M7" s="11">
        <f t="shared" si="1"/>
        <v>43.664000000000065</v>
      </c>
      <c r="N7" s="11">
        <f t="shared" si="1"/>
        <v>53.106000000000073</v>
      </c>
      <c r="O7" s="11">
        <f t="shared" si="1"/>
        <v>54.82</v>
      </c>
      <c r="P7" s="11">
        <f t="shared" si="1"/>
        <v>58.792000000000215</v>
      </c>
      <c r="Q7" s="11">
        <f t="shared" si="1"/>
        <v>63.851000000000049</v>
      </c>
      <c r="R7" s="40">
        <f>IF(D$5-B$5 &lt;&gt; 0,(EXP(LN(D9/B9)/(D$5-B$5))-1)*100,0)</f>
        <v>4.655751981373335</v>
      </c>
      <c r="S7" s="40">
        <f t="shared" si="0"/>
        <v>1.0218331081166321</v>
      </c>
    </row>
    <row r="8" spans="1:19" x14ac:dyDescent="0.2">
      <c r="A8" t="str">
        <f>name!C5</f>
        <v>Manufacturing</v>
      </c>
      <c r="B8" s="11">
        <v>26.790999999999997</v>
      </c>
      <c r="C8" s="11">
        <v>29.635999999999967</v>
      </c>
      <c r="D8" s="11">
        <v>29.341000000000026</v>
      </c>
      <c r="E8" s="11">
        <v>27.689000000000007</v>
      </c>
      <c r="F8" s="11">
        <v>24.625000000000043</v>
      </c>
      <c r="G8" s="11"/>
      <c r="H8" s="11">
        <f t="shared" ref="H8:H12" si="3">F8-D8</f>
        <v>-4.7159999999999833</v>
      </c>
      <c r="I8" s="11">
        <v>11.487222215161372</v>
      </c>
      <c r="J8" s="11">
        <f t="shared" ref="J8:J12" si="4">SUM(H8:I8)</f>
        <v>6.771222215161389</v>
      </c>
      <c r="K8" s="11"/>
      <c r="L8" t="str">
        <f t="shared" si="1"/>
        <v>Trade, accomod. and transport</v>
      </c>
      <c r="M8" s="11">
        <f t="shared" si="1"/>
        <v>154.09499999999971</v>
      </c>
      <c r="N8" s="11">
        <f t="shared" si="1"/>
        <v>158.45400000000006</v>
      </c>
      <c r="O8" s="11">
        <f t="shared" si="1"/>
        <v>154.29799999999992</v>
      </c>
      <c r="P8" s="11">
        <f t="shared" si="1"/>
        <v>158.3899999999999</v>
      </c>
      <c r="Q8" s="11">
        <f t="shared" si="1"/>
        <v>165.94099999999983</v>
      </c>
      <c r="R8" s="40">
        <f t="shared" si="2"/>
        <v>2.6333510379772385E-2</v>
      </c>
      <c r="S8" s="40">
        <f t="shared" si="0"/>
        <v>0.48615462193264403</v>
      </c>
    </row>
    <row r="9" spans="1:19" x14ac:dyDescent="0.2">
      <c r="A9" t="str">
        <f>name!C6</f>
        <v>Construction</v>
      </c>
      <c r="B9" s="11">
        <v>43.664000000000065</v>
      </c>
      <c r="C9" s="11">
        <v>53.106000000000073</v>
      </c>
      <c r="D9" s="11">
        <v>54.82</v>
      </c>
      <c r="E9" s="11">
        <v>58.792000000000215</v>
      </c>
      <c r="F9" s="11">
        <v>63.851000000000049</v>
      </c>
      <c r="G9" s="11"/>
      <c r="H9" s="11">
        <f t="shared" si="3"/>
        <v>9.0310000000000485</v>
      </c>
      <c r="I9" s="11">
        <v>24.96116772753189</v>
      </c>
      <c r="J9" s="11">
        <f t="shared" si="4"/>
        <v>33.992167727531935</v>
      </c>
      <c r="K9" s="11"/>
      <c r="L9" t="str">
        <f t="shared" si="1"/>
        <v>Business and other services</v>
      </c>
      <c r="M9" s="11">
        <f t="shared" si="1"/>
        <v>261.95000000000005</v>
      </c>
      <c r="N9" s="11">
        <f t="shared" si="1"/>
        <v>265.99100000000004</v>
      </c>
      <c r="O9" s="11">
        <f t="shared" si="1"/>
        <v>256.50099999999986</v>
      </c>
      <c r="P9" s="11">
        <f t="shared" si="1"/>
        <v>265.50899999999984</v>
      </c>
      <c r="Q9" s="11">
        <f t="shared" si="1"/>
        <v>280.06000000000012</v>
      </c>
      <c r="R9" s="40">
        <f t="shared" si="2"/>
        <v>-0.41953911770393759</v>
      </c>
      <c r="S9" s="40">
        <f t="shared" si="0"/>
        <v>0.58752789913079084</v>
      </c>
    </row>
    <row r="10" spans="1:19" x14ac:dyDescent="0.2">
      <c r="A10" t="str">
        <f>name!C7</f>
        <v>Trade, accomod. and transport</v>
      </c>
      <c r="B10" s="11">
        <v>154.09499999999971</v>
      </c>
      <c r="C10" s="11">
        <v>158.45400000000006</v>
      </c>
      <c r="D10" s="11">
        <v>154.29799999999992</v>
      </c>
      <c r="E10" s="11">
        <v>158.3899999999999</v>
      </c>
      <c r="F10" s="11">
        <v>165.94099999999983</v>
      </c>
      <c r="G10" s="11"/>
      <c r="H10" s="11">
        <f t="shared" si="3"/>
        <v>11.642999999999915</v>
      </c>
      <c r="I10" s="11">
        <v>75.035403139285648</v>
      </c>
      <c r="J10" s="11">
        <f t="shared" si="4"/>
        <v>86.678403139285564</v>
      </c>
      <c r="K10" s="11"/>
      <c r="L10" t="str">
        <f t="shared" si="1"/>
        <v>Non-marketed services</v>
      </c>
      <c r="M10" s="11">
        <f t="shared" si="1"/>
        <v>157.375</v>
      </c>
      <c r="N10" s="11">
        <f t="shared" si="1"/>
        <v>167.90299999999996</v>
      </c>
      <c r="O10" s="11">
        <f t="shared" si="1"/>
        <v>165.51799999999992</v>
      </c>
      <c r="P10" s="11">
        <f t="shared" si="1"/>
        <v>169.21400000000006</v>
      </c>
      <c r="Q10" s="11">
        <f t="shared" si="1"/>
        <v>171.87599999999986</v>
      </c>
      <c r="R10" s="40">
        <f t="shared" si="2"/>
        <v>1.0140764135869063</v>
      </c>
      <c r="S10" s="40">
        <f t="shared" si="0"/>
        <v>0.25160490423312698</v>
      </c>
    </row>
    <row r="11" spans="1:19" x14ac:dyDescent="0.2">
      <c r="A11" t="str">
        <f>name!C8</f>
        <v>Business and other services</v>
      </c>
      <c r="B11" s="11">
        <v>261.95000000000005</v>
      </c>
      <c r="C11" s="11">
        <v>265.99100000000004</v>
      </c>
      <c r="D11" s="11">
        <v>256.50099999999986</v>
      </c>
      <c r="E11" s="11">
        <v>265.50899999999984</v>
      </c>
      <c r="F11" s="11">
        <v>280.06000000000012</v>
      </c>
      <c r="G11" s="11"/>
      <c r="H11" s="11">
        <f t="shared" si="3"/>
        <v>23.559000000000253</v>
      </c>
      <c r="I11" s="11">
        <v>128.25440381754112</v>
      </c>
      <c r="J11" s="11">
        <f t="shared" si="4"/>
        <v>151.81340381754137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157.375</v>
      </c>
      <c r="C12" s="11">
        <v>167.90299999999996</v>
      </c>
      <c r="D12" s="11">
        <v>165.51799999999992</v>
      </c>
      <c r="E12" s="11">
        <v>169.21400000000006</v>
      </c>
      <c r="F12" s="11">
        <v>171.87599999999986</v>
      </c>
      <c r="G12" s="11"/>
      <c r="H12" s="11">
        <f t="shared" si="3"/>
        <v>6.3579999999999472</v>
      </c>
      <c r="I12" s="11">
        <v>90.24410537475373</v>
      </c>
      <c r="J12" s="11">
        <f t="shared" si="4"/>
        <v>96.602105374753677</v>
      </c>
      <c r="K12" s="11"/>
      <c r="L12" s="24" t="str">
        <f t="shared" ref="L12:Q12" si="5">A14</f>
        <v>All industries</v>
      </c>
      <c r="M12" s="34">
        <f t="shared" si="5"/>
        <v>655.70599999999979</v>
      </c>
      <c r="N12" s="34">
        <f t="shared" si="5"/>
        <v>687.55500000000006</v>
      </c>
      <c r="O12" s="34">
        <f t="shared" si="5"/>
        <v>672.33399999999972</v>
      </c>
      <c r="P12" s="34">
        <f t="shared" si="5"/>
        <v>691.59400000000005</v>
      </c>
      <c r="Q12" s="34">
        <f t="shared" si="5"/>
        <v>718.75999999999988</v>
      </c>
      <c r="R12" s="43">
        <f>IF(D$5-B$5 &lt;&gt; 0,(EXP(LN(D14/B14)/(D$5-B$5))-1)*100,0)</f>
        <v>0.50211083468565398</v>
      </c>
      <c r="S12" s="43">
        <f>F41</f>
        <v>0.44614068541455332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655.70599999999979</v>
      </c>
      <c r="C14" s="34">
        <f t="shared" ref="C14:F14" si="6">SUM(C7:C12)</f>
        <v>687.55500000000006</v>
      </c>
      <c r="D14" s="34">
        <f t="shared" si="6"/>
        <v>672.33399999999972</v>
      </c>
      <c r="E14" s="34">
        <f t="shared" si="6"/>
        <v>691.59400000000005</v>
      </c>
      <c r="F14" s="34">
        <f t="shared" si="6"/>
        <v>718.75999999999988</v>
      </c>
      <c r="G14" s="34"/>
      <c r="H14" s="34">
        <f>SUM(H7:H12)</f>
        <v>46.42600000000018</v>
      </c>
      <c r="I14" s="34">
        <f>SUM(I7:I12)</f>
        <v>335.52534620136998</v>
      </c>
      <c r="J14" s="34">
        <f t="shared" ref="J14" si="7">SUM(J7:J12)</f>
        <v>381.95134620137014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1.804314738617611</v>
      </c>
      <c r="C20" s="18">
        <f t="shared" si="8"/>
        <v>1.8129458734210357</v>
      </c>
      <c r="D20" s="18">
        <f t="shared" si="8"/>
        <v>1.7634092578986047</v>
      </c>
      <c r="E20" s="18">
        <f t="shared" si="8"/>
        <v>1.7351220513769656</v>
      </c>
      <c r="F20" s="18">
        <f t="shared" si="8"/>
        <v>1.7261672881072956</v>
      </c>
      <c r="G20" s="351"/>
      <c r="H20" s="40">
        <f>IF(D7&gt;0,(H7/D7)*100,0)</f>
        <v>4.6474358974358694</v>
      </c>
      <c r="I20" s="40">
        <f>IF(D7&gt;0,(I7/D7)*100,0)</f>
        <v>46.753069560528424</v>
      </c>
      <c r="J20" s="40">
        <f>IF(D7&gt;0,(J7/D7)*100,0)</f>
        <v>51.400505457964286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4.0858250496411506</v>
      </c>
      <c r="C21" s="18">
        <f t="shared" si="8"/>
        <v>4.3103460814043917</v>
      </c>
      <c r="D21" s="18">
        <f t="shared" si="8"/>
        <v>4.3640512007424936</v>
      </c>
      <c r="E21" s="18">
        <f t="shared" si="8"/>
        <v>4.0036495400480634</v>
      </c>
      <c r="F21" s="18">
        <f t="shared" si="8"/>
        <v>3.4260392898881471</v>
      </c>
      <c r="G21" s="351"/>
      <c r="H21" s="40">
        <f t="shared" ref="H21:H25" si="9">IF(D8&gt;0,(H8/D8)*100,0)</f>
        <v>-16.073071810776657</v>
      </c>
      <c r="I21" s="40">
        <f t="shared" ref="I21:I25" si="10">IF(D8&gt;0,(I8/D8)*100,0)</f>
        <v>39.150752241441538</v>
      </c>
      <c r="J21" s="40">
        <f t="shared" ref="J21:J27" si="11">IF(D8&gt;0,(J8/D8)*100,0)</f>
        <v>23.077680430664881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6.6590819666130976</v>
      </c>
      <c r="C22" s="18">
        <f t="shared" si="8"/>
        <v>7.723891179614732</v>
      </c>
      <c r="D22" s="18">
        <f t="shared" si="8"/>
        <v>8.1536855193995876</v>
      </c>
      <c r="E22" s="18">
        <f t="shared" si="8"/>
        <v>8.5009413037129029</v>
      </c>
      <c r="F22" s="18">
        <f t="shared" si="8"/>
        <v>8.883493794868949</v>
      </c>
      <c r="G22" s="351"/>
      <c r="H22" s="40">
        <f t="shared" si="9"/>
        <v>16.47391462969728</v>
      </c>
      <c r="I22" s="40">
        <f t="shared" si="10"/>
        <v>45.532958277146832</v>
      </c>
      <c r="J22" s="40">
        <f t="shared" si="11"/>
        <v>62.006872906844102</v>
      </c>
      <c r="K22" s="351"/>
    </row>
    <row r="23" spans="1:12" x14ac:dyDescent="0.2">
      <c r="A23" t="str">
        <f>$A$10</f>
        <v>Trade, accomod. and transport</v>
      </c>
      <c r="B23" s="18">
        <f t="shared" si="8"/>
        <v>23.500623755158525</v>
      </c>
      <c r="C23" s="18">
        <f t="shared" si="8"/>
        <v>23.046010864585387</v>
      </c>
      <c r="D23" s="18">
        <f t="shared" si="8"/>
        <v>22.949605404456712</v>
      </c>
      <c r="E23" s="18">
        <f t="shared" si="8"/>
        <v>22.902165143133093</v>
      </c>
      <c r="F23" s="18">
        <f t="shared" si="8"/>
        <v>23.087122266124975</v>
      </c>
      <c r="G23" s="351"/>
      <c r="H23" s="40">
        <f t="shared" si="9"/>
        <v>7.5457880205834948</v>
      </c>
      <c r="I23" s="40">
        <f t="shared" si="10"/>
        <v>48.630185186642528</v>
      </c>
      <c r="J23" s="40">
        <f t="shared" si="11"/>
        <v>56.175973207226029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39.949306548971663</v>
      </c>
      <c r="C24" s="18">
        <f t="shared" si="8"/>
        <v>38.686505079593637</v>
      </c>
      <c r="D24" s="18">
        <f t="shared" si="8"/>
        <v>38.150829795905004</v>
      </c>
      <c r="E24" s="18">
        <f t="shared" si="8"/>
        <v>38.390876728253836</v>
      </c>
      <c r="F24" s="18">
        <f t="shared" si="8"/>
        <v>38.964327452835462</v>
      </c>
      <c r="G24" s="351"/>
      <c r="H24" s="40">
        <f t="shared" si="9"/>
        <v>9.1847595136082365</v>
      </c>
      <c r="I24" s="40">
        <f t="shared" si="10"/>
        <v>50.00152195022288</v>
      </c>
      <c r="J24" s="40">
        <f t="shared" si="11"/>
        <v>59.186281463831115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24.000847940997954</v>
      </c>
      <c r="C25" s="18">
        <f t="shared" si="8"/>
        <v>24.420300921380829</v>
      </c>
      <c r="D25" s="18">
        <f t="shared" si="8"/>
        <v>24.618418821597597</v>
      </c>
      <c r="E25" s="18">
        <f t="shared" si="8"/>
        <v>24.467245233475136</v>
      </c>
      <c r="F25" s="18">
        <f t="shared" si="8"/>
        <v>23.912849908175176</v>
      </c>
      <c r="G25" s="351"/>
      <c r="H25" s="40">
        <f t="shared" si="9"/>
        <v>3.8412740608271911</v>
      </c>
      <c r="I25" s="40">
        <f t="shared" si="10"/>
        <v>54.522230437024234</v>
      </c>
      <c r="J25" s="40">
        <f t="shared" si="11"/>
        <v>58.363504497851423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6.9051989041161388</v>
      </c>
      <c r="I27" s="43">
        <f>IF(D14&gt;0,(I14/D14)*100,0)</f>
        <v>49.904563238118278</v>
      </c>
      <c r="J27" s="43">
        <f t="shared" si="11"/>
        <v>56.809762142234412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Enterprise M3 LEP (including all of Surrey)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1.3135905759881439</v>
      </c>
      <c r="C34" s="18">
        <f t="shared" si="12"/>
        <v>-4.8856799037304777</v>
      </c>
      <c r="D34" s="18">
        <f t="shared" si="12"/>
        <v>0.24174335386841772</v>
      </c>
      <c r="E34" s="18">
        <f t="shared" si="12"/>
        <v>0.33409866633697938</v>
      </c>
      <c r="F34" s="18">
        <f t="shared" ref="F34:F39" si="13">IF(F$5-D$5 &lt;&gt; 0,(EXP(LN(F7/D7)/(F$5-D$5))-1)*100,0)</f>
        <v>0.30330411167900362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2.5551951662089012</v>
      </c>
      <c r="C35" s="18">
        <f t="shared" si="12"/>
        <v>-0.99541098663767924</v>
      </c>
      <c r="D35" s="18">
        <f t="shared" si="12"/>
        <v>-1.1523219795810169</v>
      </c>
      <c r="E35" s="18">
        <f t="shared" si="12"/>
        <v>-1.1658806733492733</v>
      </c>
      <c r="F35" s="18">
        <f t="shared" si="13"/>
        <v>-1.1613613154183189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5.0158902109949333</v>
      </c>
      <c r="C36" s="18">
        <f t="shared" si="12"/>
        <v>3.2275072496515067</v>
      </c>
      <c r="D36" s="18">
        <f t="shared" si="12"/>
        <v>1.4088460048360618</v>
      </c>
      <c r="E36" s="18">
        <f t="shared" si="12"/>
        <v>0.82888088059125398</v>
      </c>
      <c r="F36" s="18">
        <f t="shared" si="13"/>
        <v>1.0218331081166321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0.69981320401197866</v>
      </c>
      <c r="C37" s="18">
        <f t="shared" si="12"/>
        <v>-2.6228432226388376</v>
      </c>
      <c r="D37" s="18">
        <f>IF(E$5-D$5 &lt;&gt; 0,(EXP(LN(E10/D10)/(E$5-D$5))-1)*100,0)</f>
        <v>0.52486357913874571</v>
      </c>
      <c r="E37" s="18">
        <f t="shared" si="12"/>
        <v>0.4668057332882336</v>
      </c>
      <c r="F37" s="18">
        <f t="shared" si="13"/>
        <v>0.48615462193264403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0.38345400507631133</v>
      </c>
      <c r="C38" s="18">
        <f t="shared" si="12"/>
        <v>-3.567789887627848</v>
      </c>
      <c r="D38" s="18">
        <f t="shared" si="12"/>
        <v>0.6927117285041362</v>
      </c>
      <c r="E38" s="18">
        <f t="shared" si="12"/>
        <v>0.53497719484321138</v>
      </c>
      <c r="F38" s="18">
        <f t="shared" si="13"/>
        <v>0.58752789913079084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1.6320482384130086</v>
      </c>
      <c r="C39" s="18">
        <f t="shared" si="12"/>
        <v>-1.4204630054257761</v>
      </c>
      <c r="D39" s="18">
        <f t="shared" si="12"/>
        <v>0.44266158130805699</v>
      </c>
      <c r="E39" s="18">
        <f t="shared" si="12"/>
        <v>0.15621289061642507</v>
      </c>
      <c r="F39" s="18">
        <f t="shared" si="13"/>
        <v>0.25160490423312698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1.1927903925089245</v>
      </c>
      <c r="C41" s="18">
        <f>IF(D$5-C$5 &lt;&gt; 0,(EXP(LN(D14/C14)/(D$5-C$5))-1)*100,0)</f>
        <v>-2.213786533441009</v>
      </c>
      <c r="D41" s="18">
        <f>IF(E$5-D$5 &lt;&gt; 0,(EXP(LN(E14/D14)/(E$5-D$5))-1)*100,0)</f>
        <v>0.56647518460071211</v>
      </c>
      <c r="E41" s="18">
        <f>IF(F$5-E$5 &lt;&gt; 0,(EXP(LN(F14/E14)/(F$5-E$5))-1)*100,0)</f>
        <v>0.38602744219171647</v>
      </c>
      <c r="F41" s="18">
        <f>IF(F$5-D$5 &lt;&gt; 0,(EXP(LN(F14/D14)/(F$5-D$5))-1)*100,0)</f>
        <v>0.44614068541455332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0.63400000000001455</v>
      </c>
      <c r="C45" s="27">
        <f>D7-C7</f>
        <v>-0.60900000000000354</v>
      </c>
      <c r="D45" s="27">
        <f>E7-D7</f>
        <v>0.14400000000001256</v>
      </c>
      <c r="E45" s="27">
        <f>F7-E7</f>
        <v>0.40699999999998404</v>
      </c>
      <c r="F45" s="27">
        <f>F7-D7</f>
        <v>0.5509999999999966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2.8449999999999704</v>
      </c>
      <c r="C46" s="27">
        <f>D8-C8</f>
        <v>-0.29499999999994131</v>
      </c>
      <c r="D46" s="27">
        <f t="shared" si="14"/>
        <v>-1.6520000000000188</v>
      </c>
      <c r="E46" s="27">
        <f t="shared" si="14"/>
        <v>-3.0639999999999645</v>
      </c>
      <c r="F46" s="27">
        <f t="shared" ref="F46:F52" si="15">F8-D8</f>
        <v>-4.7159999999999833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9.4420000000000073</v>
      </c>
      <c r="C47" s="27">
        <f t="shared" ref="C47:C50" si="16">D9-C9</f>
        <v>1.7139999999999276</v>
      </c>
      <c r="D47" s="27">
        <f t="shared" si="14"/>
        <v>3.9720000000002145</v>
      </c>
      <c r="E47" s="27">
        <f t="shared" si="14"/>
        <v>5.0589999999998341</v>
      </c>
      <c r="F47" s="27">
        <f t="shared" si="15"/>
        <v>9.0310000000000485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4.3590000000003499</v>
      </c>
      <c r="C48" s="27">
        <f t="shared" si="16"/>
        <v>-4.156000000000148</v>
      </c>
      <c r="D48" s="27">
        <f t="shared" si="14"/>
        <v>4.0919999999999845</v>
      </c>
      <c r="E48" s="27">
        <f t="shared" si="14"/>
        <v>7.5509999999999309</v>
      </c>
      <c r="F48" s="27">
        <f t="shared" si="15"/>
        <v>11.642999999999915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4.0409999999999968</v>
      </c>
      <c r="C49" s="27">
        <f t="shared" si="16"/>
        <v>-9.4900000000001796</v>
      </c>
      <c r="D49" s="27">
        <f t="shared" si="14"/>
        <v>9.0079999999999814</v>
      </c>
      <c r="E49" s="27">
        <f t="shared" si="14"/>
        <v>14.551000000000272</v>
      </c>
      <c r="F49" s="27">
        <f t="shared" si="15"/>
        <v>23.559000000000253</v>
      </c>
    </row>
    <row r="50" spans="1:6" x14ac:dyDescent="0.2">
      <c r="A50" t="str">
        <f>$A$12</f>
        <v>Non-marketed services</v>
      </c>
      <c r="B50" s="27">
        <f t="shared" si="14"/>
        <v>10.527999999999963</v>
      </c>
      <c r="C50" s="27">
        <f t="shared" si="16"/>
        <v>-2.3850000000000477</v>
      </c>
      <c r="D50" s="27">
        <f t="shared" si="14"/>
        <v>3.6960000000001401</v>
      </c>
      <c r="E50" s="27">
        <f t="shared" si="14"/>
        <v>2.6619999999998072</v>
      </c>
      <c r="F50" s="27">
        <f t="shared" si="15"/>
        <v>6.3579999999999472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31.849000000000274</v>
      </c>
      <c r="C52" s="29">
        <f>D14-C14</f>
        <v>-15.221000000000345</v>
      </c>
      <c r="D52" s="29">
        <f t="shared" si="14"/>
        <v>19.260000000000332</v>
      </c>
      <c r="E52" s="29">
        <f t="shared" si="14"/>
        <v>27.165999999999826</v>
      </c>
      <c r="F52" s="29">
        <f t="shared" si="15"/>
        <v>46.426000000000158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Enterprise M3 LEP (including all of Surrey)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3.8239999999999958</v>
      </c>
      <c r="C5" s="11">
        <v>4.8920000000000012</v>
      </c>
      <c r="D5" s="11">
        <v>3.8870000000000169</v>
      </c>
      <c r="E5" s="11">
        <v>4.0319999999999983</v>
      </c>
      <c r="F5" s="11">
        <v>4.1399999999999944</v>
      </c>
      <c r="G5" s="10"/>
    </row>
    <row r="6" spans="1:7" x14ac:dyDescent="0.2">
      <c r="A6" s="10" t="str">
        <f>name!B5</f>
        <v>Mining and quarrying</v>
      </c>
      <c r="B6" s="11">
        <v>0.50899999999999945</v>
      </c>
      <c r="C6" s="11">
        <v>0.78199999999999914</v>
      </c>
      <c r="D6" s="11">
        <v>0.5520000000000006</v>
      </c>
      <c r="E6" s="11">
        <v>0.49499999999999911</v>
      </c>
      <c r="F6" s="11">
        <v>0.44400000000000012</v>
      </c>
    </row>
    <row r="7" spans="1:7" x14ac:dyDescent="0.2">
      <c r="A7" s="10" t="str">
        <f>name!B6</f>
        <v>Food drink and tobacco</v>
      </c>
      <c r="B7" s="11">
        <v>1.7330000000000012</v>
      </c>
      <c r="C7" s="11">
        <v>2.3889999999999945</v>
      </c>
      <c r="D7" s="11">
        <v>2.3800000000000034</v>
      </c>
      <c r="E7" s="11">
        <v>2.5969999999999929</v>
      </c>
      <c r="F7" s="11">
        <v>2.8550000000000013</v>
      </c>
      <c r="G7" s="11"/>
    </row>
    <row r="8" spans="1:7" x14ac:dyDescent="0.2">
      <c r="A8" s="10" t="str">
        <f>name!B7</f>
        <v>Engineering</v>
      </c>
      <c r="B8" s="11">
        <v>5.4810000000000123</v>
      </c>
      <c r="C8" s="11">
        <v>6.3060000000000089</v>
      </c>
      <c r="D8" s="11">
        <v>6.1009999999999875</v>
      </c>
      <c r="E8" s="11">
        <v>5.8649999999999984</v>
      </c>
      <c r="F8" s="11">
        <v>4.6320000000000254</v>
      </c>
      <c r="G8" s="11"/>
    </row>
    <row r="9" spans="1:7" x14ac:dyDescent="0.2">
      <c r="A9" s="10" t="str">
        <f>name!B8</f>
        <v>Rest of manufacturing</v>
      </c>
      <c r="B9" s="11">
        <v>19.576999999999984</v>
      </c>
      <c r="C9" s="11">
        <v>20.940999999999963</v>
      </c>
      <c r="D9" s="11">
        <v>20.860000000000035</v>
      </c>
      <c r="E9" s="11">
        <v>19.227000000000015</v>
      </c>
      <c r="F9" s="11">
        <v>17.138000000000016</v>
      </c>
      <c r="G9" s="11"/>
    </row>
    <row r="10" spans="1:7" x14ac:dyDescent="0.2">
      <c r="A10" s="10" t="str">
        <f>name!B9</f>
        <v>Electricity and gas</v>
      </c>
      <c r="B10" s="11">
        <v>4.846999999999988</v>
      </c>
      <c r="C10" s="11">
        <v>3.0730000000000008</v>
      </c>
      <c r="D10" s="11">
        <v>3.9299999999999997</v>
      </c>
      <c r="E10" s="11">
        <v>3.7890000000000033</v>
      </c>
      <c r="F10" s="11">
        <v>3.819999999999999</v>
      </c>
      <c r="G10" s="11"/>
    </row>
    <row r="11" spans="1:7" x14ac:dyDescent="0.2">
      <c r="A11" s="10" t="str">
        <f>name!B10</f>
        <v>Water and sewerage</v>
      </c>
      <c r="B11" s="11">
        <v>2.651000000000006</v>
      </c>
      <c r="C11" s="11">
        <v>3.7180000000000013</v>
      </c>
      <c r="D11" s="11">
        <v>3.4869999999999828</v>
      </c>
      <c r="E11" s="11">
        <v>3.6840000000000113</v>
      </c>
      <c r="F11" s="11">
        <v>4.0030000000000028</v>
      </c>
      <c r="G11" s="11"/>
    </row>
    <row r="12" spans="1:7" x14ac:dyDescent="0.2">
      <c r="A12" s="10" t="str">
        <f>name!B11</f>
        <v>Construction</v>
      </c>
      <c r="B12" s="11">
        <v>43.664000000000065</v>
      </c>
      <c r="C12" s="11">
        <v>53.106000000000073</v>
      </c>
      <c r="D12" s="11">
        <v>54.82</v>
      </c>
      <c r="E12" s="11">
        <v>58.792000000000215</v>
      </c>
      <c r="F12" s="11">
        <v>63.851000000000049</v>
      </c>
      <c r="G12" s="11"/>
    </row>
    <row r="13" spans="1:7" x14ac:dyDescent="0.2">
      <c r="A13" s="10" t="str">
        <f>name!B12</f>
        <v>Wholesale and retail trade</v>
      </c>
      <c r="B13" s="11">
        <v>92.297999999999718</v>
      </c>
      <c r="C13" s="11">
        <v>91.898000000000053</v>
      </c>
      <c r="D13" s="11">
        <v>93.10899999999998</v>
      </c>
      <c r="E13" s="11">
        <v>94.091999999999999</v>
      </c>
      <c r="F13" s="11">
        <v>95.296999999999869</v>
      </c>
      <c r="G13" s="11"/>
    </row>
    <row r="14" spans="1:7" x14ac:dyDescent="0.2">
      <c r="A14" s="10" t="str">
        <f>name!B13</f>
        <v>Transport and storage</v>
      </c>
      <c r="B14" s="11">
        <v>21.55899999999999</v>
      </c>
      <c r="C14" s="11">
        <v>22.75399999999993</v>
      </c>
      <c r="D14" s="11">
        <v>20.464999999999964</v>
      </c>
      <c r="E14" s="11">
        <v>21.455999999999925</v>
      </c>
      <c r="F14" s="11">
        <v>21.652999999999956</v>
      </c>
      <c r="G14" s="11"/>
    </row>
    <row r="15" spans="1:7" x14ac:dyDescent="0.2">
      <c r="A15" s="10" t="str">
        <f>name!B14</f>
        <v>Accommodation and food</v>
      </c>
      <c r="B15" s="11">
        <v>40.238000000000007</v>
      </c>
      <c r="C15" s="11">
        <v>43.802000000000085</v>
      </c>
      <c r="D15" s="11">
        <v>40.723999999999968</v>
      </c>
      <c r="E15" s="11">
        <v>42.841999999999977</v>
      </c>
      <c r="F15" s="11">
        <v>48.991000000000014</v>
      </c>
      <c r="G15" s="11"/>
    </row>
    <row r="16" spans="1:7" x14ac:dyDescent="0.2">
      <c r="A16" s="10" t="str">
        <f>name!B15</f>
        <v>Media</v>
      </c>
      <c r="B16" s="11">
        <v>6.8570000000000029</v>
      </c>
      <c r="C16" s="11">
        <v>4.4719999999999978</v>
      </c>
      <c r="D16" s="11">
        <v>4.9590000000000067</v>
      </c>
      <c r="E16" s="11">
        <v>4.7799999999999949</v>
      </c>
      <c r="F16" s="11">
        <v>4.6690000000000023</v>
      </c>
      <c r="G16" s="11"/>
    </row>
    <row r="17" spans="1:7" x14ac:dyDescent="0.2">
      <c r="A17" s="10" t="str">
        <f>name!B16</f>
        <v>Information technology</v>
      </c>
      <c r="B17" s="11">
        <v>37.247000000000071</v>
      </c>
      <c r="C17" s="11">
        <v>37.368000000000009</v>
      </c>
      <c r="D17" s="11">
        <v>37.982999999999983</v>
      </c>
      <c r="E17" s="11">
        <v>41.002000000000017</v>
      </c>
      <c r="F17" s="11">
        <v>44.592000000000048</v>
      </c>
      <c r="G17" s="11"/>
    </row>
    <row r="18" spans="1:7" x14ac:dyDescent="0.2">
      <c r="A18" s="10" t="str">
        <f>name!B17</f>
        <v>Finance and insurance</v>
      </c>
      <c r="B18" s="11">
        <v>22.966000000000047</v>
      </c>
      <c r="C18" s="11">
        <v>22.620000000000047</v>
      </c>
      <c r="D18" s="11">
        <v>22.862000000000048</v>
      </c>
      <c r="E18" s="11">
        <v>22.444999999999993</v>
      </c>
      <c r="F18" s="11">
        <v>20.995000000000065</v>
      </c>
      <c r="G18" s="11"/>
    </row>
    <row r="19" spans="1:7" x14ac:dyDescent="0.2">
      <c r="A19" s="10" t="str">
        <f>name!B18</f>
        <v>Real estate</v>
      </c>
      <c r="B19" s="11">
        <v>11.939999999999985</v>
      </c>
      <c r="C19" s="11">
        <v>10.537000000000001</v>
      </c>
      <c r="D19" s="11">
        <v>12.354999999999984</v>
      </c>
      <c r="E19" s="11">
        <v>12.344000000000008</v>
      </c>
      <c r="F19" s="11">
        <v>13.585999999999981</v>
      </c>
      <c r="G19" s="11"/>
    </row>
    <row r="20" spans="1:7" x14ac:dyDescent="0.2">
      <c r="A20" s="10" t="str">
        <f>name!B19</f>
        <v>Professional services</v>
      </c>
      <c r="B20" s="11">
        <v>79.470999999999933</v>
      </c>
      <c r="C20" s="11">
        <v>85.014999999999844</v>
      </c>
      <c r="D20" s="11">
        <v>79.022999999999854</v>
      </c>
      <c r="E20" s="11">
        <v>82.460999999999871</v>
      </c>
      <c r="F20" s="11">
        <v>87.327000000000027</v>
      </c>
      <c r="G20" s="11"/>
    </row>
    <row r="21" spans="1:7" x14ac:dyDescent="0.2">
      <c r="A21" s="10" t="str">
        <f>name!B20</f>
        <v>Support services</v>
      </c>
      <c r="B21" s="11">
        <v>54.474999999999952</v>
      </c>
      <c r="C21" s="11">
        <v>57.336000000000041</v>
      </c>
      <c r="D21" s="11">
        <v>51.938999999999972</v>
      </c>
      <c r="E21" s="11">
        <v>54.029999999999944</v>
      </c>
      <c r="F21" s="11">
        <v>57.964000000000027</v>
      </c>
      <c r="G21" s="11"/>
    </row>
    <row r="22" spans="1:7" x14ac:dyDescent="0.2">
      <c r="A22" s="10" t="str">
        <f>name!B21</f>
        <v>Public admin. and defence</v>
      </c>
      <c r="B22" s="11">
        <v>19.066000000000042</v>
      </c>
      <c r="C22" s="11">
        <v>17.437999999999995</v>
      </c>
      <c r="D22" s="11">
        <v>17.747999999999958</v>
      </c>
      <c r="E22" s="11">
        <v>18.253000000000007</v>
      </c>
      <c r="F22" s="11">
        <v>18.052000000000014</v>
      </c>
      <c r="G22" s="11"/>
    </row>
    <row r="23" spans="1:7" x14ac:dyDescent="0.2">
      <c r="A23" s="10" t="str">
        <f>name!B22</f>
        <v>Education</v>
      </c>
      <c r="B23" s="11">
        <v>61.474999999999866</v>
      </c>
      <c r="C23" s="11">
        <v>65.001999999999882</v>
      </c>
      <c r="D23" s="11">
        <v>63.173000000000023</v>
      </c>
      <c r="E23" s="11">
        <v>62.931000000000012</v>
      </c>
      <c r="F23" s="11">
        <v>64.499999999999915</v>
      </c>
      <c r="G23" s="11"/>
    </row>
    <row r="24" spans="1:7" x14ac:dyDescent="0.2">
      <c r="A24" s="10" t="str">
        <f>name!B23</f>
        <v>Health and social work</v>
      </c>
      <c r="B24" s="11">
        <v>76.834000000000074</v>
      </c>
      <c r="C24" s="11">
        <v>85.463000000000079</v>
      </c>
      <c r="D24" s="11">
        <v>84.596999999999952</v>
      </c>
      <c r="E24" s="11">
        <v>88.030000000000015</v>
      </c>
      <c r="F24" s="11">
        <v>89.323999999999941</v>
      </c>
      <c r="G24" s="11"/>
    </row>
    <row r="25" spans="1:7" x14ac:dyDescent="0.2">
      <c r="A25" s="10" t="str">
        <f>name!B24</f>
        <v>Arts and entertainment</v>
      </c>
      <c r="B25" s="11">
        <v>25.667000000000069</v>
      </c>
      <c r="C25" s="11">
        <v>24.155000000000022</v>
      </c>
      <c r="D25" s="11">
        <v>23.793999999999993</v>
      </c>
      <c r="E25" s="11">
        <v>25.978000000000005</v>
      </c>
      <c r="F25" s="11">
        <v>28.695999999999984</v>
      </c>
      <c r="G25" s="11"/>
    </row>
    <row r="26" spans="1:7" x14ac:dyDescent="0.2">
      <c r="A26" s="10" t="str">
        <f>name!B25</f>
        <v>Other services</v>
      </c>
      <c r="B26" s="11">
        <v>23.326999999999956</v>
      </c>
      <c r="C26" s="11">
        <v>24.488000000000095</v>
      </c>
      <c r="D26" s="11">
        <v>23.585999999999999</v>
      </c>
      <c r="E26" s="11">
        <v>22.469000000000015</v>
      </c>
      <c r="F26" s="11">
        <v>22.23099999999998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655.70599999999979</v>
      </c>
      <c r="C28" s="11">
        <f t="shared" ref="C28:F28" si="0">SUM(C5:C26)</f>
        <v>687.55499999999995</v>
      </c>
      <c r="D28" s="11">
        <f t="shared" si="0"/>
        <v>672.33399999999972</v>
      </c>
      <c r="E28" s="11">
        <f t="shared" si="0"/>
        <v>691.59399999999982</v>
      </c>
      <c r="F28" s="11">
        <f t="shared" si="0"/>
        <v>718.76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0.58318819714933168</v>
      </c>
      <c r="C32" s="18">
        <f t="shared" ref="C32:E32" si="1">C5/C$28*100</f>
        <v>0.71150671582637048</v>
      </c>
      <c r="D32" s="18">
        <f t="shared" si="1"/>
        <v>0.57813527205228632</v>
      </c>
      <c r="E32" s="18">
        <f t="shared" si="1"/>
        <v>0.58300100926265974</v>
      </c>
      <c r="F32" s="18">
        <f>F5/F$28*100</f>
        <v>0.57599198619845204</v>
      </c>
    </row>
    <row r="33" spans="1:6" x14ac:dyDescent="0.2">
      <c r="A33" t="str">
        <f>$A$6</f>
        <v>Mining and quarrying</v>
      </c>
      <c r="B33" s="18">
        <f t="shared" ref="B33:F53" si="2">B6/B$28*100</f>
        <v>7.7626253229343578E-2</v>
      </c>
      <c r="C33" s="18">
        <f t="shared" si="2"/>
        <v>0.11373635563700346</v>
      </c>
      <c r="D33" s="18">
        <f t="shared" si="2"/>
        <v>8.2102050468963475E-2</v>
      </c>
      <c r="E33" s="18">
        <f t="shared" si="2"/>
        <v>7.1573784619299655E-2</v>
      </c>
      <c r="F33" s="18">
        <f t="shared" si="2"/>
        <v>6.1773053592297865E-2</v>
      </c>
    </row>
    <row r="34" spans="1:6" x14ac:dyDescent="0.2">
      <c r="A34" t="str">
        <f>$A$7</f>
        <v>Food drink and tobacco</v>
      </c>
      <c r="B34" s="18">
        <f t="shared" si="2"/>
        <v>0.26429527867672431</v>
      </c>
      <c r="C34" s="18">
        <f t="shared" si="2"/>
        <v>0.34746311204194497</v>
      </c>
      <c r="D34" s="18">
        <f t="shared" si="2"/>
        <v>0.35399072484806726</v>
      </c>
      <c r="E34" s="18">
        <f t="shared" si="2"/>
        <v>0.37550933061883035</v>
      </c>
      <c r="F34" s="18">
        <f t="shared" si="2"/>
        <v>0.39721186487840188</v>
      </c>
    </row>
    <row r="35" spans="1:6" x14ac:dyDescent="0.2">
      <c r="A35" t="str">
        <f>$A$8</f>
        <v>Engineering</v>
      </c>
      <c r="B35" s="18">
        <f t="shared" si="2"/>
        <v>0.83589291542246291</v>
      </c>
      <c r="C35" s="18">
        <f t="shared" si="2"/>
        <v>0.91716299059711714</v>
      </c>
      <c r="D35" s="18">
        <f t="shared" si="2"/>
        <v>0.90743588752018933</v>
      </c>
      <c r="E35" s="18">
        <f t="shared" si="2"/>
        <v>0.84804090261049114</v>
      </c>
      <c r="F35" s="18">
        <f t="shared" si="2"/>
        <v>0.6444432077466784</v>
      </c>
    </row>
    <row r="36" spans="1:6" x14ac:dyDescent="0.2">
      <c r="A36" t="str">
        <f>$A$9</f>
        <v>Rest of manufacturing</v>
      </c>
      <c r="B36" s="18">
        <f t="shared" si="2"/>
        <v>2.9856368555419639</v>
      </c>
      <c r="C36" s="18">
        <f t="shared" si="2"/>
        <v>3.0457199787653302</v>
      </c>
      <c r="D36" s="18">
        <f t="shared" si="2"/>
        <v>3.1026245883742374</v>
      </c>
      <c r="E36" s="18">
        <f t="shared" si="2"/>
        <v>2.7800993068187436</v>
      </c>
      <c r="F36" s="18">
        <f t="shared" si="2"/>
        <v>2.3843842172630665</v>
      </c>
    </row>
    <row r="37" spans="1:6" x14ac:dyDescent="0.2">
      <c r="A37" t="str">
        <f>$A$10</f>
        <v>Electricity and gas</v>
      </c>
      <c r="B37" s="18">
        <f t="shared" si="2"/>
        <v>0.73920324047667552</v>
      </c>
      <c r="C37" s="18">
        <f t="shared" si="2"/>
        <v>0.44694606249681862</v>
      </c>
      <c r="D37" s="18">
        <f t="shared" si="2"/>
        <v>0.58453090279533704</v>
      </c>
      <c r="E37" s="18">
        <f t="shared" si="2"/>
        <v>0.54786478772227698</v>
      </c>
      <c r="F37" s="18">
        <f t="shared" si="2"/>
        <v>0.53147086649229214</v>
      </c>
    </row>
    <row r="38" spans="1:6" x14ac:dyDescent="0.2">
      <c r="A38" t="str">
        <f>$A$11</f>
        <v>Water and sewerage</v>
      </c>
      <c r="B38" s="18">
        <f t="shared" si="2"/>
        <v>0.40429704776226039</v>
      </c>
      <c r="C38" s="18">
        <f t="shared" si="2"/>
        <v>0.54075673946084335</v>
      </c>
      <c r="D38" s="18">
        <f t="shared" si="2"/>
        <v>0.51864103258201788</v>
      </c>
      <c r="E38" s="18">
        <f t="shared" si="2"/>
        <v>0.53268246977272971</v>
      </c>
      <c r="F38" s="18">
        <f t="shared" si="2"/>
        <v>0.55693138182425328</v>
      </c>
    </row>
    <row r="39" spans="1:6" x14ac:dyDescent="0.2">
      <c r="A39" t="str">
        <f>$A$12</f>
        <v>Construction</v>
      </c>
      <c r="B39" s="18">
        <f t="shared" si="2"/>
        <v>6.6590819666130976</v>
      </c>
      <c r="C39" s="18">
        <f t="shared" si="2"/>
        <v>7.723891179614732</v>
      </c>
      <c r="D39" s="18">
        <f t="shared" si="2"/>
        <v>8.1536855193995876</v>
      </c>
      <c r="E39" s="18">
        <f t="shared" si="2"/>
        <v>8.5009413037129065</v>
      </c>
      <c r="F39" s="18">
        <f t="shared" si="2"/>
        <v>8.8834937948689472</v>
      </c>
    </row>
    <row r="40" spans="1:6" x14ac:dyDescent="0.2">
      <c r="A40" t="str">
        <f>$A$13</f>
        <v>Wholesale and retail trade</v>
      </c>
      <c r="B40" s="18">
        <f t="shared" si="2"/>
        <v>14.076125580671786</v>
      </c>
      <c r="C40" s="18">
        <f t="shared" si="2"/>
        <v>13.365912545178213</v>
      </c>
      <c r="D40" s="18">
        <f t="shared" si="2"/>
        <v>13.848622857091867</v>
      </c>
      <c r="E40" s="18">
        <f t="shared" si="2"/>
        <v>13.605092004846778</v>
      </c>
      <c r="F40" s="18">
        <f t="shared" si="2"/>
        <v>13.258528576993694</v>
      </c>
    </row>
    <row r="41" spans="1:6" x14ac:dyDescent="0.2">
      <c r="A41" t="str">
        <f>$A$14</f>
        <v>Transport and storage</v>
      </c>
      <c r="B41" s="18">
        <f t="shared" si="2"/>
        <v>3.2879064702778376</v>
      </c>
      <c r="C41" s="18">
        <f t="shared" si="2"/>
        <v>3.3094079746347469</v>
      </c>
      <c r="D41" s="18">
        <f t="shared" si="2"/>
        <v>3.0438740268973414</v>
      </c>
      <c r="E41" s="18">
        <f t="shared" si="2"/>
        <v>3.1023982278620013</v>
      </c>
      <c r="F41" s="18">
        <f t="shared" si="2"/>
        <v>3.0125493906171679</v>
      </c>
    </row>
    <row r="42" spans="1:6" x14ac:dyDescent="0.2">
      <c r="A42" t="str">
        <f>$A$15</f>
        <v>Accommodation and food</v>
      </c>
      <c r="B42" s="18">
        <f t="shared" si="2"/>
        <v>6.1365917042089011</v>
      </c>
      <c r="C42" s="18">
        <f t="shared" si="2"/>
        <v>6.3706903447724308</v>
      </c>
      <c r="D42" s="18">
        <f t="shared" si="2"/>
        <v>6.0571085204675041</v>
      </c>
      <c r="E42" s="18">
        <f t="shared" si="2"/>
        <v>6.1946749104243226</v>
      </c>
      <c r="F42" s="18">
        <f t="shared" si="2"/>
        <v>6.8160442985141092</v>
      </c>
    </row>
    <row r="43" spans="1:6" x14ac:dyDescent="0.2">
      <c r="A43" t="str">
        <f>$A$16</f>
        <v>Media</v>
      </c>
      <c r="B43" s="18">
        <f t="shared" si="2"/>
        <v>1.0457430616770327</v>
      </c>
      <c r="C43" s="18">
        <f t="shared" si="2"/>
        <v>0.65042069361723764</v>
      </c>
      <c r="D43" s="18">
        <f t="shared" si="2"/>
        <v>0.73757983383259051</v>
      </c>
      <c r="E43" s="18">
        <f t="shared" si="2"/>
        <v>0.69115695046515668</v>
      </c>
      <c r="F43" s="18">
        <f t="shared" si="2"/>
        <v>0.64959096221269996</v>
      </c>
    </row>
    <row r="44" spans="1:6" x14ac:dyDescent="0.2">
      <c r="A44" t="str">
        <f>$A$17</f>
        <v>Information technology</v>
      </c>
      <c r="B44" s="18">
        <f t="shared" si="2"/>
        <v>5.6804421493779351</v>
      </c>
      <c r="C44" s="18">
        <f t="shared" si="2"/>
        <v>5.4349106616925207</v>
      </c>
      <c r="D44" s="18">
        <f t="shared" si="2"/>
        <v>5.6494242444975269</v>
      </c>
      <c r="E44" s="18">
        <f t="shared" si="2"/>
        <v>5.9286228625465265</v>
      </c>
      <c r="F44" s="18">
        <f t="shared" si="2"/>
        <v>6.2040180310534874</v>
      </c>
    </row>
    <row r="45" spans="1:6" x14ac:dyDescent="0.2">
      <c r="A45" t="str">
        <f>$A$18</f>
        <v>Finance and insurance</v>
      </c>
      <c r="B45" s="18">
        <f t="shared" si="2"/>
        <v>3.5024843451180945</v>
      </c>
      <c r="C45" s="18">
        <f t="shared" si="2"/>
        <v>3.2899186246918495</v>
      </c>
      <c r="D45" s="18">
        <f t="shared" si="2"/>
        <v>3.4003932569229067</v>
      </c>
      <c r="E45" s="18">
        <f t="shared" si="2"/>
        <v>3.2454012035963293</v>
      </c>
      <c r="F45" s="18">
        <f t="shared" si="2"/>
        <v>2.9210028382213902</v>
      </c>
    </row>
    <row r="46" spans="1:6" x14ac:dyDescent="0.2">
      <c r="A46" t="str">
        <f>$A$19</f>
        <v>Real estate</v>
      </c>
      <c r="B46" s="18">
        <f t="shared" si="2"/>
        <v>1.8209380423543462</v>
      </c>
      <c r="C46" s="18">
        <f t="shared" si="2"/>
        <v>1.5325319428991138</v>
      </c>
      <c r="D46" s="18">
        <f t="shared" si="2"/>
        <v>1.8376283216377558</v>
      </c>
      <c r="E46" s="18">
        <f t="shared" si="2"/>
        <v>1.7848622168497716</v>
      </c>
      <c r="F46" s="18">
        <f t="shared" si="2"/>
        <v>1.8901997885246786</v>
      </c>
    </row>
    <row r="47" spans="1:6" x14ac:dyDescent="0.2">
      <c r="A47" s="10" t="str">
        <f>$A$20</f>
        <v>Professional services</v>
      </c>
      <c r="B47" s="18">
        <f t="shared" si="2"/>
        <v>12.119913497817613</v>
      </c>
      <c r="C47" s="18">
        <f t="shared" si="2"/>
        <v>12.36482899549852</v>
      </c>
      <c r="D47" s="18">
        <f t="shared" si="2"/>
        <v>11.753533214146524</v>
      </c>
      <c r="E47" s="18">
        <f t="shared" si="2"/>
        <v>11.923324956549635</v>
      </c>
      <c r="F47" s="18">
        <f t="shared" si="2"/>
        <v>12.149674439312152</v>
      </c>
    </row>
    <row r="48" spans="1:6" x14ac:dyDescent="0.2">
      <c r="A48" s="10" t="str">
        <f>$A$21</f>
        <v>Support services</v>
      </c>
      <c r="B48" s="18">
        <f t="shared" si="2"/>
        <v>8.3078391840245427</v>
      </c>
      <c r="C48" s="18">
        <f t="shared" si="2"/>
        <v>8.3391146890067045</v>
      </c>
      <c r="D48" s="18">
        <f t="shared" si="2"/>
        <v>7.7251782596150118</v>
      </c>
      <c r="E48" s="18">
        <f t="shared" si="2"/>
        <v>7.8123870363247736</v>
      </c>
      <c r="F48" s="18">
        <f t="shared" si="2"/>
        <v>8.0644443207746725</v>
      </c>
    </row>
    <row r="49" spans="1:9" x14ac:dyDescent="0.2">
      <c r="A49" s="10" t="str">
        <f>$A$22</f>
        <v>Public admin. and defence</v>
      </c>
      <c r="B49" s="18">
        <f t="shared" si="2"/>
        <v>2.9077055875651658</v>
      </c>
      <c r="C49" s="18">
        <f t="shared" si="2"/>
        <v>2.5362334649591665</v>
      </c>
      <c r="D49" s="18">
        <f t="shared" si="2"/>
        <v>2.6397594052955773</v>
      </c>
      <c r="E49" s="18">
        <f t="shared" si="2"/>
        <v>2.6392652336486453</v>
      </c>
      <c r="F49" s="18">
        <f t="shared" si="2"/>
        <v>2.5115476654237874</v>
      </c>
    </row>
    <row r="50" spans="1:9" x14ac:dyDescent="0.2">
      <c r="A50" s="10" t="str">
        <f>$A$23</f>
        <v>Education</v>
      </c>
      <c r="B50" s="18">
        <f t="shared" si="2"/>
        <v>9.3753908001451691</v>
      </c>
      <c r="C50" s="18">
        <f t="shared" si="2"/>
        <v>9.4540800372333678</v>
      </c>
      <c r="D50" s="18">
        <f t="shared" si="2"/>
        <v>9.3960739751373641</v>
      </c>
      <c r="E50" s="18">
        <f t="shared" si="2"/>
        <v>9.0994138179336463</v>
      </c>
      <c r="F50" s="18">
        <f t="shared" si="2"/>
        <v>8.9737881907729857</v>
      </c>
    </row>
    <row r="51" spans="1:9" x14ac:dyDescent="0.2">
      <c r="A51" s="10" t="str">
        <f>$A$24</f>
        <v>Health and social work</v>
      </c>
      <c r="B51" s="18">
        <f t="shared" si="2"/>
        <v>11.717751553287616</v>
      </c>
      <c r="C51" s="18">
        <f t="shared" si="2"/>
        <v>12.429987419188295</v>
      </c>
      <c r="D51" s="18">
        <f t="shared" si="2"/>
        <v>12.582585441164657</v>
      </c>
      <c r="E51" s="18">
        <f t="shared" si="2"/>
        <v>12.72856618189285</v>
      </c>
      <c r="F51" s="18">
        <f t="shared" si="2"/>
        <v>12.427514051978399</v>
      </c>
    </row>
    <row r="52" spans="1:9" x14ac:dyDescent="0.2">
      <c r="A52" s="10" t="str">
        <f>$A$25</f>
        <v>Arts and entertainment</v>
      </c>
      <c r="B52" s="18">
        <f t="shared" si="2"/>
        <v>3.9144067615669331</v>
      </c>
      <c r="C52" s="18">
        <f t="shared" si="2"/>
        <v>3.5131734915752229</v>
      </c>
      <c r="D52" s="18">
        <f t="shared" si="2"/>
        <v>3.5390148348886123</v>
      </c>
      <c r="E52" s="18">
        <f t="shared" si="2"/>
        <v>3.7562500542225661</v>
      </c>
      <c r="F52" s="18">
        <f t="shared" si="2"/>
        <v>3.9924314096499507</v>
      </c>
    </row>
    <row r="53" spans="1:9" x14ac:dyDescent="0.2">
      <c r="A53" s="10" t="str">
        <f>$A$26</f>
        <v>Other services</v>
      </c>
      <c r="B53" s="18">
        <f t="shared" si="2"/>
        <v>3.5575395070351594</v>
      </c>
      <c r="C53" s="18">
        <f t="shared" si="2"/>
        <v>3.561605980612474</v>
      </c>
      <c r="D53" s="18">
        <f t="shared" si="2"/>
        <v>3.5080778303640767</v>
      </c>
      <c r="E53" s="18">
        <f t="shared" si="2"/>
        <v>3.2488714476990865</v>
      </c>
      <c r="F53" s="18">
        <f t="shared" si="2"/>
        <v>3.092965663086424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Enterprise M3 LEP (including all of Surrey)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6.3511379511718591</v>
      </c>
      <c r="C63" s="18">
        <f>IF(AND(D$3-C$3 &lt;&gt; 0,C5&lt;&gt;0,D5&lt;&gt;0),(EXP(LN(D5/C5)/(D$3-C$3))-1)*100,0)</f>
        <v>-20.543744889615379</v>
      </c>
      <c r="D63" s="18">
        <f t="shared" ref="B63:E78" si="3">IF(AND(E$3-D$3 &lt;&gt; 0,D5&lt;&gt;0,E5&lt;&gt;0),(EXP(LN(E5/D5)/(E$3-D$3))-1)*100,0)</f>
        <v>0.73518690389380303</v>
      </c>
      <c r="E63" s="18">
        <f t="shared" si="3"/>
        <v>0.26468223724749329</v>
      </c>
      <c r="F63" s="18">
        <f>IF(AND(F$3-D$3 &lt;&gt; 0,D5&lt;&gt;0,F5&lt;&gt;0),(EXP(LN(F5/D5)/(F$3-D$3))-1)*100,0)</f>
        <v>0.42127244119631868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11.332572114108363</v>
      </c>
      <c r="C64" s="18">
        <f t="shared" ref="C64:C78" si="4">IF(AND(D$3-C$3 &lt;&gt; 0,C6&lt;&gt;0,D6&lt;&gt;0),(EXP(LN(D6/C6)/(D$3-C$3))-1)*100,0)</f>
        <v>-29.411764705882192</v>
      </c>
      <c r="D64" s="18">
        <f t="shared" si="3"/>
        <v>-2.1562195980116328</v>
      </c>
      <c r="E64" s="18">
        <f t="shared" si="3"/>
        <v>-1.0814419145547816</v>
      </c>
      <c r="F64" s="18">
        <f t="shared" ref="F64:F84" si="5">IF(AND(F$3-D$3 &lt;&gt; 0,D6&lt;&gt;0,F6&lt;&gt;0),(EXP(LN(F6/D6)/(F$3-D$3))-1)*100,0)</f>
        <v>-1.4410065605541478</v>
      </c>
    </row>
    <row r="65" spans="1:6" x14ac:dyDescent="0.2">
      <c r="A65" t="str">
        <f>$A$7</f>
        <v>Food drink and tobacco</v>
      </c>
      <c r="B65" s="18">
        <f t="shared" si="3"/>
        <v>8.3563573419348725</v>
      </c>
      <c r="C65" s="18">
        <f t="shared" si="4"/>
        <v>-0.37672666387572606</v>
      </c>
      <c r="D65" s="18">
        <f t="shared" si="3"/>
        <v>1.7604452412429472</v>
      </c>
      <c r="E65" s="18">
        <f t="shared" si="3"/>
        <v>0.95164875632045565</v>
      </c>
      <c r="F65" s="18">
        <f t="shared" si="5"/>
        <v>1.2205307886594019</v>
      </c>
    </row>
    <row r="66" spans="1:6" x14ac:dyDescent="0.2">
      <c r="A66" t="str">
        <f>$A$8</f>
        <v>Engineering</v>
      </c>
      <c r="B66" s="18">
        <f t="shared" si="3"/>
        <v>3.5675114656825269</v>
      </c>
      <c r="C66" s="18">
        <f t="shared" si="4"/>
        <v>-3.2508721852207545</v>
      </c>
      <c r="D66" s="18">
        <f t="shared" si="3"/>
        <v>-0.78589973329710183</v>
      </c>
      <c r="E66" s="18">
        <f t="shared" si="3"/>
        <v>-2.3325039976427542</v>
      </c>
      <c r="F66" s="18">
        <f t="shared" si="5"/>
        <v>-1.8196667865043037</v>
      </c>
    </row>
    <row r="67" spans="1:6" x14ac:dyDescent="0.2">
      <c r="A67" t="str">
        <f>$A$9</f>
        <v>Rest of manufacturing</v>
      </c>
      <c r="B67" s="18">
        <f t="shared" si="3"/>
        <v>1.6980952717717823</v>
      </c>
      <c r="C67" s="18">
        <f t="shared" si="4"/>
        <v>-0.38680101236774345</v>
      </c>
      <c r="D67" s="18">
        <f t="shared" si="3"/>
        <v>-1.6171397621511763</v>
      </c>
      <c r="E67" s="18">
        <f t="shared" si="3"/>
        <v>-1.1435840039943468</v>
      </c>
      <c r="F67" s="18">
        <f t="shared" si="5"/>
        <v>-1.3016886510651471</v>
      </c>
    </row>
    <row r="68" spans="1:6" x14ac:dyDescent="0.2">
      <c r="A68" t="str">
        <f>$A$10</f>
        <v>Electricity and gas</v>
      </c>
      <c r="B68" s="18">
        <f t="shared" si="3"/>
        <v>-10.767638795970068</v>
      </c>
      <c r="C68" s="18">
        <f t="shared" si="4"/>
        <v>27.888057273023058</v>
      </c>
      <c r="D68" s="18">
        <f t="shared" si="3"/>
        <v>-0.72808242085828923</v>
      </c>
      <c r="E68" s="18">
        <f t="shared" si="3"/>
        <v>8.1516112158452891E-2</v>
      </c>
      <c r="F68" s="18">
        <f t="shared" si="5"/>
        <v>-0.18908103790483688</v>
      </c>
    </row>
    <row r="69" spans="1:6" x14ac:dyDescent="0.2">
      <c r="A69" t="str">
        <f>$A$11</f>
        <v>Water and sewerage</v>
      </c>
      <c r="B69" s="18">
        <f t="shared" si="3"/>
        <v>8.824057475960668</v>
      </c>
      <c r="C69" s="18">
        <f t="shared" si="4"/>
        <v>-6.2130177514797875</v>
      </c>
      <c r="D69" s="18">
        <f t="shared" si="3"/>
        <v>1.1052098274997091</v>
      </c>
      <c r="E69" s="18">
        <f t="shared" si="3"/>
        <v>0.83390741412765479</v>
      </c>
      <c r="F69" s="18">
        <f t="shared" si="5"/>
        <v>0.92426056596193185</v>
      </c>
    </row>
    <row r="70" spans="1:6" x14ac:dyDescent="0.2">
      <c r="A70" t="str">
        <f>$A$12</f>
        <v>Construction</v>
      </c>
      <c r="B70" s="18">
        <f t="shared" si="3"/>
        <v>5.0158902109949333</v>
      </c>
      <c r="C70" s="18">
        <f t="shared" si="4"/>
        <v>3.2275072496515067</v>
      </c>
      <c r="D70" s="18">
        <f t="shared" si="3"/>
        <v>1.4088460048360618</v>
      </c>
      <c r="E70" s="18">
        <f t="shared" si="3"/>
        <v>0.82888088059125398</v>
      </c>
      <c r="F70" s="18">
        <f t="shared" si="5"/>
        <v>1.0218331081166321</v>
      </c>
    </row>
    <row r="71" spans="1:6" x14ac:dyDescent="0.2">
      <c r="A71" t="str">
        <f>$A$13</f>
        <v>Wholesale and retail trade</v>
      </c>
      <c r="B71" s="18">
        <f t="shared" si="3"/>
        <v>-0.10852123463399588</v>
      </c>
      <c r="C71" s="18">
        <f t="shared" si="4"/>
        <v>1.3177653485385132</v>
      </c>
      <c r="D71" s="18">
        <f t="shared" si="3"/>
        <v>0.21026428955785992</v>
      </c>
      <c r="E71" s="18">
        <f t="shared" si="3"/>
        <v>0.12733403692661849</v>
      </c>
      <c r="F71" s="18">
        <f t="shared" si="5"/>
        <v>0.15496982611278298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1.3578256294071167</v>
      </c>
      <c r="C72" s="18">
        <f t="shared" si="4"/>
        <v>-10.059769710819955</v>
      </c>
      <c r="D72" s="18">
        <f t="shared" si="3"/>
        <v>0.95025081545598855</v>
      </c>
      <c r="E72" s="18">
        <f t="shared" si="3"/>
        <v>9.1438644049879336E-2</v>
      </c>
      <c r="F72" s="18">
        <f t="shared" si="5"/>
        <v>0.37689448794124836</v>
      </c>
    </row>
    <row r="73" spans="1:6" x14ac:dyDescent="0.2">
      <c r="A73" t="str">
        <f>$A$15</f>
        <v>Accommodation and food</v>
      </c>
      <c r="B73" s="18">
        <f t="shared" si="6"/>
        <v>2.1443592941065015</v>
      </c>
      <c r="C73" s="18">
        <f>IF(AND(D$3-C$3 &lt;&gt; 0,C15&lt;&gt;0,D15&lt;&gt;0),(EXP(LN(D15/C15)/(D$3-C$3))-1)*100,0)</f>
        <v>-7.027076389206222</v>
      </c>
      <c r="D73" s="18">
        <f t="shared" si="3"/>
        <v>1.0191852835839343</v>
      </c>
      <c r="E73" s="18">
        <f t="shared" si="3"/>
        <v>1.3502108978270311</v>
      </c>
      <c r="F73" s="18">
        <f t="shared" si="5"/>
        <v>1.2397486766944521</v>
      </c>
    </row>
    <row r="74" spans="1:6" x14ac:dyDescent="0.2">
      <c r="A74" t="str">
        <f>$A$16</f>
        <v>Media</v>
      </c>
      <c r="B74" s="18">
        <f t="shared" si="6"/>
        <v>-10.134724233391335</v>
      </c>
      <c r="C74" s="18">
        <f>IF(AND(D$3-C$3 &lt;&gt; 0,C16&lt;&gt;0,D16&lt;&gt;0),(EXP(LN(D16/C16)/(D$3-C$3))-1)*100,0)</f>
        <v>10.889982110912545</v>
      </c>
      <c r="D74" s="18">
        <f t="shared" si="3"/>
        <v>-0.73257471416210418</v>
      </c>
      <c r="E74" s="18">
        <f t="shared" si="3"/>
        <v>-0.23468049886935516</v>
      </c>
      <c r="F74" s="18">
        <f t="shared" si="5"/>
        <v>-0.4009220962175597</v>
      </c>
    </row>
    <row r="75" spans="1:6" x14ac:dyDescent="0.2">
      <c r="A75" t="str">
        <f>$A$17</f>
        <v>Information technology</v>
      </c>
      <c r="B75" s="18">
        <f t="shared" si="6"/>
        <v>8.1115844377532831E-2</v>
      </c>
      <c r="C75" s="18">
        <f t="shared" si="4"/>
        <v>1.6457931920359048</v>
      </c>
      <c r="D75" s="18">
        <f t="shared" si="3"/>
        <v>1.5414020159258079</v>
      </c>
      <c r="E75" s="18">
        <f t="shared" si="3"/>
        <v>0.84286854976807213</v>
      </c>
      <c r="F75" s="18">
        <f t="shared" si="5"/>
        <v>1.0751774639496725</v>
      </c>
    </row>
    <row r="76" spans="1:6" x14ac:dyDescent="0.2">
      <c r="A76" t="str">
        <f>$A$18</f>
        <v>Finance and insurance</v>
      </c>
      <c r="B76" s="18">
        <f t="shared" si="6"/>
        <v>-0.37879053847039712</v>
      </c>
      <c r="C76" s="18">
        <f t="shared" si="4"/>
        <v>1.0698496905393373</v>
      </c>
      <c r="D76" s="18">
        <f t="shared" si="3"/>
        <v>-0.36748852944044064</v>
      </c>
      <c r="E76" s="18">
        <f t="shared" si="3"/>
        <v>-0.66561051517703973</v>
      </c>
      <c r="F76" s="18">
        <f t="shared" si="5"/>
        <v>-0.56633576812379349</v>
      </c>
    </row>
    <row r="77" spans="1:6" x14ac:dyDescent="0.2">
      <c r="A77" t="str">
        <f>$A$19</f>
        <v>Real estate</v>
      </c>
      <c r="B77" s="18">
        <f t="shared" si="6"/>
        <v>-3.0767064858467363</v>
      </c>
      <c r="C77" s="18">
        <f t="shared" si="4"/>
        <v>17.253487709974213</v>
      </c>
      <c r="D77" s="18">
        <f t="shared" si="3"/>
        <v>-1.7812900908620311E-2</v>
      </c>
      <c r="E77" s="18">
        <f t="shared" si="3"/>
        <v>0.96330758111584647</v>
      </c>
      <c r="F77" s="18">
        <f t="shared" si="5"/>
        <v>0.63520231617331113</v>
      </c>
    </row>
    <row r="78" spans="1:6" x14ac:dyDescent="0.2">
      <c r="A78" t="str">
        <f>$A$20</f>
        <v>Professional services</v>
      </c>
      <c r="B78" s="18">
        <f t="shared" si="6"/>
        <v>1.7001797042125011</v>
      </c>
      <c r="C78" s="18">
        <f t="shared" si="4"/>
        <v>-7.0481679703581772</v>
      </c>
      <c r="D78" s="18">
        <f t="shared" si="3"/>
        <v>0.85536764006735044</v>
      </c>
      <c r="E78" s="18">
        <f t="shared" si="3"/>
        <v>0.57498914398168566</v>
      </c>
      <c r="F78" s="18">
        <f t="shared" si="5"/>
        <v>0.66836192951689188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1.2878932663447307</v>
      </c>
      <c r="C79" s="18">
        <f t="shared" ref="C79:C84" si="8">IF(AND(D$3-C$3 &lt;&gt; 0,C21&lt;&gt;0,D21&lt;&gt;0),(EXP(LN(D21/C21)/(D$3-C$3))-1)*100,0)</f>
        <v>-9.4129342821265283</v>
      </c>
      <c r="D79" s="18">
        <f t="shared" ref="D79:D84" si="9">IF(AND(E$3-D$3 &lt;&gt; 0,D21&lt;&gt;0,E21&lt;&gt;0),(EXP(LN(E21/D21)/(E$3-D$3))-1)*100,0)</f>
        <v>0.7925137923543657</v>
      </c>
      <c r="E79" s="18">
        <f t="shared" ref="E79:E84" si="10">IF(AND(F$3-E$3 &lt;&gt; 0,E21&lt;&gt;0,F21&lt;&gt;0),(EXP(LN(F21/E21)/(F$3-E$3))-1)*100,0)</f>
        <v>0.70530242723851888</v>
      </c>
      <c r="F79" s="18">
        <f t="shared" si="5"/>
        <v>0.73436449458568198</v>
      </c>
    </row>
    <row r="80" spans="1:6" x14ac:dyDescent="0.2">
      <c r="A80" s="10" t="str">
        <f>$A$22</f>
        <v>Public admin. and defence</v>
      </c>
      <c r="B80" s="18">
        <f t="shared" si="7"/>
        <v>-2.2066617936107646</v>
      </c>
      <c r="C80" s="18">
        <f t="shared" si="8"/>
        <v>1.777726803532298</v>
      </c>
      <c r="D80" s="18">
        <f t="shared" si="9"/>
        <v>0.56270962760558429</v>
      </c>
      <c r="E80" s="18">
        <f t="shared" si="10"/>
        <v>-0.11066839846893828</v>
      </c>
      <c r="F80" s="18">
        <f t="shared" si="5"/>
        <v>0.11328844592251031</v>
      </c>
    </row>
    <row r="81" spans="1:6" x14ac:dyDescent="0.2">
      <c r="A81" s="10" t="str">
        <f>$A$23</f>
        <v>Education</v>
      </c>
      <c r="B81" s="18">
        <f t="shared" si="7"/>
        <v>1.4044573852936892</v>
      </c>
      <c r="C81" s="18">
        <f t="shared" si="8"/>
        <v>-2.8137595766281942</v>
      </c>
      <c r="D81" s="18">
        <f t="shared" si="9"/>
        <v>-7.6732677328017473E-2</v>
      </c>
      <c r="E81" s="18">
        <f t="shared" si="10"/>
        <v>0.24656683444168603</v>
      </c>
      <c r="F81" s="18">
        <f t="shared" si="5"/>
        <v>0.13868427195811162</v>
      </c>
    </row>
    <row r="82" spans="1:6" x14ac:dyDescent="0.2">
      <c r="A82" s="10" t="str">
        <f>$A$24</f>
        <v>Health and social work</v>
      </c>
      <c r="B82" s="18">
        <f t="shared" si="7"/>
        <v>2.6966253189609324</v>
      </c>
      <c r="C82" s="18">
        <f t="shared" si="8"/>
        <v>-1.0133040029019935</v>
      </c>
      <c r="D82" s="18">
        <f t="shared" si="9"/>
        <v>0.79875033443259635</v>
      </c>
      <c r="E82" s="18">
        <f t="shared" si="10"/>
        <v>0.1460319559666301</v>
      </c>
      <c r="F82" s="18">
        <f t="shared" si="5"/>
        <v>0.3631337640335186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-1.5064064992660553</v>
      </c>
      <c r="C83" s="18">
        <f t="shared" si="8"/>
        <v>-1.4945145932520387</v>
      </c>
      <c r="D83" s="18">
        <f t="shared" si="9"/>
        <v>1.7718457551535005</v>
      </c>
      <c r="E83" s="18">
        <f t="shared" si="10"/>
        <v>1.0000444977132039</v>
      </c>
      <c r="F83" s="18">
        <f t="shared" si="5"/>
        <v>1.2566590412990575</v>
      </c>
    </row>
    <row r="84" spans="1:6" x14ac:dyDescent="0.2">
      <c r="A84" s="10" t="str">
        <f>$A$26</f>
        <v>Other services</v>
      </c>
      <c r="B84" s="18">
        <f t="shared" si="7"/>
        <v>1.2216953096484406</v>
      </c>
      <c r="C84" s="18">
        <f t="shared" si="8"/>
        <v>-3.6834367853646466</v>
      </c>
      <c r="D84" s="18">
        <f t="shared" si="9"/>
        <v>-0.96564212797112248</v>
      </c>
      <c r="E84" s="18">
        <f t="shared" si="10"/>
        <v>-0.10643202294482457</v>
      </c>
      <c r="F84" s="18">
        <f t="shared" si="5"/>
        <v>-0.39366048059336078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1.1927903925089245</v>
      </c>
      <c r="C86" s="18">
        <f>IF(AND(D$3-C$3 &lt;&gt; 0,C28&lt;&gt;0,D28&lt;&gt;0),(EXP(LN(D28/C28)/(D$3-C$3))-1)*100,0)</f>
        <v>-2.2137865334409979</v>
      </c>
      <c r="D86" s="18">
        <f>IF(AND(E$3-D$3 &lt;&gt; 0,D28&lt;&gt;0,E28&lt;&gt;0),(EXP(LN(E28/D28)/(E$3-D$3))-1)*100,0)</f>
        <v>0.56647518460071211</v>
      </c>
      <c r="E86" s="18">
        <f>IF(AND(F$3-E$3 &lt;&gt; 0,E28&lt;&gt;0,F28&lt;&gt;0),(EXP(LN(F28/E28)/(F$3-E$3))-1)*100,0)</f>
        <v>0.38602744219171647</v>
      </c>
      <c r="F86" s="18">
        <f>IF(AND(F$3-D$3 &lt;&gt; 0,D28&lt;&gt;0,F28&lt;&gt;0),(EXP(LN(F28/D28)/(F$3-D$3))-1)*100,0)</f>
        <v>0.44614068541455332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1.0680000000000054</v>
      </c>
      <c r="C90" s="27">
        <f>D5-C5</f>
        <v>-1.0049999999999844</v>
      </c>
      <c r="D90" s="27">
        <f t="shared" si="11"/>
        <v>0.14499999999998137</v>
      </c>
      <c r="E90" s="27">
        <f t="shared" si="11"/>
        <v>0.1079999999999961</v>
      </c>
      <c r="F90" s="27">
        <f>F5-D5</f>
        <v>0.25299999999997747</v>
      </c>
    </row>
    <row r="91" spans="1:6" x14ac:dyDescent="0.2">
      <c r="A91" t="str">
        <f>$A$6</f>
        <v>Mining and quarrying</v>
      </c>
      <c r="B91" s="27">
        <f t="shared" si="11"/>
        <v>0.27299999999999969</v>
      </c>
      <c r="C91" s="27">
        <f t="shared" ref="C91:C105" si="12">D6-C6</f>
        <v>-0.22999999999999854</v>
      </c>
      <c r="D91" s="27">
        <f t="shared" si="11"/>
        <v>-5.7000000000001494E-2</v>
      </c>
      <c r="E91" s="27">
        <f t="shared" si="11"/>
        <v>-5.0999999999998991E-2</v>
      </c>
      <c r="F91" s="27">
        <f t="shared" ref="F91:F111" si="13">F6-D6</f>
        <v>-0.10800000000000048</v>
      </c>
    </row>
    <row r="92" spans="1:6" x14ac:dyDescent="0.2">
      <c r="A92" t="str">
        <f>$A$7</f>
        <v>Food drink and tobacco</v>
      </c>
      <c r="B92" s="27">
        <f t="shared" si="11"/>
        <v>0.65599999999999326</v>
      </c>
      <c r="C92" s="27">
        <f t="shared" si="12"/>
        <v>-8.9999999999910152E-3</v>
      </c>
      <c r="D92" s="27">
        <f t="shared" si="11"/>
        <v>0.21699999999998942</v>
      </c>
      <c r="E92" s="27">
        <f t="shared" si="11"/>
        <v>0.25800000000000844</v>
      </c>
      <c r="F92" s="27">
        <f t="shared" si="13"/>
        <v>0.47499999999999787</v>
      </c>
    </row>
    <row r="93" spans="1:6" x14ac:dyDescent="0.2">
      <c r="A93" t="str">
        <f>$A$8</f>
        <v>Engineering</v>
      </c>
      <c r="B93" s="27">
        <f t="shared" si="11"/>
        <v>0.82499999999999662</v>
      </c>
      <c r="C93" s="27">
        <f t="shared" si="12"/>
        <v>-0.20500000000002139</v>
      </c>
      <c r="D93" s="27">
        <f t="shared" si="11"/>
        <v>-0.23599999999998911</v>
      </c>
      <c r="E93" s="27">
        <f t="shared" si="11"/>
        <v>-1.232999999999973</v>
      </c>
      <c r="F93" s="27">
        <f t="shared" si="13"/>
        <v>-1.4689999999999621</v>
      </c>
    </row>
    <row r="94" spans="1:6" x14ac:dyDescent="0.2">
      <c r="A94" t="str">
        <f>$A$9</f>
        <v>Rest of manufacturing</v>
      </c>
      <c r="B94" s="27">
        <f t="shared" si="11"/>
        <v>1.3639999999999795</v>
      </c>
      <c r="C94" s="27">
        <f t="shared" si="12"/>
        <v>-8.0999999999928463E-2</v>
      </c>
      <c r="D94" s="27">
        <f t="shared" si="11"/>
        <v>-1.6330000000000204</v>
      </c>
      <c r="E94" s="27">
        <f t="shared" si="11"/>
        <v>-2.0889999999999986</v>
      </c>
      <c r="F94" s="27">
        <f t="shared" si="13"/>
        <v>-3.7220000000000191</v>
      </c>
    </row>
    <row r="95" spans="1:6" x14ac:dyDescent="0.2">
      <c r="A95" t="str">
        <f>$A$10</f>
        <v>Electricity and gas</v>
      </c>
      <c r="B95" s="27">
        <f t="shared" si="11"/>
        <v>-1.7739999999999871</v>
      </c>
      <c r="C95" s="27">
        <f t="shared" si="12"/>
        <v>0.85699999999999887</v>
      </c>
      <c r="D95" s="27">
        <f t="shared" si="11"/>
        <v>-0.14099999999999646</v>
      </c>
      <c r="E95" s="27">
        <f t="shared" si="11"/>
        <v>3.0999999999995698E-2</v>
      </c>
      <c r="F95" s="27">
        <f t="shared" si="13"/>
        <v>-0.11000000000000076</v>
      </c>
    </row>
    <row r="96" spans="1:6" x14ac:dyDescent="0.2">
      <c r="A96" t="str">
        <f>$A$11</f>
        <v>Water and sewerage</v>
      </c>
      <c r="B96" s="27">
        <f t="shared" si="11"/>
        <v>1.0669999999999953</v>
      </c>
      <c r="C96" s="27">
        <f t="shared" si="12"/>
        <v>-0.23100000000001852</v>
      </c>
      <c r="D96" s="27">
        <f t="shared" si="11"/>
        <v>0.19700000000002849</v>
      </c>
      <c r="E96" s="27">
        <f t="shared" si="11"/>
        <v>0.31899999999999151</v>
      </c>
      <c r="F96" s="27">
        <f t="shared" si="13"/>
        <v>0.51600000000002</v>
      </c>
    </row>
    <row r="97" spans="1:6" x14ac:dyDescent="0.2">
      <c r="A97" t="str">
        <f>$A$12</f>
        <v>Construction</v>
      </c>
      <c r="B97" s="27">
        <f t="shared" si="11"/>
        <v>9.4420000000000073</v>
      </c>
      <c r="C97" s="27">
        <f t="shared" si="12"/>
        <v>1.7139999999999276</v>
      </c>
      <c r="D97" s="27">
        <f t="shared" si="11"/>
        <v>3.9720000000002145</v>
      </c>
      <c r="E97" s="27">
        <f t="shared" si="11"/>
        <v>5.0589999999998341</v>
      </c>
      <c r="F97" s="27">
        <f t="shared" si="13"/>
        <v>9.0310000000000485</v>
      </c>
    </row>
    <row r="98" spans="1:6" x14ac:dyDescent="0.2">
      <c r="A98" t="str">
        <f>$A$13</f>
        <v>Wholesale and retail trade</v>
      </c>
      <c r="B98" s="27">
        <f t="shared" si="11"/>
        <v>-0.39999999999966462</v>
      </c>
      <c r="C98" s="27">
        <f t="shared" si="12"/>
        <v>1.2109999999999275</v>
      </c>
      <c r="D98" s="27">
        <f t="shared" si="11"/>
        <v>0.9830000000000183</v>
      </c>
      <c r="E98" s="27">
        <f t="shared" si="11"/>
        <v>1.2049999999998704</v>
      </c>
      <c r="F98" s="27">
        <f t="shared" si="13"/>
        <v>2.1879999999998887</v>
      </c>
    </row>
    <row r="99" spans="1:6" x14ac:dyDescent="0.2">
      <c r="A99" t="str">
        <f>$A$14</f>
        <v>Transport and storage</v>
      </c>
      <c r="B99" s="27">
        <f t="shared" si="11"/>
        <v>1.1949999999999399</v>
      </c>
      <c r="C99" s="27">
        <f t="shared" si="12"/>
        <v>-2.288999999999966</v>
      </c>
      <c r="D99" s="27">
        <f t="shared" si="11"/>
        <v>0.99099999999996058</v>
      </c>
      <c r="E99" s="27">
        <f t="shared" si="11"/>
        <v>0.19700000000003115</v>
      </c>
      <c r="F99" s="27">
        <f t="shared" si="13"/>
        <v>1.1879999999999917</v>
      </c>
    </row>
    <row r="100" spans="1:6" x14ac:dyDescent="0.2">
      <c r="A100" t="str">
        <f>$A$15</f>
        <v>Accommodation and food</v>
      </c>
      <c r="B100" s="27">
        <f t="shared" si="11"/>
        <v>3.5640000000000782</v>
      </c>
      <c r="C100" s="27">
        <f t="shared" si="12"/>
        <v>-3.0780000000001166</v>
      </c>
      <c r="D100" s="27">
        <f t="shared" si="11"/>
        <v>2.1180000000000092</v>
      </c>
      <c r="E100" s="27">
        <f t="shared" si="11"/>
        <v>6.1490000000000364</v>
      </c>
      <c r="F100" s="27">
        <f t="shared" si="13"/>
        <v>8.2670000000000456</v>
      </c>
    </row>
    <row r="101" spans="1:6" x14ac:dyDescent="0.2">
      <c r="A101" t="str">
        <f>$A$16</f>
        <v>Media</v>
      </c>
      <c r="B101" s="27">
        <f t="shared" si="11"/>
        <v>-2.3850000000000051</v>
      </c>
      <c r="C101" s="27">
        <f t="shared" si="12"/>
        <v>0.48700000000000898</v>
      </c>
      <c r="D101" s="27">
        <f t="shared" si="11"/>
        <v>-0.17900000000001182</v>
      </c>
      <c r="E101" s="27">
        <f t="shared" si="11"/>
        <v>-0.11099999999999266</v>
      </c>
      <c r="F101" s="27">
        <f t="shared" si="13"/>
        <v>-0.29000000000000448</v>
      </c>
    </row>
    <row r="102" spans="1:6" x14ac:dyDescent="0.2">
      <c r="A102" t="str">
        <f>$A$17</f>
        <v>Information technology</v>
      </c>
      <c r="B102" s="27">
        <f t="shared" si="11"/>
        <v>0.12099999999993827</v>
      </c>
      <c r="C102" s="27">
        <f t="shared" si="12"/>
        <v>0.61499999999997357</v>
      </c>
      <c r="D102" s="27">
        <f t="shared" si="11"/>
        <v>3.0190000000000339</v>
      </c>
      <c r="E102" s="27">
        <f t="shared" si="11"/>
        <v>3.5900000000000318</v>
      </c>
      <c r="F102" s="27">
        <f t="shared" si="13"/>
        <v>6.6090000000000657</v>
      </c>
    </row>
    <row r="103" spans="1:6" x14ac:dyDescent="0.2">
      <c r="A103" t="str">
        <f>$A$18</f>
        <v>Finance and insurance</v>
      </c>
      <c r="B103" s="27">
        <f t="shared" si="11"/>
        <v>-0.34600000000000009</v>
      </c>
      <c r="C103" s="27">
        <f t="shared" si="12"/>
        <v>0.24200000000000088</v>
      </c>
      <c r="D103" s="27">
        <f t="shared" si="11"/>
        <v>-0.41700000000005488</v>
      </c>
      <c r="E103" s="27">
        <f t="shared" si="11"/>
        <v>-1.4499999999999282</v>
      </c>
      <c r="F103" s="27">
        <f t="shared" si="13"/>
        <v>-1.8669999999999831</v>
      </c>
    </row>
    <row r="104" spans="1:6" x14ac:dyDescent="0.2">
      <c r="A104" t="str">
        <f>$A$19</f>
        <v>Real estate</v>
      </c>
      <c r="B104" s="27">
        <f t="shared" si="11"/>
        <v>-1.4029999999999845</v>
      </c>
      <c r="C104" s="27">
        <f t="shared" si="12"/>
        <v>1.8179999999999836</v>
      </c>
      <c r="D104" s="27">
        <f t="shared" si="11"/>
        <v>-1.099999999997614E-2</v>
      </c>
      <c r="E104" s="27">
        <f t="shared" si="11"/>
        <v>1.2419999999999725</v>
      </c>
      <c r="F104" s="27">
        <f t="shared" si="13"/>
        <v>1.2309999999999963</v>
      </c>
    </row>
    <row r="105" spans="1:6" x14ac:dyDescent="0.2">
      <c r="A105" t="str">
        <f>$A$20</f>
        <v>Professional services</v>
      </c>
      <c r="B105" s="27">
        <f t="shared" si="11"/>
        <v>5.5439999999999117</v>
      </c>
      <c r="C105" s="27">
        <f t="shared" si="12"/>
        <v>-5.9919999999999902</v>
      </c>
      <c r="D105" s="27">
        <f t="shared" si="11"/>
        <v>3.4380000000000166</v>
      </c>
      <c r="E105" s="27">
        <f t="shared" si="11"/>
        <v>4.866000000000156</v>
      </c>
      <c r="F105" s="27">
        <f t="shared" si="13"/>
        <v>8.3040000000001726</v>
      </c>
    </row>
    <row r="106" spans="1:6" x14ac:dyDescent="0.2">
      <c r="A106" s="10" t="str">
        <f>$A$21</f>
        <v>Support services</v>
      </c>
      <c r="B106" s="27">
        <f t="shared" ref="B106:B111" si="14">C21-B21</f>
        <v>2.8610000000000895</v>
      </c>
      <c r="C106" s="27">
        <f t="shared" ref="C106:C111" si="15">D21-C21</f>
        <v>-5.3970000000000695</v>
      </c>
      <c r="D106" s="27">
        <f t="shared" ref="D106:D111" si="16">E21-D21</f>
        <v>2.0909999999999727</v>
      </c>
      <c r="E106" s="27">
        <f t="shared" ref="E106:E111" si="17">F21-E21</f>
        <v>3.9340000000000828</v>
      </c>
      <c r="F106" s="27">
        <f t="shared" si="13"/>
        <v>6.0250000000000554</v>
      </c>
    </row>
    <row r="107" spans="1:6" x14ac:dyDescent="0.2">
      <c r="A107" s="10" t="str">
        <f>$A$22</f>
        <v>Public admin. and defence</v>
      </c>
      <c r="B107" s="27">
        <f t="shared" si="14"/>
        <v>-1.6280000000000463</v>
      </c>
      <c r="C107" s="27">
        <f t="shared" si="15"/>
        <v>0.30999999999996319</v>
      </c>
      <c r="D107" s="27">
        <f t="shared" si="16"/>
        <v>0.50500000000004874</v>
      </c>
      <c r="E107" s="27">
        <f t="shared" si="17"/>
        <v>-0.20099999999999341</v>
      </c>
      <c r="F107" s="27">
        <f t="shared" si="13"/>
        <v>0.30400000000005534</v>
      </c>
    </row>
    <row r="108" spans="1:6" x14ac:dyDescent="0.2">
      <c r="A108" s="10" t="str">
        <f>$A$23</f>
        <v>Education</v>
      </c>
      <c r="B108" s="27">
        <f t="shared" si="14"/>
        <v>3.5270000000000152</v>
      </c>
      <c r="C108" s="27">
        <f t="shared" si="15"/>
        <v>-1.8289999999998585</v>
      </c>
      <c r="D108" s="27">
        <f t="shared" si="16"/>
        <v>-0.24200000000001154</v>
      </c>
      <c r="E108" s="27">
        <f t="shared" si="17"/>
        <v>1.5689999999999031</v>
      </c>
      <c r="F108" s="27">
        <f t="shared" si="13"/>
        <v>1.3269999999998916</v>
      </c>
    </row>
    <row r="109" spans="1:6" x14ac:dyDescent="0.2">
      <c r="A109" s="10" t="str">
        <f>$A$24</f>
        <v>Health and social work</v>
      </c>
      <c r="B109" s="27">
        <f t="shared" si="14"/>
        <v>8.6290000000000049</v>
      </c>
      <c r="C109" s="27">
        <f t="shared" si="15"/>
        <v>-0.86600000000012756</v>
      </c>
      <c r="D109" s="27">
        <f t="shared" si="16"/>
        <v>3.4330000000000638</v>
      </c>
      <c r="E109" s="27">
        <f t="shared" si="17"/>
        <v>1.2939999999999259</v>
      </c>
      <c r="F109" s="27">
        <f t="shared" si="13"/>
        <v>4.7269999999999897</v>
      </c>
    </row>
    <row r="110" spans="1:6" x14ac:dyDescent="0.2">
      <c r="A110" s="10" t="str">
        <f>$A$25</f>
        <v>Arts and entertainment</v>
      </c>
      <c r="B110" s="27">
        <f t="shared" si="14"/>
        <v>-1.5120000000000466</v>
      </c>
      <c r="C110" s="27">
        <f t="shared" si="15"/>
        <v>-0.36100000000002908</v>
      </c>
      <c r="D110" s="27">
        <f t="shared" si="16"/>
        <v>2.1840000000000117</v>
      </c>
      <c r="E110" s="27">
        <f t="shared" si="17"/>
        <v>2.7179999999999787</v>
      </c>
      <c r="F110" s="27">
        <f t="shared" si="13"/>
        <v>4.9019999999999904</v>
      </c>
    </row>
    <row r="111" spans="1:6" x14ac:dyDescent="0.2">
      <c r="A111" s="10" t="str">
        <f>$A$26</f>
        <v>Other services</v>
      </c>
      <c r="B111" s="27">
        <f t="shared" si="14"/>
        <v>1.1610000000001399</v>
      </c>
      <c r="C111" s="27">
        <f t="shared" si="15"/>
        <v>-0.90200000000009695</v>
      </c>
      <c r="D111" s="27">
        <f t="shared" si="16"/>
        <v>-1.1169999999999831</v>
      </c>
      <c r="E111" s="27">
        <f t="shared" si="17"/>
        <v>-0.23800000000003507</v>
      </c>
      <c r="F111" s="27">
        <f t="shared" si="13"/>
        <v>-1.3550000000000182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31.84900000000016</v>
      </c>
      <c r="C113" s="29">
        <f>D28-C28</f>
        <v>-15.221000000000231</v>
      </c>
      <c r="D113" s="29">
        <f>E28-D28</f>
        <v>19.260000000000105</v>
      </c>
      <c r="E113" s="29">
        <f>F28-E28</f>
        <v>27.166000000000167</v>
      </c>
      <c r="F113" s="29">
        <f>F28-D28</f>
        <v>46.426000000000272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Enterprise M3 LEP (including all of Surrey)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11.830999999999989</v>
      </c>
      <c r="C7" s="31">
        <f>'Ind T1'!C7</f>
        <v>12.465000000000003</v>
      </c>
      <c r="D7" s="31">
        <f>'Ind T1'!D7</f>
        <v>11.856</v>
      </c>
      <c r="E7" s="31">
        <f>'Ind T1'!E7</f>
        <v>12.000000000000012</v>
      </c>
      <c r="F7" s="31">
        <f>'Ind T1'!F7</f>
        <v>12.406999999999996</v>
      </c>
      <c r="H7" s="31">
        <f>C7-B7</f>
        <v>0.63400000000001455</v>
      </c>
      <c r="I7" s="31">
        <f>D7-C7</f>
        <v>-0.60900000000000354</v>
      </c>
      <c r="J7" s="31">
        <f>E7-D7</f>
        <v>0.14400000000001256</v>
      </c>
      <c r="K7" s="31">
        <f>F7-E7</f>
        <v>0.40699999999998404</v>
      </c>
      <c r="L7" s="31">
        <f>F7-D7</f>
        <v>0.5509999999999966</v>
      </c>
    </row>
    <row r="8" spans="1:12" x14ac:dyDescent="0.2">
      <c r="A8" t="str">
        <f>'Ind T2'!A5</f>
        <v>Agriculture</v>
      </c>
      <c r="B8" s="32">
        <f>'Ind T2'!B5</f>
        <v>3.8239999999999958</v>
      </c>
      <c r="C8" s="32">
        <f>'Ind T2'!C5</f>
        <v>4.8920000000000012</v>
      </c>
      <c r="D8" s="32">
        <f>'Ind T2'!D5</f>
        <v>3.8870000000000169</v>
      </c>
      <c r="E8" s="32">
        <f>'Ind T2'!E5</f>
        <v>4.0319999999999983</v>
      </c>
      <c r="F8" s="32">
        <f>'Ind T2'!F5</f>
        <v>4.1399999999999944</v>
      </c>
      <c r="H8" s="11">
        <f t="shared" ref="H8:H40" si="0">C8-B8</f>
        <v>1.0680000000000054</v>
      </c>
      <c r="I8" s="31">
        <f t="shared" ref="I8:I38" si="1">D8-C8</f>
        <v>-1.0049999999999844</v>
      </c>
      <c r="J8" s="11">
        <f t="shared" ref="J8:J38" si="2">E8-D8</f>
        <v>0.14499999999998137</v>
      </c>
      <c r="K8" s="11">
        <f t="shared" ref="K8:K38" si="3">F8-E8</f>
        <v>0.1079999999999961</v>
      </c>
      <c r="L8" s="31">
        <f t="shared" ref="L8:L40" si="4">F8-D8</f>
        <v>0.25299999999997747</v>
      </c>
    </row>
    <row r="9" spans="1:12" x14ac:dyDescent="0.2">
      <c r="A9" t="str">
        <f>'Ind T2'!A6</f>
        <v>Mining and quarrying</v>
      </c>
      <c r="B9" s="32">
        <f>'Ind T2'!B6</f>
        <v>0.50899999999999945</v>
      </c>
      <c r="C9" s="32">
        <f>'Ind T2'!C6</f>
        <v>0.78199999999999914</v>
      </c>
      <c r="D9" s="32">
        <f>'Ind T2'!D6</f>
        <v>0.5520000000000006</v>
      </c>
      <c r="E9" s="32">
        <f>'Ind T2'!E6</f>
        <v>0.49499999999999911</v>
      </c>
      <c r="F9" s="32">
        <f>'Ind T2'!F6</f>
        <v>0.44400000000000012</v>
      </c>
      <c r="H9" s="11">
        <f t="shared" si="0"/>
        <v>0.27299999999999969</v>
      </c>
      <c r="I9" s="31">
        <f t="shared" si="1"/>
        <v>-0.22999999999999854</v>
      </c>
      <c r="J9" s="11">
        <f t="shared" si="2"/>
        <v>-5.7000000000001494E-2</v>
      </c>
      <c r="K9" s="11">
        <f t="shared" si="3"/>
        <v>-5.0999999999998991E-2</v>
      </c>
      <c r="L9" s="31">
        <f t="shared" si="4"/>
        <v>-0.10800000000000048</v>
      </c>
    </row>
    <row r="10" spans="1:12" x14ac:dyDescent="0.2">
      <c r="A10" t="str">
        <f>'Ind T2'!A10</f>
        <v>Electricity and gas</v>
      </c>
      <c r="B10" s="32">
        <f>'Ind T2'!B10</f>
        <v>4.846999999999988</v>
      </c>
      <c r="C10" s="32">
        <f>'Ind T2'!C10</f>
        <v>3.0730000000000008</v>
      </c>
      <c r="D10" s="32">
        <f>'Ind T2'!D10</f>
        <v>3.9299999999999997</v>
      </c>
      <c r="E10" s="32">
        <f>'Ind T2'!E10</f>
        <v>3.7890000000000033</v>
      </c>
      <c r="F10" s="32">
        <f>'Ind T2'!F10</f>
        <v>3.819999999999999</v>
      </c>
      <c r="H10" s="11">
        <f t="shared" si="0"/>
        <v>-1.7739999999999871</v>
      </c>
      <c r="I10" s="31">
        <f t="shared" si="1"/>
        <v>0.85699999999999887</v>
      </c>
      <c r="J10" s="11">
        <f t="shared" si="2"/>
        <v>-0.14099999999999646</v>
      </c>
      <c r="K10" s="11">
        <f t="shared" si="3"/>
        <v>3.0999999999995698E-2</v>
      </c>
      <c r="L10" s="31">
        <f t="shared" si="4"/>
        <v>-0.11000000000000076</v>
      </c>
    </row>
    <row r="11" spans="1:12" x14ac:dyDescent="0.2">
      <c r="A11" t="str">
        <f>'Ind T2'!A11</f>
        <v>Water and sewerage</v>
      </c>
      <c r="B11" s="32">
        <f>'Ind T2'!B11</f>
        <v>2.651000000000006</v>
      </c>
      <c r="C11" s="32">
        <f>'Ind T2'!C11</f>
        <v>3.7180000000000013</v>
      </c>
      <c r="D11" s="32">
        <f>'Ind T2'!D11</f>
        <v>3.4869999999999828</v>
      </c>
      <c r="E11" s="32">
        <f>'Ind T2'!E11</f>
        <v>3.6840000000000113</v>
      </c>
      <c r="F11" s="32">
        <f>'Ind T2'!F11</f>
        <v>4.0030000000000028</v>
      </c>
      <c r="H11" s="11">
        <f t="shared" ref="H11" si="5">C11-B11</f>
        <v>1.0669999999999953</v>
      </c>
      <c r="I11" s="31">
        <f t="shared" ref="I11" si="6">D11-C11</f>
        <v>-0.23100000000001852</v>
      </c>
      <c r="J11" s="11">
        <f t="shared" ref="J11" si="7">E11-D11</f>
        <v>0.19700000000002849</v>
      </c>
      <c r="K11" s="11">
        <f t="shared" ref="K11" si="8">F11-E11</f>
        <v>0.31899999999999151</v>
      </c>
      <c r="L11" s="31">
        <f t="shared" si="4"/>
        <v>0.51600000000002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26.790999999999997</v>
      </c>
      <c r="C13" s="31">
        <f>'Ind T1'!C8</f>
        <v>29.635999999999967</v>
      </c>
      <c r="D13" s="31">
        <f>'Ind T1'!D8</f>
        <v>29.341000000000026</v>
      </c>
      <c r="E13" s="31">
        <f>'Ind T1'!E8</f>
        <v>27.689000000000007</v>
      </c>
      <c r="F13" s="31">
        <f>'Ind T1'!F8</f>
        <v>24.625000000000043</v>
      </c>
      <c r="H13" s="31">
        <f t="shared" si="0"/>
        <v>2.8449999999999704</v>
      </c>
      <c r="I13" s="31">
        <f t="shared" si="1"/>
        <v>-0.29499999999994131</v>
      </c>
      <c r="J13" s="31">
        <f t="shared" si="2"/>
        <v>-1.6520000000000188</v>
      </c>
      <c r="K13" s="31">
        <f t="shared" si="3"/>
        <v>-3.0639999999999645</v>
      </c>
      <c r="L13" s="31">
        <f t="shared" si="4"/>
        <v>-4.7159999999999833</v>
      </c>
    </row>
    <row r="14" spans="1:12" x14ac:dyDescent="0.2">
      <c r="A14" t="str">
        <f>'Ind T2'!A7</f>
        <v>Food drink and tobacco</v>
      </c>
      <c r="B14" s="32">
        <f>'Ind T2'!B7</f>
        <v>1.7330000000000012</v>
      </c>
      <c r="C14" s="32">
        <f>'Ind T2'!C7</f>
        <v>2.3889999999999945</v>
      </c>
      <c r="D14" s="32">
        <f>'Ind T2'!D7</f>
        <v>2.3800000000000034</v>
      </c>
      <c r="E14" s="32">
        <f>'Ind T2'!E7</f>
        <v>2.5969999999999929</v>
      </c>
      <c r="F14" s="32">
        <f>'Ind T2'!F7</f>
        <v>2.8550000000000013</v>
      </c>
      <c r="H14" s="11">
        <f t="shared" si="0"/>
        <v>0.65599999999999326</v>
      </c>
      <c r="I14" s="31">
        <f t="shared" si="1"/>
        <v>-8.9999999999910152E-3</v>
      </c>
      <c r="J14" s="11">
        <f t="shared" si="2"/>
        <v>0.21699999999998942</v>
      </c>
      <c r="K14" s="11">
        <f t="shared" si="3"/>
        <v>0.25800000000000844</v>
      </c>
      <c r="L14" s="31">
        <f t="shared" si="4"/>
        <v>0.47499999999999787</v>
      </c>
    </row>
    <row r="15" spans="1:12" x14ac:dyDescent="0.2">
      <c r="A15" t="str">
        <f>'Ind T2'!A8</f>
        <v>Engineering</v>
      </c>
      <c r="B15" s="32">
        <f>'Ind T2'!B8</f>
        <v>5.4810000000000123</v>
      </c>
      <c r="C15" s="32">
        <f>'Ind T2'!C8</f>
        <v>6.3060000000000089</v>
      </c>
      <c r="D15" s="32">
        <f>'Ind T2'!D8</f>
        <v>6.1009999999999875</v>
      </c>
      <c r="E15" s="32">
        <f>'Ind T2'!E8</f>
        <v>5.8649999999999984</v>
      </c>
      <c r="F15" s="32">
        <f>'Ind T2'!F8</f>
        <v>4.6320000000000254</v>
      </c>
      <c r="H15" s="11">
        <f t="shared" si="0"/>
        <v>0.82499999999999662</v>
      </c>
      <c r="I15" s="31">
        <f t="shared" si="1"/>
        <v>-0.20500000000002139</v>
      </c>
      <c r="J15" s="11">
        <f t="shared" si="2"/>
        <v>-0.23599999999998911</v>
      </c>
      <c r="K15" s="11">
        <f t="shared" si="3"/>
        <v>-1.232999999999973</v>
      </c>
      <c r="L15" s="31">
        <f t="shared" si="4"/>
        <v>-1.4689999999999621</v>
      </c>
    </row>
    <row r="16" spans="1:12" x14ac:dyDescent="0.2">
      <c r="A16" t="str">
        <f>'Ind T2'!A9</f>
        <v>Rest of manufacturing</v>
      </c>
      <c r="B16" s="32">
        <f>'Ind T2'!B9</f>
        <v>19.576999999999984</v>
      </c>
      <c r="C16" s="32">
        <f>'Ind T2'!C9</f>
        <v>20.940999999999963</v>
      </c>
      <c r="D16" s="32">
        <f>'Ind T2'!D9</f>
        <v>20.860000000000035</v>
      </c>
      <c r="E16" s="32">
        <f>'Ind T2'!E9</f>
        <v>19.227000000000015</v>
      </c>
      <c r="F16" s="32">
        <f>'Ind T2'!F9</f>
        <v>17.138000000000016</v>
      </c>
      <c r="H16" s="11">
        <f t="shared" si="0"/>
        <v>1.3639999999999795</v>
      </c>
      <c r="I16" s="31">
        <f t="shared" si="1"/>
        <v>-8.0999999999928463E-2</v>
      </c>
      <c r="J16" s="11">
        <f t="shared" si="2"/>
        <v>-1.6330000000000204</v>
      </c>
      <c r="K16" s="11">
        <f t="shared" si="3"/>
        <v>-2.0889999999999986</v>
      </c>
      <c r="L16" s="31">
        <f t="shared" si="4"/>
        <v>-3.7220000000000191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43.664000000000065</v>
      </c>
      <c r="C18" s="31">
        <f>'Ind T1'!C9</f>
        <v>53.106000000000073</v>
      </c>
      <c r="D18" s="31">
        <f>'Ind T1'!D9</f>
        <v>54.82</v>
      </c>
      <c r="E18" s="31">
        <f>'Ind T1'!E9</f>
        <v>58.792000000000215</v>
      </c>
      <c r="F18" s="31">
        <f>'Ind T1'!F9</f>
        <v>63.851000000000049</v>
      </c>
      <c r="H18" s="31">
        <f t="shared" si="0"/>
        <v>9.4420000000000073</v>
      </c>
      <c r="I18" s="31">
        <f t="shared" si="1"/>
        <v>1.7139999999999276</v>
      </c>
      <c r="J18" s="31">
        <f t="shared" si="2"/>
        <v>3.9720000000002145</v>
      </c>
      <c r="K18" s="31">
        <f t="shared" si="3"/>
        <v>5.0589999999998341</v>
      </c>
      <c r="L18" s="31">
        <f t="shared" si="4"/>
        <v>9.0310000000000485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154.09499999999971</v>
      </c>
      <c r="C20" s="31">
        <f>'Ind T1'!C10</f>
        <v>158.45400000000006</v>
      </c>
      <c r="D20" s="31">
        <f>'Ind T1'!D10</f>
        <v>154.29799999999992</v>
      </c>
      <c r="E20" s="31">
        <f>'Ind T1'!E10</f>
        <v>158.3899999999999</v>
      </c>
      <c r="F20" s="31">
        <f>'Ind T1'!F10</f>
        <v>165.94099999999983</v>
      </c>
      <c r="H20" s="31">
        <f t="shared" si="0"/>
        <v>4.3590000000003499</v>
      </c>
      <c r="I20" s="31">
        <f t="shared" si="1"/>
        <v>-4.156000000000148</v>
      </c>
      <c r="J20" s="31">
        <f t="shared" si="2"/>
        <v>4.0919999999999845</v>
      </c>
      <c r="K20" s="31">
        <f t="shared" si="3"/>
        <v>7.5509999999999309</v>
      </c>
      <c r="L20" s="31">
        <f t="shared" si="4"/>
        <v>11.642999999999915</v>
      </c>
    </row>
    <row r="21" spans="1:12" x14ac:dyDescent="0.2">
      <c r="A21" s="10" t="str">
        <f>'Ind T2'!A13</f>
        <v>Wholesale and retail trade</v>
      </c>
      <c r="B21" s="32">
        <f>'Ind T2'!B13</f>
        <v>92.297999999999718</v>
      </c>
      <c r="C21" s="32">
        <f>'Ind T2'!C13</f>
        <v>91.898000000000053</v>
      </c>
      <c r="D21" s="32">
        <f>'Ind T2'!D13</f>
        <v>93.10899999999998</v>
      </c>
      <c r="E21" s="32">
        <f>'Ind T2'!E13</f>
        <v>94.091999999999999</v>
      </c>
      <c r="F21" s="32">
        <f>'Ind T2'!F13</f>
        <v>95.296999999999869</v>
      </c>
      <c r="H21" s="11">
        <f t="shared" si="0"/>
        <v>-0.39999999999966462</v>
      </c>
      <c r="I21" s="31">
        <f t="shared" si="1"/>
        <v>1.2109999999999275</v>
      </c>
      <c r="J21" s="11">
        <f t="shared" si="2"/>
        <v>0.9830000000000183</v>
      </c>
      <c r="K21" s="11">
        <f t="shared" si="3"/>
        <v>1.2049999999998704</v>
      </c>
      <c r="L21" s="31">
        <f t="shared" si="4"/>
        <v>2.1879999999998887</v>
      </c>
    </row>
    <row r="22" spans="1:12" x14ac:dyDescent="0.2">
      <c r="A22" s="10" t="str">
        <f>'Ind T2'!A14</f>
        <v>Transport and storage</v>
      </c>
      <c r="B22" s="32">
        <f>'Ind T2'!B14</f>
        <v>21.55899999999999</v>
      </c>
      <c r="C22" s="32">
        <f>'Ind T2'!C14</f>
        <v>22.75399999999993</v>
      </c>
      <c r="D22" s="32">
        <f>'Ind T2'!D14</f>
        <v>20.464999999999964</v>
      </c>
      <c r="E22" s="32">
        <f>'Ind T2'!E14</f>
        <v>21.455999999999925</v>
      </c>
      <c r="F22" s="32">
        <f>'Ind T2'!F14</f>
        <v>21.652999999999956</v>
      </c>
      <c r="H22" s="11">
        <f t="shared" si="0"/>
        <v>1.1949999999999399</v>
      </c>
      <c r="I22" s="31">
        <f t="shared" si="1"/>
        <v>-2.288999999999966</v>
      </c>
      <c r="J22" s="11">
        <f t="shared" si="2"/>
        <v>0.99099999999996058</v>
      </c>
      <c r="K22" s="11">
        <f t="shared" si="3"/>
        <v>0.19700000000003115</v>
      </c>
      <c r="L22" s="31">
        <f t="shared" si="4"/>
        <v>1.1879999999999917</v>
      </c>
    </row>
    <row r="23" spans="1:12" x14ac:dyDescent="0.2">
      <c r="A23" s="10" t="str">
        <f>'Ind T2'!A15</f>
        <v>Accommodation and food</v>
      </c>
      <c r="B23" s="32">
        <f>'Ind T2'!B15</f>
        <v>40.238000000000007</v>
      </c>
      <c r="C23" s="32">
        <f>'Ind T2'!C15</f>
        <v>43.802000000000085</v>
      </c>
      <c r="D23" s="32">
        <f>'Ind T2'!D15</f>
        <v>40.723999999999968</v>
      </c>
      <c r="E23" s="32">
        <f>'Ind T2'!E15</f>
        <v>42.841999999999977</v>
      </c>
      <c r="F23" s="32">
        <f>'Ind T2'!F15</f>
        <v>48.991000000000014</v>
      </c>
      <c r="H23" s="11">
        <f t="shared" si="0"/>
        <v>3.5640000000000782</v>
      </c>
      <c r="I23" s="31">
        <f t="shared" si="1"/>
        <v>-3.0780000000001166</v>
      </c>
      <c r="J23" s="11">
        <f t="shared" si="2"/>
        <v>2.1180000000000092</v>
      </c>
      <c r="K23" s="11">
        <f t="shared" si="3"/>
        <v>6.1490000000000364</v>
      </c>
      <c r="L23" s="31">
        <f t="shared" si="4"/>
        <v>8.2670000000000456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261.95000000000005</v>
      </c>
      <c r="C25" s="31">
        <f>'Ind T1'!C11</f>
        <v>265.99100000000004</v>
      </c>
      <c r="D25" s="31">
        <f>'Ind T1'!D11</f>
        <v>256.50099999999986</v>
      </c>
      <c r="E25" s="31">
        <f>'Ind T1'!E11</f>
        <v>265.50899999999984</v>
      </c>
      <c r="F25" s="31">
        <f>'Ind T1'!F11</f>
        <v>280.06000000000012</v>
      </c>
      <c r="H25" s="31">
        <f t="shared" si="0"/>
        <v>4.0409999999999968</v>
      </c>
      <c r="I25" s="31">
        <f t="shared" si="1"/>
        <v>-9.4900000000001796</v>
      </c>
      <c r="J25" s="31">
        <f t="shared" si="2"/>
        <v>9.0079999999999814</v>
      </c>
      <c r="K25" s="31">
        <f t="shared" si="3"/>
        <v>14.551000000000272</v>
      </c>
      <c r="L25" s="31">
        <f t="shared" si="4"/>
        <v>23.559000000000253</v>
      </c>
    </row>
    <row r="26" spans="1:12" x14ac:dyDescent="0.2">
      <c r="A26" s="10" t="str">
        <f>'Ind T2'!A16</f>
        <v>Media</v>
      </c>
      <c r="B26" s="11">
        <f>'Ind T2'!B16</f>
        <v>6.8570000000000029</v>
      </c>
      <c r="C26" s="11">
        <f>'Ind T2'!C16</f>
        <v>4.4719999999999978</v>
      </c>
      <c r="D26" s="11">
        <f>'Ind T2'!D16</f>
        <v>4.9590000000000067</v>
      </c>
      <c r="E26" s="11">
        <f>'Ind T2'!E16</f>
        <v>4.7799999999999949</v>
      </c>
      <c r="F26" s="11">
        <f>'Ind T2'!F16</f>
        <v>4.6690000000000023</v>
      </c>
      <c r="H26" s="11">
        <f t="shared" si="0"/>
        <v>-2.3850000000000051</v>
      </c>
      <c r="I26" s="31">
        <f t="shared" si="1"/>
        <v>0.48700000000000898</v>
      </c>
      <c r="J26" s="11">
        <f t="shared" si="2"/>
        <v>-0.17900000000001182</v>
      </c>
      <c r="K26" s="11">
        <f t="shared" si="3"/>
        <v>-0.11099999999999266</v>
      </c>
      <c r="L26" s="31">
        <f t="shared" si="4"/>
        <v>-0.29000000000000448</v>
      </c>
    </row>
    <row r="27" spans="1:12" x14ac:dyDescent="0.2">
      <c r="A27" s="10" t="str">
        <f>'Ind T2'!A17</f>
        <v>Information technology</v>
      </c>
      <c r="B27" s="11">
        <f>'Ind T2'!B17</f>
        <v>37.247000000000071</v>
      </c>
      <c r="C27" s="11">
        <f>'Ind T2'!C17</f>
        <v>37.368000000000009</v>
      </c>
      <c r="D27" s="11">
        <f>'Ind T2'!D17</f>
        <v>37.982999999999983</v>
      </c>
      <c r="E27" s="11">
        <f>'Ind T2'!E17</f>
        <v>41.002000000000017</v>
      </c>
      <c r="F27" s="11">
        <f>'Ind T2'!F17</f>
        <v>44.592000000000048</v>
      </c>
      <c r="H27" s="11">
        <f t="shared" si="0"/>
        <v>0.12099999999993827</v>
      </c>
      <c r="I27" s="31">
        <f t="shared" si="1"/>
        <v>0.61499999999997357</v>
      </c>
      <c r="J27" s="11">
        <f t="shared" si="2"/>
        <v>3.0190000000000339</v>
      </c>
      <c r="K27" s="11">
        <f t="shared" si="3"/>
        <v>3.5900000000000318</v>
      </c>
      <c r="L27" s="31">
        <f t="shared" si="4"/>
        <v>6.6090000000000657</v>
      </c>
    </row>
    <row r="28" spans="1:12" x14ac:dyDescent="0.2">
      <c r="A28" s="10" t="str">
        <f>'Ind T2'!A18</f>
        <v>Finance and insurance</v>
      </c>
      <c r="B28" s="11">
        <f>'Ind T2'!B18</f>
        <v>22.966000000000047</v>
      </c>
      <c r="C28" s="11">
        <f>'Ind T2'!C18</f>
        <v>22.620000000000047</v>
      </c>
      <c r="D28" s="11">
        <f>'Ind T2'!D18</f>
        <v>22.862000000000048</v>
      </c>
      <c r="E28" s="11">
        <f>'Ind T2'!E18</f>
        <v>22.444999999999993</v>
      </c>
      <c r="F28" s="11">
        <f>'Ind T2'!F18</f>
        <v>20.995000000000065</v>
      </c>
      <c r="H28" s="11">
        <f t="shared" si="0"/>
        <v>-0.34600000000000009</v>
      </c>
      <c r="I28" s="31">
        <f t="shared" si="1"/>
        <v>0.24200000000000088</v>
      </c>
      <c r="J28" s="11">
        <f t="shared" si="2"/>
        <v>-0.41700000000005488</v>
      </c>
      <c r="K28" s="11">
        <f t="shared" si="3"/>
        <v>-1.4499999999999282</v>
      </c>
      <c r="L28" s="31">
        <f t="shared" si="4"/>
        <v>-1.8669999999999831</v>
      </c>
    </row>
    <row r="29" spans="1:12" x14ac:dyDescent="0.2">
      <c r="A29" s="10" t="str">
        <f>'Ind T2'!A19</f>
        <v>Real estate</v>
      </c>
      <c r="B29" s="11">
        <f>'Ind T2'!B19</f>
        <v>11.939999999999985</v>
      </c>
      <c r="C29" s="11">
        <f>'Ind T2'!C19</f>
        <v>10.537000000000001</v>
      </c>
      <c r="D29" s="11">
        <f>'Ind T2'!D19</f>
        <v>12.354999999999984</v>
      </c>
      <c r="E29" s="11">
        <f>'Ind T2'!E19</f>
        <v>12.344000000000008</v>
      </c>
      <c r="F29" s="11">
        <f>'Ind T2'!F19</f>
        <v>13.585999999999981</v>
      </c>
      <c r="H29" s="11">
        <f t="shared" ref="H29:H31" si="9">C29-B29</f>
        <v>-1.4029999999999845</v>
      </c>
      <c r="I29" s="31">
        <f t="shared" ref="I29:I31" si="10">D29-C29</f>
        <v>1.8179999999999836</v>
      </c>
      <c r="J29" s="11">
        <f t="shared" ref="J29:J31" si="11">E29-D29</f>
        <v>-1.099999999997614E-2</v>
      </c>
      <c r="K29" s="11">
        <f t="shared" ref="K29:K31" si="12">F29-E29</f>
        <v>1.2419999999999725</v>
      </c>
      <c r="L29" s="31">
        <f t="shared" si="4"/>
        <v>1.2309999999999963</v>
      </c>
    </row>
    <row r="30" spans="1:12" x14ac:dyDescent="0.2">
      <c r="A30" s="10" t="str">
        <f>'Ind T2'!A20</f>
        <v>Professional services</v>
      </c>
      <c r="B30" s="11">
        <f>'Ind T2'!B20</f>
        <v>79.470999999999933</v>
      </c>
      <c r="C30" s="11">
        <f>'Ind T2'!C20</f>
        <v>85.014999999999844</v>
      </c>
      <c r="D30" s="11">
        <f>'Ind T2'!D20</f>
        <v>79.022999999999854</v>
      </c>
      <c r="E30" s="11">
        <f>'Ind T2'!E20</f>
        <v>82.460999999999871</v>
      </c>
      <c r="F30" s="11">
        <f>'Ind T2'!F20</f>
        <v>87.327000000000027</v>
      </c>
      <c r="H30" s="11">
        <f t="shared" si="9"/>
        <v>5.5439999999999117</v>
      </c>
      <c r="I30" s="31">
        <f t="shared" si="10"/>
        <v>-5.9919999999999902</v>
      </c>
      <c r="J30" s="11">
        <f t="shared" si="11"/>
        <v>3.4380000000000166</v>
      </c>
      <c r="K30" s="11">
        <f t="shared" si="12"/>
        <v>4.866000000000156</v>
      </c>
      <c r="L30" s="31">
        <f t="shared" si="4"/>
        <v>8.3040000000001726</v>
      </c>
    </row>
    <row r="31" spans="1:12" x14ac:dyDescent="0.2">
      <c r="A31" s="10" t="str">
        <f>'Ind T2'!A21</f>
        <v>Support services</v>
      </c>
      <c r="B31" s="11">
        <f>'Ind T2'!B21</f>
        <v>54.474999999999952</v>
      </c>
      <c r="C31" s="11">
        <f>'Ind T2'!C21</f>
        <v>57.336000000000041</v>
      </c>
      <c r="D31" s="11">
        <f>'Ind T2'!D21</f>
        <v>51.938999999999972</v>
      </c>
      <c r="E31" s="11">
        <f>'Ind T2'!E21</f>
        <v>54.029999999999944</v>
      </c>
      <c r="F31" s="11">
        <f>'Ind T2'!F21</f>
        <v>57.964000000000027</v>
      </c>
      <c r="H31" s="11">
        <f t="shared" si="9"/>
        <v>2.8610000000000895</v>
      </c>
      <c r="I31" s="31">
        <f t="shared" si="10"/>
        <v>-5.3970000000000695</v>
      </c>
      <c r="J31" s="11">
        <f t="shared" si="11"/>
        <v>2.0909999999999727</v>
      </c>
      <c r="K31" s="11">
        <f t="shared" si="12"/>
        <v>3.9340000000000828</v>
      </c>
      <c r="L31" s="31">
        <f t="shared" si="4"/>
        <v>6.0250000000000554</v>
      </c>
    </row>
    <row r="32" spans="1:12" x14ac:dyDescent="0.2">
      <c r="A32" s="10" t="str">
        <f>'Ind T2'!A25</f>
        <v>Arts and entertainment</v>
      </c>
      <c r="B32" s="11">
        <f>'Ind T2'!B25</f>
        <v>25.667000000000069</v>
      </c>
      <c r="C32" s="11">
        <f>'Ind T2'!C25</f>
        <v>24.155000000000022</v>
      </c>
      <c r="D32" s="11">
        <f>'Ind T2'!D25</f>
        <v>23.793999999999993</v>
      </c>
      <c r="E32" s="11">
        <f>'Ind T2'!E25</f>
        <v>25.978000000000005</v>
      </c>
      <c r="F32" s="11">
        <f>'Ind T2'!F25</f>
        <v>28.695999999999984</v>
      </c>
      <c r="H32" s="11">
        <f t="shared" ref="H32" si="13">C32-B32</f>
        <v>-1.5120000000000466</v>
      </c>
      <c r="I32" s="31">
        <f t="shared" ref="I32:I33" si="14">D32-C32</f>
        <v>-0.36100000000002908</v>
      </c>
      <c r="J32" s="11">
        <f t="shared" ref="J32:J33" si="15">E32-D32</f>
        <v>2.1840000000000117</v>
      </c>
      <c r="K32" s="11">
        <f t="shared" ref="K32:K33" si="16">F32-E32</f>
        <v>2.7179999999999787</v>
      </c>
      <c r="L32" s="31">
        <f t="shared" si="4"/>
        <v>4.9019999999999904</v>
      </c>
    </row>
    <row r="33" spans="1:12" x14ac:dyDescent="0.2">
      <c r="A33" s="10" t="str">
        <f>'Ind T2'!A26</f>
        <v>Other services</v>
      </c>
      <c r="B33" s="11">
        <f>'Ind T2'!B26</f>
        <v>23.326999999999956</v>
      </c>
      <c r="C33" s="11">
        <f>'Ind T2'!C26</f>
        <v>24.488000000000095</v>
      </c>
      <c r="D33" s="11">
        <f>'Ind T2'!D26</f>
        <v>23.585999999999999</v>
      </c>
      <c r="E33" s="11">
        <f>'Ind T2'!E26</f>
        <v>22.469000000000015</v>
      </c>
      <c r="F33" s="11">
        <f>'Ind T2'!F26</f>
        <v>22.23099999999998</v>
      </c>
      <c r="H33" s="11">
        <f>C33-B33</f>
        <v>1.1610000000001399</v>
      </c>
      <c r="I33" s="31">
        <f t="shared" si="14"/>
        <v>-0.90200000000009695</v>
      </c>
      <c r="J33" s="11">
        <f t="shared" si="15"/>
        <v>-1.1169999999999831</v>
      </c>
      <c r="K33" s="11">
        <f t="shared" si="16"/>
        <v>-0.23800000000003507</v>
      </c>
      <c r="L33" s="31">
        <f t="shared" si="4"/>
        <v>-1.3550000000000182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157.375</v>
      </c>
      <c r="C35" s="31">
        <f>'Ind T1'!C12</f>
        <v>167.90299999999996</v>
      </c>
      <c r="D35" s="31">
        <f>'Ind T1'!D12</f>
        <v>165.51799999999992</v>
      </c>
      <c r="E35" s="31">
        <f>'Ind T1'!E12</f>
        <v>169.21400000000006</v>
      </c>
      <c r="F35" s="31">
        <f>'Ind T1'!F12</f>
        <v>171.87599999999986</v>
      </c>
      <c r="H35" s="31">
        <f t="shared" si="0"/>
        <v>10.527999999999963</v>
      </c>
      <c r="I35" s="31">
        <f t="shared" si="1"/>
        <v>-2.3850000000000477</v>
      </c>
      <c r="J35" s="31">
        <f t="shared" si="2"/>
        <v>3.6960000000001401</v>
      </c>
      <c r="K35" s="31">
        <f t="shared" si="3"/>
        <v>2.6619999999998072</v>
      </c>
      <c r="L35" s="31">
        <f t="shared" si="4"/>
        <v>6.3579999999999472</v>
      </c>
    </row>
    <row r="36" spans="1:12" x14ac:dyDescent="0.2">
      <c r="A36" s="10" t="str">
        <f>'Ind T2'!A22</f>
        <v>Public admin. and defence</v>
      </c>
      <c r="B36" s="32">
        <f>'Ind T2'!B22</f>
        <v>19.066000000000042</v>
      </c>
      <c r="C36" s="32">
        <f>'Ind T2'!C22</f>
        <v>17.437999999999995</v>
      </c>
      <c r="D36" s="32">
        <f>'Ind T2'!D22</f>
        <v>17.747999999999958</v>
      </c>
      <c r="E36" s="32">
        <f>'Ind T2'!E22</f>
        <v>18.253000000000007</v>
      </c>
      <c r="F36" s="32">
        <f>'Ind T2'!F22</f>
        <v>18.052000000000014</v>
      </c>
      <c r="H36" s="11">
        <f t="shared" si="0"/>
        <v>-1.6280000000000463</v>
      </c>
      <c r="I36" s="31">
        <f t="shared" si="1"/>
        <v>0.30999999999996319</v>
      </c>
      <c r="J36" s="11">
        <f t="shared" si="2"/>
        <v>0.50500000000004874</v>
      </c>
      <c r="K36" s="11">
        <f t="shared" si="3"/>
        <v>-0.20099999999999341</v>
      </c>
      <c r="L36" s="31">
        <f t="shared" si="4"/>
        <v>0.30400000000005534</v>
      </c>
    </row>
    <row r="37" spans="1:12" x14ac:dyDescent="0.2">
      <c r="A37" s="10" t="str">
        <f>'Ind T2'!A23</f>
        <v>Education</v>
      </c>
      <c r="B37" s="32">
        <f>'Ind T2'!B23</f>
        <v>61.474999999999866</v>
      </c>
      <c r="C37" s="32">
        <f>'Ind T2'!C23</f>
        <v>65.001999999999882</v>
      </c>
      <c r="D37" s="32">
        <f>'Ind T2'!D23</f>
        <v>63.173000000000023</v>
      </c>
      <c r="E37" s="32">
        <f>'Ind T2'!E23</f>
        <v>62.931000000000012</v>
      </c>
      <c r="F37" s="32">
        <f>'Ind T2'!F23</f>
        <v>64.499999999999915</v>
      </c>
      <c r="H37" s="11">
        <f t="shared" si="0"/>
        <v>3.5270000000000152</v>
      </c>
      <c r="I37" s="31">
        <f t="shared" si="1"/>
        <v>-1.8289999999998585</v>
      </c>
      <c r="J37" s="11">
        <f t="shared" si="2"/>
        <v>-0.24200000000001154</v>
      </c>
      <c r="K37" s="11">
        <f t="shared" si="3"/>
        <v>1.5689999999999031</v>
      </c>
      <c r="L37" s="31">
        <f t="shared" si="4"/>
        <v>1.3269999999998916</v>
      </c>
    </row>
    <row r="38" spans="1:12" x14ac:dyDescent="0.2">
      <c r="A38" s="10" t="str">
        <f>'Ind T2'!A24</f>
        <v>Health and social work</v>
      </c>
      <c r="B38" s="32">
        <f>'Ind T2'!B24</f>
        <v>76.834000000000074</v>
      </c>
      <c r="C38" s="32">
        <f>'Ind T2'!C24</f>
        <v>85.463000000000079</v>
      </c>
      <c r="D38" s="32">
        <f>'Ind T2'!D24</f>
        <v>84.596999999999952</v>
      </c>
      <c r="E38" s="32">
        <f>'Ind T2'!E24</f>
        <v>88.030000000000015</v>
      </c>
      <c r="F38" s="32">
        <f>'Ind T2'!F24</f>
        <v>89.323999999999941</v>
      </c>
      <c r="H38" s="11">
        <f t="shared" si="0"/>
        <v>8.6290000000000049</v>
      </c>
      <c r="I38" s="31">
        <f t="shared" si="1"/>
        <v>-0.86600000000012756</v>
      </c>
      <c r="J38" s="11">
        <f t="shared" si="2"/>
        <v>3.4330000000000638</v>
      </c>
      <c r="K38" s="11">
        <f t="shared" si="3"/>
        <v>1.2939999999999259</v>
      </c>
      <c r="L38" s="31">
        <f t="shared" si="4"/>
        <v>4.7269999999999897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655.70599999999979</v>
      </c>
      <c r="C40" s="33">
        <f>'Ind T1'!C14</f>
        <v>687.55500000000006</v>
      </c>
      <c r="D40" s="33">
        <f>'Ind T1'!D14</f>
        <v>672.33399999999972</v>
      </c>
      <c r="E40" s="33">
        <f>'Ind T1'!E14</f>
        <v>691.59400000000005</v>
      </c>
      <c r="F40" s="33">
        <f>'Ind T1'!F14</f>
        <v>718.75999999999988</v>
      </c>
      <c r="G40" s="24"/>
      <c r="H40" s="34">
        <f t="shared" si="0"/>
        <v>31.849000000000274</v>
      </c>
      <c r="I40" s="34">
        <f>D40-C40</f>
        <v>-15.221000000000345</v>
      </c>
      <c r="J40" s="34">
        <f>E40-D40</f>
        <v>19.260000000000332</v>
      </c>
      <c r="K40" s="34">
        <f>F40-E40</f>
        <v>27.165999999999826</v>
      </c>
      <c r="L40" s="205">
        <f t="shared" si="4"/>
        <v>46.426000000000158</v>
      </c>
    </row>
    <row r="44" spans="1:12" ht="15.75" x14ac:dyDescent="0.25">
      <c r="A44" s="19" t="str">
        <f>CONCATENATE(A1," (Continued)")</f>
        <v>Industry Table 4  Employment by Industry Group in Sector (SIC 2007), 2015-2035, Enterprise M3 LEP (including all of Surrey)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1.3135905759881439</v>
      </c>
      <c r="C50" s="44">
        <f t="shared" ref="B50:E54" si="17">IF(AND(D$5-C$5 &lt;&gt; 0,C7&lt;&gt;0,D7&lt;&gt;0),(EXP(LN(D7/C7)/(D$5-C$5))-1)*100,0)</f>
        <v>-4.8856799037304777</v>
      </c>
      <c r="D50" s="44">
        <f t="shared" si="17"/>
        <v>0.24174335386841772</v>
      </c>
      <c r="E50" s="44">
        <f t="shared" si="17"/>
        <v>0.33409866633697938</v>
      </c>
      <c r="F50" s="44">
        <f>IF(AND(F$5-D$5 &lt;&gt; 0,D7&lt;&gt;0,F7&lt;&gt;0),(EXP(LN(F7/D7)/(F$5-D$5))-1)*100,0)</f>
        <v>0.30330411167900362</v>
      </c>
      <c r="H50" s="44">
        <f>(B7/B$40)*100</f>
        <v>1.804314738617611</v>
      </c>
      <c r="I50" s="44">
        <f>(C7/C$40)*100</f>
        <v>1.8129458734210357</v>
      </c>
      <c r="J50" s="44">
        <f>(D7/D$40)*100</f>
        <v>1.7634092578986047</v>
      </c>
      <c r="K50" s="44">
        <f>(E7/E$40)*100</f>
        <v>1.7351220513769656</v>
      </c>
      <c r="L50" s="44">
        <f>(F7/F$40)*100</f>
        <v>1.7261672881072956</v>
      </c>
    </row>
    <row r="51" spans="1:12" x14ac:dyDescent="0.2">
      <c r="A51" t="str">
        <f>A8</f>
        <v>Agriculture</v>
      </c>
      <c r="B51" s="40">
        <f t="shared" si="17"/>
        <v>6.3511379511718591</v>
      </c>
      <c r="C51" s="44">
        <f t="shared" si="17"/>
        <v>-20.543744889615379</v>
      </c>
      <c r="D51" s="40">
        <f t="shared" si="17"/>
        <v>0.73518690389380303</v>
      </c>
      <c r="E51" s="40">
        <f t="shared" si="17"/>
        <v>0.26468223724749329</v>
      </c>
      <c r="F51" s="44">
        <f t="shared" ref="F51:F83" si="18">IF(AND(F$5-D$5 &lt;&gt; 0,D8&lt;&gt;0,F8&lt;&gt;0),(EXP(LN(F8/D8)/(F$5-D$5))-1)*100,0)</f>
        <v>0.42127244119631868</v>
      </c>
      <c r="H51" s="40">
        <f t="shared" ref="H51:L54" si="19">(B8/B$7)*100</f>
        <v>32.321866283492518</v>
      </c>
      <c r="I51" s="40">
        <f t="shared" si="19"/>
        <v>39.245888487765747</v>
      </c>
      <c r="J51" s="40">
        <f t="shared" si="19"/>
        <v>32.785087719298389</v>
      </c>
      <c r="K51" s="40">
        <f t="shared" si="19"/>
        <v>33.599999999999952</v>
      </c>
      <c r="L51" s="40">
        <f t="shared" si="19"/>
        <v>33.368259853308579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11.332572114108363</v>
      </c>
      <c r="C52" s="44">
        <f t="shared" si="17"/>
        <v>-29.411764705882192</v>
      </c>
      <c r="D52" s="40">
        <f t="shared" si="17"/>
        <v>-2.1562195980116328</v>
      </c>
      <c r="E52" s="40">
        <f t="shared" si="17"/>
        <v>-1.0814419145547816</v>
      </c>
      <c r="F52" s="44">
        <f t="shared" si="18"/>
        <v>-1.4410065605541478</v>
      </c>
      <c r="H52" s="40">
        <f t="shared" si="19"/>
        <v>4.302256783027639</v>
      </c>
      <c r="I52" s="40">
        <f t="shared" si="19"/>
        <v>6.2735659847573118</v>
      </c>
      <c r="J52" s="40">
        <f t="shared" si="19"/>
        <v>4.6558704453441351</v>
      </c>
      <c r="K52" s="40">
        <f t="shared" si="19"/>
        <v>4.1249999999999885</v>
      </c>
      <c r="L52" s="40">
        <f t="shared" si="19"/>
        <v>3.5786249697751287</v>
      </c>
    </row>
    <row r="53" spans="1:12" x14ac:dyDescent="0.2">
      <c r="A53" t="str">
        <f>A10</f>
        <v>Electricity and gas</v>
      </c>
      <c r="B53" s="40">
        <f t="shared" si="17"/>
        <v>-10.767638795970068</v>
      </c>
      <c r="C53" s="44">
        <f t="shared" si="17"/>
        <v>27.888057273023058</v>
      </c>
      <c r="D53" s="40">
        <f t="shared" si="17"/>
        <v>-0.72808242085828923</v>
      </c>
      <c r="E53" s="40">
        <f t="shared" si="17"/>
        <v>8.1516112158452891E-2</v>
      </c>
      <c r="F53" s="44">
        <f t="shared" si="18"/>
        <v>-0.18908103790483688</v>
      </c>
      <c r="H53" s="40">
        <f t="shared" si="19"/>
        <v>40.96864170399791</v>
      </c>
      <c r="I53" s="40">
        <f t="shared" si="19"/>
        <v>24.653028479743281</v>
      </c>
      <c r="J53" s="40">
        <f t="shared" si="19"/>
        <v>33.147773279352229</v>
      </c>
      <c r="K53" s="40">
        <f t="shared" si="19"/>
        <v>31.574999999999992</v>
      </c>
      <c r="L53" s="40">
        <f t="shared" si="19"/>
        <v>30.78907068590312</v>
      </c>
    </row>
    <row r="54" spans="1:12" x14ac:dyDescent="0.2">
      <c r="A54" t="str">
        <f>A11</f>
        <v>Water and sewerage</v>
      </c>
      <c r="B54" s="40">
        <f t="shared" si="17"/>
        <v>8.824057475960668</v>
      </c>
      <c r="C54" s="44">
        <f t="shared" si="17"/>
        <v>-6.2130177514797875</v>
      </c>
      <c r="D54" s="40">
        <f t="shared" si="17"/>
        <v>1.1052098274997091</v>
      </c>
      <c r="E54" s="40">
        <f t="shared" si="17"/>
        <v>0.83390741412765479</v>
      </c>
      <c r="F54" s="44">
        <f t="shared" si="18"/>
        <v>0.92426056596193185</v>
      </c>
      <c r="H54" s="40">
        <f t="shared" si="19"/>
        <v>22.407235229481941</v>
      </c>
      <c r="I54" s="40">
        <f t="shared" si="19"/>
        <v>29.827517047733654</v>
      </c>
      <c r="J54" s="40">
        <f t="shared" si="19"/>
        <v>29.411268556005254</v>
      </c>
      <c r="K54" s="40">
        <f t="shared" si="19"/>
        <v>30.70000000000006</v>
      </c>
      <c r="L54" s="40">
        <f t="shared" si="19"/>
        <v>32.264044491013173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2.5551951662089012</v>
      </c>
      <c r="C56" s="44">
        <f t="shared" si="20"/>
        <v>-0.99541098663767924</v>
      </c>
      <c r="D56" s="44">
        <f t="shared" si="20"/>
        <v>-1.1523219795810169</v>
      </c>
      <c r="E56" s="44">
        <f t="shared" si="20"/>
        <v>-1.1658806733492733</v>
      </c>
      <c r="F56" s="44">
        <f t="shared" si="18"/>
        <v>-1.1613613154183189</v>
      </c>
      <c r="H56" s="44">
        <f>(B13/B$40)*100</f>
        <v>4.0858250496411506</v>
      </c>
      <c r="I56" s="44">
        <f>(C13/C$40)*100</f>
        <v>4.3103460814043917</v>
      </c>
      <c r="J56" s="44">
        <f>(D13/D$40)*100</f>
        <v>4.3640512007424936</v>
      </c>
      <c r="K56" s="44">
        <f>(E13/E$40)*100</f>
        <v>4.0036495400480634</v>
      </c>
      <c r="L56" s="44">
        <f>(F13/F$40)*100</f>
        <v>3.4260392898881471</v>
      </c>
    </row>
    <row r="57" spans="1:12" x14ac:dyDescent="0.2">
      <c r="A57" t="str">
        <f>A14</f>
        <v>Food drink and tobacco</v>
      </c>
      <c r="B57" s="40">
        <f t="shared" si="20"/>
        <v>8.3563573419348725</v>
      </c>
      <c r="C57" s="44">
        <f t="shared" si="20"/>
        <v>-0.37672666387572606</v>
      </c>
      <c r="D57" s="40">
        <f t="shared" si="20"/>
        <v>1.7604452412429472</v>
      </c>
      <c r="E57" s="40">
        <f t="shared" si="20"/>
        <v>0.95164875632045565</v>
      </c>
      <c r="F57" s="44">
        <f t="shared" si="18"/>
        <v>1.2205307886594019</v>
      </c>
      <c r="H57" s="40">
        <f t="shared" ref="H57:L59" si="21">(B14/B$13)*100</f>
        <v>6.4685901982008938</v>
      </c>
      <c r="I57" s="40">
        <f t="shared" si="21"/>
        <v>8.0611418545012725</v>
      </c>
      <c r="J57" s="40">
        <f t="shared" si="21"/>
        <v>8.1115163082376256</v>
      </c>
      <c r="K57" s="40">
        <f t="shared" si="21"/>
        <v>9.3791758460038004</v>
      </c>
      <c r="L57" s="40">
        <f t="shared" si="21"/>
        <v>11.593908629441611</v>
      </c>
    </row>
    <row r="58" spans="1:12" x14ac:dyDescent="0.2">
      <c r="A58" t="str">
        <f>A15</f>
        <v>Engineering</v>
      </c>
      <c r="B58" s="40">
        <f t="shared" si="20"/>
        <v>3.5675114656825269</v>
      </c>
      <c r="C58" s="44">
        <f t="shared" si="20"/>
        <v>-3.2508721852207545</v>
      </c>
      <c r="D58" s="40">
        <f t="shared" si="20"/>
        <v>-0.78589973329710183</v>
      </c>
      <c r="E58" s="40">
        <f t="shared" si="20"/>
        <v>-2.3325039976427542</v>
      </c>
      <c r="F58" s="44">
        <f t="shared" si="18"/>
        <v>-1.8196667865043037</v>
      </c>
      <c r="H58" s="40">
        <f t="shared" si="21"/>
        <v>20.458362883057791</v>
      </c>
      <c r="I58" s="40">
        <f t="shared" si="21"/>
        <v>21.278175192333702</v>
      </c>
      <c r="J58" s="40">
        <f t="shared" si="21"/>
        <v>20.79342899015024</v>
      </c>
      <c r="K58" s="40">
        <f t="shared" si="21"/>
        <v>21.181696702661696</v>
      </c>
      <c r="L58" s="40">
        <f t="shared" si="21"/>
        <v>18.810152284264031</v>
      </c>
    </row>
    <row r="59" spans="1:12" x14ac:dyDescent="0.2">
      <c r="A59" t="str">
        <f>A16</f>
        <v>Rest of manufacturing</v>
      </c>
      <c r="B59" s="40">
        <f t="shared" si="20"/>
        <v>1.6980952717717823</v>
      </c>
      <c r="C59" s="44">
        <f t="shared" si="20"/>
        <v>-0.38680101236774345</v>
      </c>
      <c r="D59" s="40">
        <f t="shared" si="20"/>
        <v>-1.6171397621511763</v>
      </c>
      <c r="E59" s="40">
        <f t="shared" si="20"/>
        <v>-1.1435840039943468</v>
      </c>
      <c r="F59" s="44">
        <f t="shared" si="18"/>
        <v>-1.3016886510651471</v>
      </c>
      <c r="H59" s="40">
        <f t="shared" si="21"/>
        <v>73.073046918741312</v>
      </c>
      <c r="I59" s="40">
        <f t="shared" si="21"/>
        <v>70.660682953165022</v>
      </c>
      <c r="J59" s="40">
        <f t="shared" si="21"/>
        <v>71.095054701612142</v>
      </c>
      <c r="K59" s="40">
        <f t="shared" si="21"/>
        <v>69.4391274513345</v>
      </c>
      <c r="L59" s="40">
        <f t="shared" si="21"/>
        <v>69.595939086294351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5.0158902109949333</v>
      </c>
      <c r="C61" s="44">
        <f>IF(AND(D$5-C$5 &lt;&gt; 0,C18&lt;&gt;0,D18&lt;&gt;0),(EXP(LN(D18/C18)/(D$5-C$5))-1)*100,0)</f>
        <v>3.2275072496515067</v>
      </c>
      <c r="D61" s="44">
        <f>IF(AND(E$5-D$5 &lt;&gt; 0,D18&lt;&gt;0,E18&lt;&gt;0),(EXP(LN(E18/D18)/(E$5-D$5))-1)*100,0)</f>
        <v>1.4088460048360618</v>
      </c>
      <c r="E61" s="44">
        <f>IF(AND(F$5-E$5 &lt;&gt; 0,E18&lt;&gt;0,F18&lt;&gt;0),(EXP(LN(F18/E18)/(F$5-E$5))-1)*100,0)</f>
        <v>0.82888088059125398</v>
      </c>
      <c r="F61" s="44">
        <f t="shared" si="18"/>
        <v>1.0218331081166321</v>
      </c>
      <c r="H61" s="44">
        <f>(B18/B$40)*100</f>
        <v>6.6590819666130976</v>
      </c>
      <c r="I61" s="44">
        <f>(C18/C$40)*100</f>
        <v>7.723891179614732</v>
      </c>
      <c r="J61" s="44">
        <f>(D18/D$40)*100</f>
        <v>8.1536855193995876</v>
      </c>
      <c r="K61" s="44">
        <f>(E18/E$40)*100</f>
        <v>8.5009413037129029</v>
      </c>
      <c r="L61" s="44">
        <f>(F18/F$40)*100</f>
        <v>8.883493794868949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0.69981320401197866</v>
      </c>
      <c r="C63" s="44">
        <f t="shared" si="22"/>
        <v>-2.6228432226388376</v>
      </c>
      <c r="D63" s="44">
        <f t="shared" si="22"/>
        <v>0.52486357913874571</v>
      </c>
      <c r="E63" s="44">
        <f t="shared" si="22"/>
        <v>0.4668057332882336</v>
      </c>
      <c r="F63" s="44">
        <f t="shared" si="18"/>
        <v>0.48615462193264403</v>
      </c>
      <c r="H63" s="44">
        <f>(B20/B$40)*100</f>
        <v>23.500623755158525</v>
      </c>
      <c r="I63" s="44">
        <f>(C20/C$40)*100</f>
        <v>23.046010864585387</v>
      </c>
      <c r="J63" s="44">
        <f>(D20/D$40)*100</f>
        <v>22.949605404456712</v>
      </c>
      <c r="K63" s="44">
        <f>(E20/E$40)*100</f>
        <v>22.902165143133093</v>
      </c>
      <c r="L63" s="44">
        <f>(F20/F$40)*100</f>
        <v>23.087122266124975</v>
      </c>
    </row>
    <row r="64" spans="1:12" x14ac:dyDescent="0.2">
      <c r="A64" t="str">
        <f>A21</f>
        <v>Wholesale and retail trade</v>
      </c>
      <c r="B64" s="40">
        <f t="shared" si="22"/>
        <v>-0.10852123463399588</v>
      </c>
      <c r="C64" s="44">
        <f t="shared" si="22"/>
        <v>1.3177653485385132</v>
      </c>
      <c r="D64" s="40">
        <f t="shared" si="22"/>
        <v>0.21026428955785992</v>
      </c>
      <c r="E64" s="40">
        <f t="shared" si="22"/>
        <v>0.12733403692661849</v>
      </c>
      <c r="F64" s="44">
        <f t="shared" si="18"/>
        <v>0.15496982611278298</v>
      </c>
      <c r="H64" s="40">
        <f t="shared" ref="H64:L66" si="23">(B21/B$20)*100</f>
        <v>59.896816898666337</v>
      </c>
      <c r="I64" s="40">
        <f t="shared" si="23"/>
        <v>57.996642558723678</v>
      </c>
      <c r="J64" s="40">
        <f t="shared" si="23"/>
        <v>60.343620785752265</v>
      </c>
      <c r="K64" s="40">
        <f t="shared" si="23"/>
        <v>59.405265483932098</v>
      </c>
      <c r="L64" s="40">
        <f t="shared" si="23"/>
        <v>57.428242568141663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1.3578256294071167</v>
      </c>
      <c r="C65" s="44">
        <f t="shared" si="22"/>
        <v>-10.059769710819955</v>
      </c>
      <c r="D65" s="40">
        <f t="shared" si="22"/>
        <v>0.95025081545598855</v>
      </c>
      <c r="E65" s="40">
        <f t="shared" si="22"/>
        <v>9.1438644049879336E-2</v>
      </c>
      <c r="F65" s="44">
        <f t="shared" si="18"/>
        <v>0.37689448794124836</v>
      </c>
      <c r="H65" s="40">
        <f t="shared" si="23"/>
        <v>13.990720010383226</v>
      </c>
      <c r="I65" s="40">
        <f t="shared" si="23"/>
        <v>14.360003534148664</v>
      </c>
      <c r="J65" s="40">
        <f t="shared" si="23"/>
        <v>13.263295700527536</v>
      </c>
      <c r="K65" s="40">
        <f t="shared" si="23"/>
        <v>13.546309741776588</v>
      </c>
      <c r="L65" s="40">
        <f t="shared" si="23"/>
        <v>13.048613663892574</v>
      </c>
    </row>
    <row r="66" spans="1:12" x14ac:dyDescent="0.2">
      <c r="A66" t="str">
        <f>A23</f>
        <v>Accommodation and food</v>
      </c>
      <c r="B66" s="40">
        <f t="shared" si="22"/>
        <v>2.1443592941065015</v>
      </c>
      <c r="C66" s="44">
        <f t="shared" si="22"/>
        <v>-7.027076389206222</v>
      </c>
      <c r="D66" s="40">
        <f t="shared" si="22"/>
        <v>1.0191852835839343</v>
      </c>
      <c r="E66" s="40">
        <f t="shared" si="22"/>
        <v>1.3502108978270311</v>
      </c>
      <c r="F66" s="44">
        <f t="shared" si="18"/>
        <v>1.2397486766944521</v>
      </c>
      <c r="H66" s="40">
        <f t="shared" si="23"/>
        <v>26.112463090950438</v>
      </c>
      <c r="I66" s="40">
        <f t="shared" si="23"/>
        <v>27.643353907127661</v>
      </c>
      <c r="J66" s="40">
        <f t="shared" si="23"/>
        <v>26.393083513720196</v>
      </c>
      <c r="K66" s="40">
        <f t="shared" si="23"/>
        <v>27.048424774291309</v>
      </c>
      <c r="L66" s="40">
        <f t="shared" si="23"/>
        <v>29.52314376796576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0.38345400507631133</v>
      </c>
      <c r="C68" s="44">
        <f t="shared" si="24"/>
        <v>-3.567789887627848</v>
      </c>
      <c r="D68" s="44">
        <f t="shared" si="24"/>
        <v>0.6927117285041362</v>
      </c>
      <c r="E68" s="44">
        <f t="shared" si="24"/>
        <v>0.53497719484321138</v>
      </c>
      <c r="F68" s="44">
        <f t="shared" si="18"/>
        <v>0.58752789913079084</v>
      </c>
      <c r="H68" s="44">
        <f>(B25/B$40)*100</f>
        <v>39.949306548971663</v>
      </c>
      <c r="I68" s="44">
        <f>(C25/C$40)*100</f>
        <v>38.686505079593637</v>
      </c>
      <c r="J68" s="44">
        <f>(D25/D$40)*100</f>
        <v>38.150829795905004</v>
      </c>
      <c r="K68" s="44">
        <f>(E25/E$40)*100</f>
        <v>38.390876728253836</v>
      </c>
      <c r="L68" s="44">
        <f>(F25/F$40)*100</f>
        <v>38.964327452835462</v>
      </c>
    </row>
    <row r="69" spans="1:12" x14ac:dyDescent="0.2">
      <c r="A69" t="str">
        <f>A26</f>
        <v>Media</v>
      </c>
      <c r="B69" s="40">
        <f t="shared" si="24"/>
        <v>-10.134724233391335</v>
      </c>
      <c r="C69" s="44">
        <f t="shared" si="24"/>
        <v>10.889982110912545</v>
      </c>
      <c r="D69" s="40">
        <f t="shared" si="24"/>
        <v>-0.73257471416210418</v>
      </c>
      <c r="E69" s="40">
        <f t="shared" si="24"/>
        <v>-0.23468049886935516</v>
      </c>
      <c r="F69" s="44">
        <f t="shared" si="18"/>
        <v>-0.4009220962175597</v>
      </c>
      <c r="H69" s="40">
        <f t="shared" ref="H69:L71" si="25">(B26/B$25)*100</f>
        <v>2.6176751288413826</v>
      </c>
      <c r="I69" s="40">
        <f t="shared" si="25"/>
        <v>1.6812598922519923</v>
      </c>
      <c r="J69" s="40">
        <f t="shared" si="25"/>
        <v>1.933325796000799</v>
      </c>
      <c r="K69" s="40">
        <f t="shared" si="25"/>
        <v>1.8003156201861321</v>
      </c>
      <c r="L69" s="40">
        <f t="shared" si="25"/>
        <v>1.6671427551239022</v>
      </c>
    </row>
    <row r="70" spans="1:12" x14ac:dyDescent="0.2">
      <c r="A70" t="str">
        <f>A27</f>
        <v>Information technology</v>
      </c>
      <c r="B70" s="40">
        <f t="shared" si="24"/>
        <v>8.1115844377532831E-2</v>
      </c>
      <c r="C70" s="44">
        <f t="shared" si="24"/>
        <v>1.6457931920359048</v>
      </c>
      <c r="D70" s="40">
        <f t="shared" si="24"/>
        <v>1.5414020159258079</v>
      </c>
      <c r="E70" s="40">
        <f t="shared" si="24"/>
        <v>0.84286854976807213</v>
      </c>
      <c r="F70" s="44">
        <f t="shared" si="18"/>
        <v>1.0751774639496725</v>
      </c>
      <c r="H70" s="40">
        <f t="shared" si="25"/>
        <v>14.219125787364026</v>
      </c>
      <c r="I70" s="40">
        <f t="shared" si="25"/>
        <v>14.048595629175425</v>
      </c>
      <c r="J70" s="40">
        <f t="shared" si="25"/>
        <v>14.808129403004278</v>
      </c>
      <c r="K70" s="40">
        <f t="shared" si="25"/>
        <v>15.442791016500399</v>
      </c>
      <c r="L70" s="40">
        <f t="shared" si="25"/>
        <v>15.922302363779201</v>
      </c>
    </row>
    <row r="71" spans="1:12" x14ac:dyDescent="0.2">
      <c r="A71" t="str">
        <f>A28</f>
        <v>Finance and insurance</v>
      </c>
      <c r="B71" s="40">
        <f t="shared" si="24"/>
        <v>-0.37879053847039712</v>
      </c>
      <c r="C71" s="44">
        <f t="shared" si="24"/>
        <v>1.0698496905393373</v>
      </c>
      <c r="D71" s="40">
        <f t="shared" si="24"/>
        <v>-0.36748852944044064</v>
      </c>
      <c r="E71" s="40">
        <f t="shared" si="24"/>
        <v>-0.66561051517703973</v>
      </c>
      <c r="F71" s="44">
        <f t="shared" si="18"/>
        <v>-0.56633576812379349</v>
      </c>
      <c r="H71" s="40">
        <f t="shared" si="25"/>
        <v>8.7673220080168139</v>
      </c>
      <c r="I71" s="40">
        <f t="shared" si="25"/>
        <v>8.5040471294141682</v>
      </c>
      <c r="J71" s="40">
        <f t="shared" si="25"/>
        <v>8.9130256802117955</v>
      </c>
      <c r="K71" s="40">
        <f t="shared" si="25"/>
        <v>8.4535740784681526</v>
      </c>
      <c r="L71" s="40">
        <f t="shared" si="25"/>
        <v>7.4966078697422178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-3.0767064858467363</v>
      </c>
      <c r="C72" s="44">
        <f t="shared" si="27"/>
        <v>17.253487709974213</v>
      </c>
      <c r="D72" s="40">
        <f t="shared" si="27"/>
        <v>-1.7812900908620311E-2</v>
      </c>
      <c r="E72" s="40">
        <f t="shared" si="27"/>
        <v>0.96330758111584647</v>
      </c>
      <c r="F72" s="44">
        <f t="shared" si="18"/>
        <v>0.63520231617331113</v>
      </c>
      <c r="H72" s="40">
        <f t="shared" ref="H72:L72" si="28">(B29/B$25)*100</f>
        <v>4.5581217789654449</v>
      </c>
      <c r="I72" s="40">
        <f t="shared" si="28"/>
        <v>3.9614122282332862</v>
      </c>
      <c r="J72" s="40">
        <f t="shared" si="28"/>
        <v>4.8167453538192806</v>
      </c>
      <c r="K72" s="40">
        <f t="shared" si="28"/>
        <v>4.6491832668572499</v>
      </c>
      <c r="L72" s="40">
        <f t="shared" si="28"/>
        <v>4.8511033349996335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1.7001797042125011</v>
      </c>
      <c r="C73" s="44">
        <f t="shared" si="29"/>
        <v>-7.0481679703581772</v>
      </c>
      <c r="D73" s="40">
        <f t="shared" si="29"/>
        <v>0.85536764006735044</v>
      </c>
      <c r="E73" s="40">
        <f t="shared" si="29"/>
        <v>0.57498914398168566</v>
      </c>
      <c r="F73" s="44">
        <f t="shared" si="18"/>
        <v>0.66836192951689188</v>
      </c>
      <c r="H73" s="40">
        <f t="shared" ref="H73:L73" si="30">(B30/B$25)*100</f>
        <v>30.338232487115828</v>
      </c>
      <c r="I73" s="40">
        <f t="shared" si="30"/>
        <v>31.961607723569529</v>
      </c>
      <c r="J73" s="40">
        <f t="shared" si="30"/>
        <v>30.808067025079783</v>
      </c>
      <c r="K73" s="40">
        <f t="shared" si="30"/>
        <v>31.057704258612674</v>
      </c>
      <c r="L73" s="40">
        <f t="shared" si="30"/>
        <v>31.181532528743837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1.2878932663447307</v>
      </c>
      <c r="C74" s="44">
        <f t="shared" si="31"/>
        <v>-9.4129342821265283</v>
      </c>
      <c r="D74" s="40">
        <f t="shared" si="31"/>
        <v>0.7925137923543657</v>
      </c>
      <c r="E74" s="40">
        <f t="shared" si="31"/>
        <v>0.70530242723851888</v>
      </c>
      <c r="F74" s="44">
        <f t="shared" si="18"/>
        <v>0.73436449458568198</v>
      </c>
      <c r="H74" s="40">
        <f>(B31/B$25)*100</f>
        <v>20.795953426226358</v>
      </c>
      <c r="I74" s="40">
        <f t="shared" ref="I74:L74" si="32">(C31/C$25)*100</f>
        <v>21.555616543416896</v>
      </c>
      <c r="J74" s="40">
        <f t="shared" si="32"/>
        <v>20.249043863376752</v>
      </c>
      <c r="K74" s="40">
        <f t="shared" si="32"/>
        <v>20.349592669175049</v>
      </c>
      <c r="L74" s="40">
        <f t="shared" si="32"/>
        <v>20.696993501392562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-1.5064064992660553</v>
      </c>
      <c r="C75" s="44">
        <f t="shared" si="33"/>
        <v>-1.4945145932520387</v>
      </c>
      <c r="D75" s="40">
        <f t="shared" si="33"/>
        <v>1.7718457551535005</v>
      </c>
      <c r="E75" s="40">
        <f t="shared" si="33"/>
        <v>1.0000444977132039</v>
      </c>
      <c r="F75" s="44">
        <f t="shared" si="18"/>
        <v>1.2566590412990575</v>
      </c>
      <c r="H75" s="40">
        <f t="shared" ref="H75:L75" si="34">(B32/B$25)*100</f>
        <v>9.7984348158045673</v>
      </c>
      <c r="I75" s="40">
        <f t="shared" si="34"/>
        <v>9.0811343240936786</v>
      </c>
      <c r="J75" s="40">
        <f t="shared" si="34"/>
        <v>9.2763770901477987</v>
      </c>
      <c r="K75" s="40">
        <f t="shared" si="34"/>
        <v>9.7842257701245607</v>
      </c>
      <c r="L75" s="40">
        <f t="shared" si="34"/>
        <v>10.246375776619287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1.2216953096484406</v>
      </c>
      <c r="C76" s="44">
        <f t="shared" si="35"/>
        <v>-3.6834367853646466</v>
      </c>
      <c r="D76" s="40">
        <f t="shared" si="35"/>
        <v>-0.96564212797112248</v>
      </c>
      <c r="E76" s="40">
        <f t="shared" si="35"/>
        <v>-0.10643202294482457</v>
      </c>
      <c r="F76" s="44">
        <f t="shared" si="18"/>
        <v>-0.39366048059336078</v>
      </c>
      <c r="H76" s="40">
        <f t="shared" ref="H76:L76" si="36">(B33/B$25)*100</f>
        <v>8.9051345676655664</v>
      </c>
      <c r="I76" s="40">
        <f t="shared" si="36"/>
        <v>9.206326529845029</v>
      </c>
      <c r="J76" s="40">
        <f t="shared" si="36"/>
        <v>9.1952857883595041</v>
      </c>
      <c r="K76" s="40">
        <f t="shared" si="36"/>
        <v>8.4626133200757909</v>
      </c>
      <c r="L76" s="40">
        <f t="shared" si="36"/>
        <v>7.9379418695993618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1.6320482384130086</v>
      </c>
      <c r="C78" s="44">
        <f t="shared" ref="C78:C83" si="38">IF(AND(D$5-C$5 &lt;&gt; 0,C35&lt;&gt;0,D35&lt;&gt;0),(EXP(LN(D35/C35)/(D$5-C$5))-1)*100,0)</f>
        <v>-1.4204630054257761</v>
      </c>
      <c r="D78" s="44">
        <f t="shared" si="37"/>
        <v>0.44266158130805699</v>
      </c>
      <c r="E78" s="44">
        <f t="shared" si="37"/>
        <v>0.15621289061642507</v>
      </c>
      <c r="F78" s="44">
        <f t="shared" si="18"/>
        <v>0.25160490423312698</v>
      </c>
      <c r="H78" s="44">
        <f>(B35/B$40)*100</f>
        <v>24.000847940997954</v>
      </c>
      <c r="I78" s="44">
        <f>(C35/C$40)*100</f>
        <v>24.420300921380829</v>
      </c>
      <c r="J78" s="44">
        <f>(D35/D$40)*100</f>
        <v>24.618418821597597</v>
      </c>
      <c r="K78" s="44">
        <f>(E35/E$40)*100</f>
        <v>24.467245233475136</v>
      </c>
      <c r="L78" s="44">
        <f>(F35/F$40)*100</f>
        <v>23.912849908175176</v>
      </c>
    </row>
    <row r="79" spans="1:12" x14ac:dyDescent="0.2">
      <c r="A79" t="str">
        <f>A36</f>
        <v>Public admin. and defence</v>
      </c>
      <c r="B79" s="40">
        <f t="shared" si="37"/>
        <v>-2.2066617936107646</v>
      </c>
      <c r="C79" s="44">
        <f t="shared" si="38"/>
        <v>1.777726803532298</v>
      </c>
      <c r="D79" s="40">
        <f t="shared" si="37"/>
        <v>0.56270962760558429</v>
      </c>
      <c r="E79" s="40">
        <f t="shared" si="37"/>
        <v>-0.11066839846893828</v>
      </c>
      <c r="F79" s="44">
        <f t="shared" si="18"/>
        <v>0.11328844592251031</v>
      </c>
      <c r="H79" s="40">
        <f>(B36/B$35)*100</f>
        <v>12.115011914217659</v>
      </c>
      <c r="I79" s="40">
        <f t="shared" ref="I79:L81" si="39">(C36/C$35)*100</f>
        <v>10.38575844386342</v>
      </c>
      <c r="J79" s="40">
        <f t="shared" si="39"/>
        <v>10.722700854287732</v>
      </c>
      <c r="K79" s="40">
        <f t="shared" si="39"/>
        <v>10.786932523313675</v>
      </c>
      <c r="L79" s="40">
        <f t="shared" si="39"/>
        <v>10.50292071027952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1.4044573852936892</v>
      </c>
      <c r="C80" s="44">
        <f t="shared" si="38"/>
        <v>-2.8137595766281942</v>
      </c>
      <c r="D80" s="40">
        <f t="shared" si="40"/>
        <v>-7.6732677328017473E-2</v>
      </c>
      <c r="E80" s="40">
        <f t="shared" si="40"/>
        <v>0.24656683444168603</v>
      </c>
      <c r="F80" s="44">
        <f t="shared" si="18"/>
        <v>0.13868427195811162</v>
      </c>
      <c r="H80" s="40">
        <f>(B37/B$35)*100</f>
        <v>39.06274821286727</v>
      </c>
      <c r="I80" s="40">
        <f t="shared" si="39"/>
        <v>38.714019404060615</v>
      </c>
      <c r="J80" s="40">
        <f t="shared" si="39"/>
        <v>38.166845901956314</v>
      </c>
      <c r="K80" s="40">
        <f t="shared" si="39"/>
        <v>37.190185209261642</v>
      </c>
      <c r="L80" s="40">
        <f t="shared" si="39"/>
        <v>37.527054388047176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2.6966253189609324</v>
      </c>
      <c r="C81" s="44">
        <f t="shared" si="38"/>
        <v>-1.0133040029019935</v>
      </c>
      <c r="D81" s="40">
        <f t="shared" si="40"/>
        <v>0.79875033443259635</v>
      </c>
      <c r="E81" s="40">
        <f t="shared" si="40"/>
        <v>0.1460319559666301</v>
      </c>
      <c r="F81" s="44">
        <f t="shared" si="18"/>
        <v>0.3631337640335186</v>
      </c>
      <c r="H81" s="40">
        <f>(B38/B$35)*100</f>
        <v>48.822239872915056</v>
      </c>
      <c r="I81" s="40">
        <f t="shared" si="39"/>
        <v>50.900222152075955</v>
      </c>
      <c r="J81" s="40">
        <f t="shared" si="39"/>
        <v>51.110453243755963</v>
      </c>
      <c r="K81" s="40">
        <f t="shared" si="39"/>
        <v>52.022882267424677</v>
      </c>
      <c r="L81" s="40">
        <f t="shared" si="39"/>
        <v>51.970024901673305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1.1927903925089245</v>
      </c>
      <c r="C83" s="206">
        <f t="shared" si="38"/>
        <v>-2.213786533441009</v>
      </c>
      <c r="D83" s="43">
        <f>IF(AND(E$5-D$5 &lt;&gt; 0,D40&lt;&gt;0,E40&lt;&gt;0),(EXP(LN(E40/D40)/(E$5-D$5))-1)*100,0)</f>
        <v>0.56647518460071211</v>
      </c>
      <c r="E83" s="43">
        <f>IF(AND(F$5-E$5 &lt;&gt; 0,E40&lt;&gt;0,F40&lt;&gt;0),(EXP(LN(F40/E40)/(F$5-E$5))-1)*100,0)</f>
        <v>0.38602744219171647</v>
      </c>
      <c r="F83" s="206">
        <f t="shared" si="18"/>
        <v>0.44614068541455332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4.2226178385917912E-2</v>
      </c>
      <c r="C89" s="44">
        <f>IF(AND(F$5-D$5 &lt;&gt; 0,D7&lt;&gt;0,F7&lt;&gt;0),(EXP(LN(F7/D7)/(F$5-D$5))-1)*100,0)</f>
        <v>0.30330411167900362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0.32734774998044447</v>
      </c>
      <c r="C90" s="44">
        <f t="shared" ref="C90:C122" si="43">IF(AND(F$5-D$5 &lt;&gt; 0,D8&lt;&gt;0,F8&lt;&gt;0),(EXP(LN(F8/D8)/(F$5-D$5))-1)*100,0)</f>
        <v>0.42127244119631868</v>
      </c>
    </row>
    <row r="91" spans="1:12" x14ac:dyDescent="0.2">
      <c r="A91" s="30" t="str">
        <f t="shared" si="41"/>
        <v>Mining and quarrying</v>
      </c>
      <c r="B91" s="44">
        <f t="shared" si="42"/>
        <v>1.6352264351535917</v>
      </c>
      <c r="C91" s="44">
        <f t="shared" si="43"/>
        <v>-1.4410065605541478</v>
      </c>
    </row>
    <row r="92" spans="1:12" x14ac:dyDescent="0.2">
      <c r="A92" s="30" t="str">
        <f t="shared" si="41"/>
        <v>Electricity and gas</v>
      </c>
      <c r="B92" s="44">
        <f t="shared" si="42"/>
        <v>-4.1076623050496197</v>
      </c>
      <c r="C92" s="44">
        <f t="shared" si="43"/>
        <v>-0.18908103790483688</v>
      </c>
    </row>
    <row r="93" spans="1:12" x14ac:dyDescent="0.2">
      <c r="A93" s="30" t="str">
        <f t="shared" si="41"/>
        <v>Water and sewerage</v>
      </c>
      <c r="B93" s="44">
        <f t="shared" si="42"/>
        <v>5.6351477109199521</v>
      </c>
      <c r="C93" s="44">
        <f t="shared" si="43"/>
        <v>0.92426056596193185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1.8350304060611222</v>
      </c>
      <c r="C95" s="44">
        <f t="shared" si="43"/>
        <v>-1.1613613154183189</v>
      </c>
    </row>
    <row r="96" spans="1:12" x14ac:dyDescent="0.2">
      <c r="A96" s="30" t="str">
        <f t="shared" si="41"/>
        <v>Food drink and tobacco</v>
      </c>
      <c r="B96" s="44">
        <f t="shared" si="42"/>
        <v>6.5505458393020355</v>
      </c>
      <c r="C96" s="44">
        <f t="shared" si="43"/>
        <v>1.2205307886594019</v>
      </c>
    </row>
    <row r="97" spans="1:3" x14ac:dyDescent="0.2">
      <c r="A97" s="30" t="str">
        <f t="shared" si="41"/>
        <v>Engineering</v>
      </c>
      <c r="B97" s="44">
        <f t="shared" si="42"/>
        <v>2.1664362301203388</v>
      </c>
      <c r="C97" s="44">
        <f t="shared" si="43"/>
        <v>-1.8196667865043037</v>
      </c>
    </row>
    <row r="98" spans="1:3" x14ac:dyDescent="0.2">
      <c r="A98" s="30" t="str">
        <f t="shared" si="41"/>
        <v>Rest of manufacturing</v>
      </c>
      <c r="B98" s="44">
        <f t="shared" si="42"/>
        <v>1.2776539719721258</v>
      </c>
      <c r="C98" s="44">
        <f t="shared" si="43"/>
        <v>-1.3016886510651471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4.655751981373335</v>
      </c>
      <c r="C100" s="44">
        <f t="shared" si="43"/>
        <v>1.0218331081166321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2.6333510379772385E-2</v>
      </c>
      <c r="C102" s="44">
        <f t="shared" si="43"/>
        <v>0.48615462193264403</v>
      </c>
    </row>
    <row r="103" spans="1:3" x14ac:dyDescent="0.2">
      <c r="A103" s="30" t="str">
        <f t="shared" si="41"/>
        <v>Wholesale and retail trade</v>
      </c>
      <c r="B103" s="44">
        <f t="shared" si="42"/>
        <v>0.17512069863721003</v>
      </c>
      <c r="C103" s="44">
        <f t="shared" si="43"/>
        <v>0.15496982611278298</v>
      </c>
    </row>
    <row r="104" spans="1:3" x14ac:dyDescent="0.2">
      <c r="A104" s="30" t="str">
        <f t="shared" si="41"/>
        <v>Transport and storage</v>
      </c>
      <c r="B104" s="44">
        <f t="shared" si="42"/>
        <v>-1.0361397585868848</v>
      </c>
      <c r="C104" s="44">
        <f t="shared" si="43"/>
        <v>0.37689448794124836</v>
      </c>
    </row>
    <row r="105" spans="1:3" x14ac:dyDescent="0.2">
      <c r="A105" s="30" t="str">
        <f t="shared" si="41"/>
        <v>Accommodation and food</v>
      </c>
      <c r="B105" s="44">
        <f t="shared" si="42"/>
        <v>0.24040403776721675</v>
      </c>
      <c r="C105" s="44">
        <f t="shared" si="43"/>
        <v>1.2397486766944521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-0.41953911770393759</v>
      </c>
      <c r="C107" s="44">
        <f t="shared" si="43"/>
        <v>0.58752789913079084</v>
      </c>
    </row>
    <row r="108" spans="1:3" x14ac:dyDescent="0.2">
      <c r="A108" s="30" t="str">
        <f t="shared" si="41"/>
        <v>Media</v>
      </c>
      <c r="B108" s="44">
        <f t="shared" si="42"/>
        <v>-6.2757461223475257</v>
      </c>
      <c r="C108" s="44">
        <f t="shared" si="43"/>
        <v>-0.4009220962175597</v>
      </c>
    </row>
    <row r="109" spans="1:3" x14ac:dyDescent="0.2">
      <c r="A109" s="30" t="str">
        <f t="shared" si="41"/>
        <v>Information technology</v>
      </c>
      <c r="B109" s="44">
        <f t="shared" si="42"/>
        <v>0.39211248803607823</v>
      </c>
      <c r="C109" s="44">
        <f t="shared" si="43"/>
        <v>1.0751774639496725</v>
      </c>
    </row>
    <row r="110" spans="1:3" x14ac:dyDescent="0.2">
      <c r="A110" s="30" t="str">
        <f t="shared" si="41"/>
        <v>Finance and insurance</v>
      </c>
      <c r="B110" s="44">
        <f t="shared" si="42"/>
        <v>-9.0733167554069016E-2</v>
      </c>
      <c r="C110" s="44">
        <f t="shared" si="43"/>
        <v>-0.56633576812379349</v>
      </c>
    </row>
    <row r="111" spans="1:3" x14ac:dyDescent="0.2">
      <c r="A111" s="30" t="str">
        <f t="shared" si="41"/>
        <v>Real estate</v>
      </c>
      <c r="B111" s="44">
        <f t="shared" si="42"/>
        <v>0.68567468770790452</v>
      </c>
      <c r="C111" s="44">
        <f t="shared" si="43"/>
        <v>0.63520231617331113</v>
      </c>
    </row>
    <row r="112" spans="1:3" x14ac:dyDescent="0.2">
      <c r="A112" s="30" t="str">
        <f t="shared" si="41"/>
        <v>Professional services</v>
      </c>
      <c r="B112" s="44">
        <f t="shared" si="42"/>
        <v>-0.11300062421621959</v>
      </c>
      <c r="C112" s="44">
        <f t="shared" si="43"/>
        <v>0.66836192951689188</v>
      </c>
    </row>
    <row r="113" spans="1:3" x14ac:dyDescent="0.2">
      <c r="A113" s="30" t="str">
        <f t="shared" si="41"/>
        <v>Support services</v>
      </c>
      <c r="B113" s="44">
        <f t="shared" si="42"/>
        <v>-0.94890774086311414</v>
      </c>
      <c r="C113" s="44">
        <f t="shared" si="43"/>
        <v>0.73436449458568198</v>
      </c>
    </row>
    <row r="114" spans="1:3" x14ac:dyDescent="0.2">
      <c r="A114" s="30" t="str">
        <f t="shared" si="41"/>
        <v>Arts and entertainment</v>
      </c>
      <c r="B114" s="44">
        <f t="shared" si="42"/>
        <v>-1.5040282329191967</v>
      </c>
      <c r="C114" s="44">
        <f t="shared" si="43"/>
        <v>1.2566590412990575</v>
      </c>
    </row>
    <row r="115" spans="1:3" x14ac:dyDescent="0.2">
      <c r="A115" s="30" t="str">
        <f t="shared" si="41"/>
        <v>Other services</v>
      </c>
      <c r="B115" s="44">
        <f t="shared" si="42"/>
        <v>0.22108057754317567</v>
      </c>
      <c r="C115" s="44">
        <f t="shared" si="43"/>
        <v>-0.39366048059336078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1.0140764135869063</v>
      </c>
      <c r="C117" s="44">
        <f t="shared" si="43"/>
        <v>0.25160490423312698</v>
      </c>
    </row>
    <row r="118" spans="1:3" x14ac:dyDescent="0.2">
      <c r="A118" s="30" t="str">
        <f t="shared" si="41"/>
        <v>Public admin. and defence</v>
      </c>
      <c r="B118" s="44">
        <f t="shared" si="42"/>
        <v>-1.4224622413501531</v>
      </c>
      <c r="C118" s="44">
        <f t="shared" si="43"/>
        <v>0.11328844592251031</v>
      </c>
    </row>
    <row r="119" spans="1:3" x14ac:dyDescent="0.2">
      <c r="A119" s="30" t="str">
        <f t="shared" si="41"/>
        <v>Education</v>
      </c>
      <c r="B119" s="44">
        <f t="shared" si="42"/>
        <v>0.54641556549632764</v>
      </c>
      <c r="C119" s="44">
        <f t="shared" si="43"/>
        <v>0.13868427195811162</v>
      </c>
    </row>
    <row r="120" spans="1:3" x14ac:dyDescent="0.2">
      <c r="A120" s="30" t="str">
        <f t="shared" si="41"/>
        <v>Health and social work</v>
      </c>
      <c r="B120" s="44">
        <f t="shared" si="42"/>
        <v>1.9436792818370963</v>
      </c>
      <c r="C120" s="44">
        <f t="shared" si="43"/>
        <v>0.3631337640335186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0.50211083468565398</v>
      </c>
      <c r="C122" s="206">
        <f t="shared" si="43"/>
        <v>0.44614068541455332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Enterprise M3 LEP (including all of Surrey)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226.02551120935792</v>
      </c>
      <c r="C9" s="299" t="str">
        <f>CONCATENATE("(",ROUND((B9/$H11)*100,1),")")</f>
        <v>(33.6)</v>
      </c>
      <c r="D9" s="249">
        <f>SUM(D30,D51,D72,D93,D114,D135,D156,D177,D198,D219,D240,D261,D282,D303,D324,D345,D366,D387,D408,D429,D450,D471)</f>
        <v>57.85282333653187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54.574393245050942</v>
      </c>
      <c r="G9" s="299" t="str">
        <f>CONCATENATE("(",ROUND((F9/$H11)*100,1),")")</f>
        <v>(8.1)</v>
      </c>
      <c r="H9" s="249">
        <f>SUM(H30,H51,H72,H93,H114,H135,H156,H177,H198,H219,H240,H261,H282,H303,H324,H345,H366,H387,H408,H429,H450,H471)</f>
        <v>338.45272779094074</v>
      </c>
      <c r="I9" s="299" t="str">
        <f>CONCATENATE("(",ROUND((H9/$H11)*100,1),")")</f>
        <v>(50.3)</v>
      </c>
      <c r="K9" s="249">
        <f>B14-B9</f>
        <v>5.574311473938252</v>
      </c>
      <c r="L9" s="249">
        <f>D14-D9</f>
        <v>2.3076434272324988</v>
      </c>
      <c r="M9" s="249">
        <f>F14-F9</f>
        <v>2.8513393992840079</v>
      </c>
      <c r="N9" s="249">
        <f>SUM(K9:M9)</f>
        <v>10.733294300454759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155.22249155744106</v>
      </c>
      <c r="C10" s="299" t="str">
        <f>CONCATENATE("(",ROUND((B10/$H11)*100,1),")")</f>
        <v>(23.1)</v>
      </c>
      <c r="D10" s="249">
        <f t="shared" ref="D10" si="1">SUM(D31,D52,D73,D94,D115,D136,D157,D178,D199,D220,D241,D262,D283,D304,D325,D346,D367,D388,D409,D430,D451,D472)</f>
        <v>138.35093744548013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40.307843206137903</v>
      </c>
      <c r="G10" s="299" t="str">
        <f>CONCATENATE("(",ROUND((F10/$H11)*100,1),")")</f>
        <v>(6)</v>
      </c>
      <c r="H10" s="249">
        <f t="shared" ref="H10" si="3">SUM(H31,H52,H73,H94,H115,H136,H157,H178,H199,H220,H241,H262,H283,H304,H325,H346,H367,H388,H409,H430,H451,H472)</f>
        <v>333.88127220905909</v>
      </c>
      <c r="I10" s="299" t="str">
        <f>CONCATENATE("(",ROUND((H10/$H11)*100,1),")")</f>
        <v>(49.7)</v>
      </c>
      <c r="K10" s="249">
        <f t="shared" ref="K10:K11" si="4">B15-B10</f>
        <v>6.463929784522179</v>
      </c>
      <c r="L10" s="249">
        <f t="shared" ref="L10:L11" si="5">D15-D10</f>
        <v>0.74557616882853495</v>
      </c>
      <c r="M10" s="249">
        <f t="shared" ref="M10:M11" si="6">F15-F10</f>
        <v>1.3171997461947029</v>
      </c>
      <c r="N10" s="249">
        <f t="shared" ref="N10:N11" si="7">SUM(K10:M10)</f>
        <v>8.5267056995454169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381.248002766799</v>
      </c>
      <c r="C11" s="299" t="str">
        <f>CONCATENATE("(",ROUND((B11/$H11)*100,1),")")</f>
        <v>(56.7)</v>
      </c>
      <c r="D11" s="249">
        <f t="shared" ref="D11" si="8">SUM(D32,D53,D74,D95,D116,D137,D158,D179,D200,D221,D242,D263,D284,D305,D326,D347,D368,D389,D410,D431,D452,D473)</f>
        <v>196.20376078201195</v>
      </c>
      <c r="E11" s="299" t="str">
        <f>CONCATENATE("(",ROUND((D11/$H11)*100,1),")")</f>
        <v>(29.2)</v>
      </c>
      <c r="F11" s="249">
        <f t="shared" ref="F11" si="9">SUM(F32,F53,F74,F95,F116,F137,F158,F179,F200,F221,F242,F263,F284,F305,F326,F347,F368,F389,F410,F431,F452,F473)</f>
        <v>94.882236451188845</v>
      </c>
      <c r="G11" s="299" t="str">
        <f>CONCATENATE("(",ROUND((F11/$H11)*100,1),")")</f>
        <v>(14.1)</v>
      </c>
      <c r="H11" s="249">
        <f t="shared" ref="H11" si="10">SUM(H32,H53,H74,H95,H116,H137,H158,H179,H200,H221,H242,H263,H284,H305,H326,H347,H368,H389,H410,H431,H452,H473)</f>
        <v>672.33399999999983</v>
      </c>
      <c r="I11" s="299" t="str">
        <f>CONCATENATE("(",ROUND((H11/$H11)*100,1),")")</f>
        <v>(100)</v>
      </c>
      <c r="K11" s="249">
        <f t="shared" si="4"/>
        <v>12.038241258460403</v>
      </c>
      <c r="L11" s="249">
        <f t="shared" si="5"/>
        <v>3.0532195960611261</v>
      </c>
      <c r="M11" s="249">
        <f t="shared" si="6"/>
        <v>4.168539145478718</v>
      </c>
      <c r="N11" s="249">
        <f t="shared" si="7"/>
        <v>19.260000000000247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231.59982268329617</v>
      </c>
      <c r="C14" s="299" t="str">
        <f>CONCATENATE("(",ROUND((B14/$H16)*100,1),")")</f>
        <v>(33.5)</v>
      </c>
      <c r="D14" s="249">
        <f t="shared" ref="D14" si="11">SUM(D35,D56,D77,D98,D119,D140,D161,D182,D203,D224,D245,D266,D287,D308,D329,D350,D371,D392,D413,D434,D455,D476)</f>
        <v>60.160466763764369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57.42573264433495</v>
      </c>
      <c r="G14" s="299" t="str">
        <f>CONCATENATE("(",ROUND((F14/$H16)*100,1),")")</f>
        <v>(8.3)</v>
      </c>
      <c r="H14" s="249">
        <f t="shared" ref="H14" si="13">SUM(H35,H56,H77,H98,H119,H140,H161,H182,H203,H224,H245,H266,H287,H308,H329,H350,H371,H392,H413,H434,H455,H476)</f>
        <v>349.1860220913955</v>
      </c>
      <c r="I14" s="299" t="str">
        <f>CONCATENATE("(",ROUND((H14/$H16)*100,1),")")</f>
        <v>(50.5)</v>
      </c>
      <c r="K14" s="249">
        <f>B19-B14</f>
        <v>5.6469372589444617</v>
      </c>
      <c r="L14" s="249">
        <f>D19-D14</f>
        <v>4.2722774109367876</v>
      </c>
      <c r="M14" s="249">
        <f>F19-F14</f>
        <v>4.3254836295428376</v>
      </c>
      <c r="N14" s="249">
        <f>SUM(K14:M14)</f>
        <v>14.244698299424087</v>
      </c>
    </row>
    <row r="15" spans="1:17" x14ac:dyDescent="0.2">
      <c r="A15" s="282" t="s">
        <v>365</v>
      </c>
      <c r="B15" s="249">
        <f t="shared" si="0"/>
        <v>161.68642134196324</v>
      </c>
      <c r="C15" s="299" t="str">
        <f>CONCATENATE("(",ROUND((B15/$H16)*100,1),")")</f>
        <v>(23.4)</v>
      </c>
      <c r="D15" s="249">
        <f t="shared" ref="D15" si="14">SUM(D36,D57,D78,D99,D120,D141,D162,D183,D204,D225,D246,D267,D288,D309,D330,D351,D372,D393,D414,D435,D456,D477)</f>
        <v>139.09651361430866</v>
      </c>
      <c r="E15" s="299" t="str">
        <f>CONCATENATE("(",ROUND((D15/$H16)*100,1),")")</f>
        <v>(20.1)</v>
      </c>
      <c r="F15" s="249">
        <f t="shared" ref="F15" si="15">SUM(F36,F57,F78,F99,F120,F141,F162,F183,F204,F225,F246,F267,F288,F309,F330,F351,F372,F393,F414,F435,F456,F477)</f>
        <v>41.625042952332606</v>
      </c>
      <c r="G15" s="299" t="str">
        <f>CONCATENATE("(",ROUND((F15/$H16)*100,1),")")</f>
        <v>(6)</v>
      </c>
      <c r="H15" s="249">
        <f t="shared" ref="H15" si="16">SUM(H36,H57,H78,H99,H120,H141,H162,H183,H204,H225,H246,H267,H288,H309,H330,H351,H372,H393,H414,H435,H456,H477)</f>
        <v>342.40797790860449</v>
      </c>
      <c r="I15" s="299" t="str">
        <f>CONCATENATE("(",ROUND((H15/$H16)*100,1),")")</f>
        <v>(49.5)</v>
      </c>
      <c r="K15" s="249">
        <f t="shared" ref="K15:K16" si="17">B20-B15</f>
        <v>10.198061073317149</v>
      </c>
      <c r="L15" s="249">
        <f t="shared" ref="L15:L16" si="18">D20-D15</f>
        <v>-3.3349845356838159E-3</v>
      </c>
      <c r="M15" s="249">
        <f t="shared" ref="M15:M16" si="19">F20-F15</f>
        <v>2.7265756117945656</v>
      </c>
      <c r="N15" s="249">
        <f t="shared" ref="N15:N16" si="20">SUM(K15:M15)</f>
        <v>12.921301700576031</v>
      </c>
    </row>
    <row r="16" spans="1:17" x14ac:dyDescent="0.2">
      <c r="A16" s="282" t="s">
        <v>363</v>
      </c>
      <c r="B16" s="249">
        <f t="shared" si="0"/>
        <v>393.28624402525941</v>
      </c>
      <c r="C16" s="299" t="str">
        <f>CONCATENATE("(",ROUND((B16/$H16)*100,1),")")</f>
        <v>(56.9)</v>
      </c>
      <c r="D16" s="249">
        <f t="shared" ref="D16" si="21">SUM(D37,D58,D79,D100,D121,D142,D163,D184,D205,D226,D247,D268,D289,D310,D331,D352,D373,D394,D415,D436,D457,D478)</f>
        <v>199.25698037807308</v>
      </c>
      <c r="E16" s="299" t="str">
        <f>CONCATENATE("(",ROUND((D16/$H16)*100,1),")")</f>
        <v>(28.8)</v>
      </c>
      <c r="F16" s="249">
        <f t="shared" ref="F16" si="22">SUM(F37,F58,F79,F100,F121,F142,F163,F184,F205,F226,F247,F268,F289,F310,F331,F352,F373,F394,F415,F436,F457,F478)</f>
        <v>99.050775596667563</v>
      </c>
      <c r="G16" s="299" t="str">
        <f>CONCATENATE("(",ROUND((F16/$H16)*100,1),")")</f>
        <v>(14.3)</v>
      </c>
      <c r="H16" s="249">
        <f t="shared" ref="H16" si="23">SUM(H37,H58,H79,H100,H121,H142,H163,H184,H205,H226,H247,H268,H289,H310,H331,H352,H373,H394,H415,H436,H457,H478)</f>
        <v>691.59399999999994</v>
      </c>
      <c r="I16" s="299" t="str">
        <f>CONCATENATE("(",ROUND((H16/$H16)*100,1),")")</f>
        <v>(100)</v>
      </c>
      <c r="K16" s="249">
        <f t="shared" si="17"/>
        <v>15.844998332261525</v>
      </c>
      <c r="L16" s="249">
        <f t="shared" si="18"/>
        <v>4.2689424264010256</v>
      </c>
      <c r="M16" s="249">
        <f t="shared" si="19"/>
        <v>7.0520592413374033</v>
      </c>
      <c r="N16" s="249">
        <f t="shared" si="20"/>
        <v>27.165999999999954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237.24675994224063</v>
      </c>
      <c r="C19" s="299" t="str">
        <f>CONCATENATE("(",ROUND((B19/$H21)*100,1),")")</f>
        <v>(33)</v>
      </c>
      <c r="D19" s="249">
        <f t="shared" ref="D19" si="24">SUM(D40,D61,D82,D103,D124,D145,D166,D187,D208,D229,D250,D271,D292,D313,D334,D355,D376,D397,D418,D439,D460,D481)</f>
        <v>64.432744174701156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61.751216273877787</v>
      </c>
      <c r="G19" s="299" t="str">
        <f>CONCATENATE("(",ROUND((F19/$H21)*100,1),")")</f>
        <v>(8.6)</v>
      </c>
      <c r="H19" s="249">
        <f t="shared" ref="H19" si="26">SUM(H40,H61,H82,H103,H124,H145,H166,H187,H208,H229,H250,H271,H292,H313,H334,H355,H376,H397,H418,H439,H460,H481)</f>
        <v>363.4307203908196</v>
      </c>
      <c r="I19" s="299" t="str">
        <f>CONCATENATE("(",ROUND((H19/$H21)*100,1),")")</f>
        <v>(50.6)</v>
      </c>
      <c r="K19" s="249">
        <f>B19-B9</f>
        <v>11.221248732882714</v>
      </c>
      <c r="L19" s="249">
        <f>D19-D9</f>
        <v>6.5799208381692864</v>
      </c>
      <c r="M19" s="249">
        <f>F19-F9</f>
        <v>7.1768230288268455</v>
      </c>
      <c r="N19" s="249">
        <f>SUM(K19:M19)</f>
        <v>24.977992599878846</v>
      </c>
    </row>
    <row r="20" spans="1:14" x14ac:dyDescent="0.2">
      <c r="A20" s="282" t="s">
        <v>365</v>
      </c>
      <c r="B20" s="249">
        <f t="shared" si="0"/>
        <v>171.88448241528039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139.09317862977298</v>
      </c>
      <c r="E20" s="299" t="str">
        <f>CONCATENATE("(",ROUND((D20/$H21)*100,1),")")</f>
        <v>(19.4)</v>
      </c>
      <c r="F20" s="249">
        <f t="shared" ref="F20" si="28">SUM(F41,F62,F83,F104,F125,F146,F167,F188,F209,F230,F251,F272,F293,F314,F335,F356,F377,F398,F419,F440,F461,F482)</f>
        <v>44.351618564127172</v>
      </c>
      <c r="G20" s="299" t="str">
        <f>CONCATENATE("(",ROUND((F20/$H21)*100,1),")")</f>
        <v>(6.2)</v>
      </c>
      <c r="H20" s="249">
        <f t="shared" ref="H20" si="29">SUM(H41,H62,H83,H104,H125,H146,H167,H188,H209,H230,H251,H272,H293,H314,H335,H356,H377,H398,H419,H440,H461,H482)</f>
        <v>355.3292796091805</v>
      </c>
      <c r="I20" s="299" t="str">
        <f>CONCATENATE("(",ROUND((H20/$H21)*100,1),")")</f>
        <v>(49.4)</v>
      </c>
      <c r="K20" s="249">
        <f t="shared" ref="K20:K21" si="30">B20-B10</f>
        <v>16.661990857839328</v>
      </c>
      <c r="L20" s="249">
        <f t="shared" ref="L20:L21" si="31">D20-D10</f>
        <v>0.74224118429285113</v>
      </c>
      <c r="M20" s="249">
        <f t="shared" ref="M20:M21" si="32">F20-F10</f>
        <v>4.0437753579892686</v>
      </c>
      <c r="N20" s="249">
        <f t="shared" ref="N20:N21" si="33">SUM(K20:M20)</f>
        <v>21.448007400121448</v>
      </c>
    </row>
    <row r="21" spans="1:14" x14ac:dyDescent="0.2">
      <c r="A21" s="282" t="s">
        <v>363</v>
      </c>
      <c r="B21" s="249">
        <f t="shared" si="0"/>
        <v>409.13124235752093</v>
      </c>
      <c r="C21" s="299" t="str">
        <f>CONCATENATE("(",ROUND((B21/$H21)*100,1),")")</f>
        <v>(56.9)</v>
      </c>
      <c r="D21" s="249">
        <f t="shared" ref="D21" si="34">SUM(D42,D63,D84,D105,D126,D147,D168,D189,D210,D231,D252,D273,D294,D315,D336,D357,D378,D399,D420,D441,D462,D483)</f>
        <v>203.52592280447411</v>
      </c>
      <c r="E21" s="299" t="str">
        <f>CONCATENATE("(",ROUND((D21/$H21)*100,1),")")</f>
        <v>(28.3)</v>
      </c>
      <c r="F21" s="249">
        <f>SUM(F42,F63,F84,F105,F126,F147,F168,F189,F210,F231,F252,F273,F294,F315,F336,F357,F378,F399,F420,F441,F462,F483)</f>
        <v>106.10283483800497</v>
      </c>
      <c r="G21" s="299" t="str">
        <f>CONCATENATE("(",ROUND((F21/$H21)*100,1),")")</f>
        <v>(14.8)</v>
      </c>
      <c r="H21" s="249">
        <f t="shared" ref="H21" si="35">SUM(H42,H63,H84,H105,H126,H147,H168,H189,H210,H231,H252,H273,H294,H315,H336,H357,H378,H399,H420,H441,H462,H483)</f>
        <v>718.7600000000001</v>
      </c>
      <c r="I21" s="299" t="str">
        <f>CONCATENATE("(",ROUND((H21/$H21)*100,1),")")</f>
        <v>(100)</v>
      </c>
      <c r="K21" s="249">
        <f t="shared" si="30"/>
        <v>27.883239590721928</v>
      </c>
      <c r="L21" s="249">
        <f t="shared" si="31"/>
        <v>7.3221620224621518</v>
      </c>
      <c r="M21" s="249">
        <f t="shared" si="32"/>
        <v>11.220598386816121</v>
      </c>
      <c r="N21" s="249">
        <f t="shared" si="33"/>
        <v>46.426000000000201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1.7787241352904091</v>
      </c>
      <c r="C30" s="299" t="str">
        <f>CONCATENATE("(",ROUND((B30/$H32)*100,1),")")</f>
        <v>(45.8)</v>
      </c>
      <c r="D30" s="302">
        <f>'Ind T6'!M9</f>
        <v>5.1709987720303082E-3</v>
      </c>
      <c r="E30" s="299" t="str">
        <f>CONCATENATE("(",ROUND((D30/$H32)*100,1),")")</f>
        <v>(0.1)</v>
      </c>
      <c r="F30" s="302">
        <f>'Ind T6'!N9</f>
        <v>0.53907662197365513</v>
      </c>
      <c r="G30" s="299" t="str">
        <f>CONCATENATE("(",ROUND((F30/$H32)*100,1),")")</f>
        <v>(13.9)</v>
      </c>
      <c r="H30" s="302">
        <f>SUM(B30,D30,F30)</f>
        <v>2.3229717560360945</v>
      </c>
      <c r="I30" s="299" t="str">
        <f>CONCATENATE("(",ROUND((H30/$H32)*100,1),")")</f>
        <v>(59.8)</v>
      </c>
      <c r="K30" s="302">
        <f>B35-B30</f>
        <v>0.11117933684188297</v>
      </c>
      <c r="L30" s="302">
        <f>D35-D30</f>
        <v>1.1000950669327967E-4</v>
      </c>
      <c r="M30" s="302">
        <f>F35-F30</f>
        <v>-1.5098358844802817E-3</v>
      </c>
      <c r="N30" s="302">
        <f>SUM(K30:M30)</f>
        <v>0.10977951046409597</v>
      </c>
    </row>
    <row r="31" spans="1:14" x14ac:dyDescent="0.2">
      <c r="A31" s="282" t="s">
        <v>365</v>
      </c>
      <c r="B31" s="302">
        <f>'Ind T6'!L8</f>
        <v>0.88235138661551293</v>
      </c>
      <c r="C31" s="299" t="str">
        <f>CONCATENATE("(",ROUND((B31/$H32)*100,1),")")</f>
        <v>(22.7)</v>
      </c>
      <c r="D31" s="302">
        <f>'Ind T6'!M8</f>
        <v>0.40592340360903623</v>
      </c>
      <c r="E31" s="299" t="str">
        <f>CONCATENATE("(",ROUND((D31/$H32)*100,1),")")</f>
        <v>(10.4)</v>
      </c>
      <c r="F31" s="302">
        <f>'Ind T6'!N8</f>
        <v>0.27575345373936783</v>
      </c>
      <c r="G31" s="299" t="str">
        <f>CONCATENATE("(",ROUND((F31/$H32)*100,1),")")</f>
        <v>(7.1)</v>
      </c>
      <c r="H31" s="302">
        <f t="shared" ref="H31" si="36">SUM(B31,D31,F31)</f>
        <v>1.564028243963917</v>
      </c>
      <c r="I31" s="299" t="str">
        <f>CONCATENATE("(",ROUND((H31/$H32)*100,1),")")</f>
        <v>(40.2)</v>
      </c>
      <c r="K31" s="302">
        <f t="shared" ref="K31:K32" si="37">B36-B31</f>
        <v>2.4686695696622962E-2</v>
      </c>
      <c r="L31" s="302">
        <f t="shared" ref="L31:L32" si="38">D36-D31</f>
        <v>-1.3782411154428797E-3</v>
      </c>
      <c r="M31" s="302">
        <f t="shared" ref="M31:M32" si="39">F36-F31</f>
        <v>1.191203495470633E-2</v>
      </c>
      <c r="N31" s="302">
        <f t="shared" ref="N31:N32" si="40">SUM(K31:M31)</f>
        <v>3.5220489535886412E-2</v>
      </c>
    </row>
    <row r="32" spans="1:14" x14ac:dyDescent="0.2">
      <c r="A32" s="282" t="s">
        <v>363</v>
      </c>
      <c r="B32" s="302">
        <f>SUM(B30:B31)</f>
        <v>2.6610755219059219</v>
      </c>
      <c r="C32" s="299" t="str">
        <f>CONCATENATE("(",ROUND((B32/$H32)*100,1),")")</f>
        <v>(68.5)</v>
      </c>
      <c r="D32" s="302">
        <f>SUM(D30:D31)</f>
        <v>0.41109440238106654</v>
      </c>
      <c r="E32" s="299" t="str">
        <f>CONCATENATE("(",ROUND((D32/$H32)*100,1),")")</f>
        <v>(10.6)</v>
      </c>
      <c r="F32" s="302">
        <f>SUM(F30:F31)</f>
        <v>0.81483007571302291</v>
      </c>
      <c r="G32" s="299" t="str">
        <f>CONCATENATE("(",ROUND((F32/$H32)*100,1),")")</f>
        <v>(21)</v>
      </c>
      <c r="H32" s="302">
        <f>SUM(H30:H31)</f>
        <v>3.8870000000000116</v>
      </c>
      <c r="I32" s="299" t="str">
        <f>CONCATENATE("(",ROUND((H32/$H32)*100,1),")")</f>
        <v>(100)</v>
      </c>
      <c r="K32" s="302">
        <f t="shared" si="37"/>
        <v>0.13586603253850615</v>
      </c>
      <c r="L32" s="302">
        <f t="shared" si="38"/>
        <v>-1.2682316087496148E-3</v>
      </c>
      <c r="M32" s="302">
        <f t="shared" si="39"/>
        <v>1.0402199070226104E-2</v>
      </c>
      <c r="N32" s="302">
        <f t="shared" si="40"/>
        <v>0.14499999999998264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1.889903472132292</v>
      </c>
      <c r="C35" s="299" t="str">
        <f>CONCATENATE("(",ROUND((B35/$H37)*100,1),")")</f>
        <v>(46.9)</v>
      </c>
      <c r="D35" s="302">
        <f>'Ind T6'!R9</f>
        <v>5.2810082787235878E-3</v>
      </c>
      <c r="E35" s="299" t="str">
        <f>CONCATENATE("(",ROUND((D35/$H37)*100,1),")")</f>
        <v>(0.1)</v>
      </c>
      <c r="F35" s="302">
        <f>'Ind T6'!S9</f>
        <v>0.53756678608917485</v>
      </c>
      <c r="G35" s="299" t="str">
        <f>CONCATENATE("(",ROUND((F35/$H37)*100,1),")")</f>
        <v>(13.3)</v>
      </c>
      <c r="H35" s="302">
        <f>SUM(B35,D35,F35)</f>
        <v>2.4327512665001905</v>
      </c>
      <c r="I35" s="299" t="str">
        <f>CONCATENATE("(",ROUND((H35/$H37)*100,1),")")</f>
        <v>(60.3)</v>
      </c>
      <c r="K35" s="302">
        <f>B40-B35</f>
        <v>0.16387021259710877</v>
      </c>
      <c r="L35" s="302">
        <f>D40-D35</f>
        <v>9.4580833531412653E-5</v>
      </c>
      <c r="M35" s="302">
        <f>F40-F35</f>
        <v>-3.8831574024080828E-2</v>
      </c>
      <c r="N35" s="302">
        <f>SUM(K35:M35)</f>
        <v>0.12513321940655936</v>
      </c>
    </row>
    <row r="36" spans="1:14" x14ac:dyDescent="0.2">
      <c r="A36" s="282" t="s">
        <v>365</v>
      </c>
      <c r="B36" s="302">
        <f>'Ind T6'!Q8</f>
        <v>0.9070380823121359</v>
      </c>
      <c r="C36" s="299" t="str">
        <f>CONCATENATE("(",ROUND((B36/$H37)*100,1),")")</f>
        <v>(22.5)</v>
      </c>
      <c r="D36" s="302">
        <f>'Ind T6'!R8</f>
        <v>0.40454516249359335</v>
      </c>
      <c r="E36" s="299" t="str">
        <f>CONCATENATE("(",ROUND((D36/$H37)*100,1),")")</f>
        <v>(10)</v>
      </c>
      <c r="F36" s="302">
        <f>'Ind T6'!S8</f>
        <v>0.28766548869407416</v>
      </c>
      <c r="G36" s="299" t="str">
        <f>CONCATENATE("(",ROUND((F36/$H37)*100,1),")")</f>
        <v>(7.1)</v>
      </c>
      <c r="H36" s="302">
        <f t="shared" ref="H36" si="41">SUM(B36,D36,F36)</f>
        <v>1.5992487334998033</v>
      </c>
      <c r="I36" s="299" t="str">
        <f>CONCATENATE("(",ROUND((H36/$H37)*100,1),")")</f>
        <v>(39.7)</v>
      </c>
      <c r="K36" s="302">
        <f t="shared" ref="K36:K37" si="42">B41-B36</f>
        <v>1.3369297138080549E-3</v>
      </c>
      <c r="L36" s="302">
        <f t="shared" ref="L36:L37" si="43">D41-D36</f>
        <v>-2.775618490519427E-2</v>
      </c>
      <c r="M36" s="302">
        <f t="shared" ref="M36:M37" si="44">F41-F36</f>
        <v>9.2860357848280617E-3</v>
      </c>
      <c r="N36" s="302">
        <f t="shared" ref="N36:N37" si="45">SUM(K36:M36)</f>
        <v>-1.7133219406558153E-2</v>
      </c>
    </row>
    <row r="37" spans="1:14" x14ac:dyDescent="0.2">
      <c r="A37" s="282" t="s">
        <v>363</v>
      </c>
      <c r="B37" s="302">
        <f>SUM(B35:B36)</f>
        <v>2.796941554444428</v>
      </c>
      <c r="C37" s="299" t="str">
        <f>CONCATENATE("(",ROUND((B37/$H37)*100,1),")")</f>
        <v>(69.4)</v>
      </c>
      <c r="D37" s="302">
        <f>SUM(D35:D36)</f>
        <v>0.40982617077231692</v>
      </c>
      <c r="E37" s="299" t="str">
        <f>CONCATENATE("(",ROUND((D37/$H37)*100,1),")")</f>
        <v>(10.2)</v>
      </c>
      <c r="F37" s="302">
        <f>SUM(F35:F36)</f>
        <v>0.82523227478324901</v>
      </c>
      <c r="G37" s="299" t="str">
        <f>CONCATENATE("(",ROUND((F37/$H37)*100,1),")")</f>
        <v>(20.5)</v>
      </c>
      <c r="H37" s="302">
        <f>SUM(H35:H36)</f>
        <v>4.0319999999999938</v>
      </c>
      <c r="I37" s="299" t="str">
        <f>CONCATENATE("(",ROUND((H37/$H37)*100,1),")")</f>
        <v>(100)</v>
      </c>
      <c r="K37" s="302">
        <f t="shared" si="42"/>
        <v>0.16520714231091693</v>
      </c>
      <c r="L37" s="302">
        <f t="shared" si="43"/>
        <v>-2.7661604071662849E-2</v>
      </c>
      <c r="M37" s="302">
        <f t="shared" si="44"/>
        <v>-2.9545538239252767E-2</v>
      </c>
      <c r="N37" s="302">
        <f t="shared" si="45"/>
        <v>0.10800000000000132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2.0537736847294008</v>
      </c>
      <c r="C40" s="299" t="str">
        <f>CONCATENATE("(",ROUND((B40/$H42)*100,1),")")</f>
        <v>(49.6)</v>
      </c>
      <c r="D40" s="302">
        <f>'Ind T6'!W9</f>
        <v>5.3755891122550005E-3</v>
      </c>
      <c r="E40" s="299" t="str">
        <f>CONCATENATE("(",ROUND((D40/$H42)*100,1),")")</f>
        <v>(0.1)</v>
      </c>
      <c r="F40" s="302">
        <f>'Ind T6'!X9</f>
        <v>0.49873521206509402</v>
      </c>
      <c r="G40" s="299" t="str">
        <f>CONCATENATE("(",ROUND((F40/$H42)*100,1),")")</f>
        <v>(12)</v>
      </c>
      <c r="H40" s="302">
        <f>SUM(B40,D40,F40)</f>
        <v>2.5578844859067495</v>
      </c>
      <c r="I40" s="299" t="str">
        <f>CONCATENATE("(",ROUND((H40/$H42)*100,1),")")</f>
        <v>(61.8)</v>
      </c>
      <c r="K40" s="302">
        <f>B40-B30</f>
        <v>0.27504954943899174</v>
      </c>
      <c r="L40" s="302">
        <f>D40-D30</f>
        <v>2.0459034022469232E-4</v>
      </c>
      <c r="M40" s="302">
        <f>F40-F30</f>
        <v>-4.034140990856111E-2</v>
      </c>
      <c r="N40" s="302">
        <f>SUM(K40:M40)</f>
        <v>0.23491272987065531</v>
      </c>
    </row>
    <row r="41" spans="1:14" x14ac:dyDescent="0.2">
      <c r="A41" s="282" t="s">
        <v>365</v>
      </c>
      <c r="B41" s="302">
        <f>'Ind T6'!V8</f>
        <v>0.90837501202594395</v>
      </c>
      <c r="C41" s="299" t="str">
        <f>CONCATENATE("(",ROUND((B41/$H42)*100,1),")")</f>
        <v>(21.9)</v>
      </c>
      <c r="D41" s="302">
        <f>'Ind T6'!W8</f>
        <v>0.37678897758839908</v>
      </c>
      <c r="E41" s="299" t="str">
        <f>CONCATENATE("(",ROUND((D41/$H42)*100,1),")")</f>
        <v>(9.1)</v>
      </c>
      <c r="F41" s="302">
        <f>'Ind T6'!X8</f>
        <v>0.29695152447890222</v>
      </c>
      <c r="G41" s="299" t="str">
        <f>CONCATENATE("(",ROUND((F41/$H42)*100,1),")")</f>
        <v>(7.2)</v>
      </c>
      <c r="H41" s="302">
        <f t="shared" ref="H41" si="46">SUM(B41,D41,F41)</f>
        <v>1.5821155140932452</v>
      </c>
      <c r="I41" s="299" t="str">
        <f>CONCATENATE("(",ROUND((H41/$H42)*100,1),")")</f>
        <v>(38.2)</v>
      </c>
      <c r="K41" s="302">
        <f t="shared" ref="K41:K42" si="47">B41-B31</f>
        <v>2.6023625410431017E-2</v>
      </c>
      <c r="L41" s="302">
        <f t="shared" ref="L41:L42" si="48">D41-D31</f>
        <v>-2.913442602063715E-2</v>
      </c>
      <c r="M41" s="302">
        <f t="shared" ref="M41:M42" si="49">F41-F31</f>
        <v>2.1198070739534391E-2</v>
      </c>
      <c r="N41" s="302">
        <f t="shared" ref="N41:N42" si="50">SUM(K41:M41)</f>
        <v>1.8087270129328259E-2</v>
      </c>
    </row>
    <row r="42" spans="1:14" x14ac:dyDescent="0.2">
      <c r="A42" s="282" t="s">
        <v>363</v>
      </c>
      <c r="B42" s="302">
        <f>SUM(B40:B41)</f>
        <v>2.962148696755345</v>
      </c>
      <c r="C42" s="299" t="str">
        <f>CONCATENATE("(",ROUND((B42/$H42)*100,1),")")</f>
        <v>(71.5)</v>
      </c>
      <c r="D42" s="302">
        <f>SUM(D40:D41)</f>
        <v>0.38216456670065407</v>
      </c>
      <c r="E42" s="299" t="str">
        <f>CONCATENATE("(",ROUND((D42/$H42)*100,1),")")</f>
        <v>(9.2)</v>
      </c>
      <c r="F42" s="302">
        <f>SUM(F40:F41)</f>
        <v>0.79568673654399624</v>
      </c>
      <c r="G42" s="299" t="str">
        <f>CONCATENATE("(",ROUND((F42/$H42)*100,1),")")</f>
        <v>(19.2)</v>
      </c>
      <c r="H42" s="302">
        <f>SUM(H40:H41)</f>
        <v>4.1399999999999952</v>
      </c>
      <c r="I42" s="299" t="str">
        <f>CONCATENATE("(",ROUND((H42/$H42)*100,1),")")</f>
        <v>(100)</v>
      </c>
      <c r="K42" s="302">
        <f t="shared" si="47"/>
        <v>0.30107317484942309</v>
      </c>
      <c r="L42" s="302">
        <f t="shared" si="48"/>
        <v>-2.8929835680412463E-2</v>
      </c>
      <c r="M42" s="302">
        <f t="shared" si="49"/>
        <v>-1.9143339169026663E-2</v>
      </c>
      <c r="N42" s="302">
        <f t="shared" si="50"/>
        <v>0.25299999999998396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0.29895445544582339</v>
      </c>
      <c r="C51" s="299" t="str">
        <f>CONCATENATE("(",ROUND((B51/$H53)*100,1),")")</f>
        <v>(54.2)</v>
      </c>
      <c r="D51" s="302">
        <f>'Ind T6'!M18</f>
        <v>2.186138613870868E-3</v>
      </c>
      <c r="E51" s="299" t="str">
        <f>CONCATENATE("(",ROUND((D51/$H53)*100,1),")")</f>
        <v>(0.4)</v>
      </c>
      <c r="F51" s="302">
        <f>'Ind T6'!N18</f>
        <v>0.18709702970296027</v>
      </c>
      <c r="G51" s="299" t="str">
        <f>CONCATENATE("(",ROUND((F51/$H53)*100,1),")")</f>
        <v>(33.9)</v>
      </c>
      <c r="H51" s="302">
        <f>SUM(B51,D51,F51)</f>
        <v>0.4882376237626545</v>
      </c>
      <c r="I51" s="299" t="str">
        <f>CONCATENATE("(",ROUND((H51/$H53)*100,1),")")</f>
        <v>(88.4)</v>
      </c>
      <c r="K51" s="302">
        <f>B56-B51</f>
        <v>-3.0913142276482009E-2</v>
      </c>
      <c r="L51" s="302">
        <f>D56-D51</f>
        <v>-1.7765465960890717E-4</v>
      </c>
      <c r="M51" s="302">
        <f>F56-F51</f>
        <v>-1.9297324798439042E-2</v>
      </c>
      <c r="N51" s="302">
        <f>SUM(K51:M51)</f>
        <v>-5.0388121734529959E-2</v>
      </c>
    </row>
    <row r="52" spans="1:14" x14ac:dyDescent="0.2">
      <c r="A52" s="282" t="s">
        <v>365</v>
      </c>
      <c r="B52" s="302">
        <f>'Ind T6'!L17</f>
        <v>5.1374257425369003E-2</v>
      </c>
      <c r="C52" s="299" t="str">
        <f>CONCATENATE("(",ROUND((B52/$H53)*100,1),")")</f>
        <v>(9.3)</v>
      </c>
      <c r="D52" s="302">
        <f>'Ind T6'!M17</f>
        <v>1.2388118811976332E-2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6.3762376237345333E-2</v>
      </c>
      <c r="I52" s="299" t="str">
        <f>CONCATENATE("(",ROUND((H52/$H53)*100,1),")")</f>
        <v>(11.6)</v>
      </c>
      <c r="K52" s="302">
        <f t="shared" ref="K52:K53" si="52">B57-B52</f>
        <v>-5.5443053776553577E-3</v>
      </c>
      <c r="L52" s="302">
        <f t="shared" ref="L52:L53" si="53">D57-D52</f>
        <v>-1.0675728878159953E-3</v>
      </c>
      <c r="M52" s="302">
        <f t="shared" ref="M52:M53" si="54">F57-F52</f>
        <v>0</v>
      </c>
      <c r="N52" s="302">
        <f t="shared" ref="N52:N53" si="55">SUM(K52:M52)</f>
        <v>-6.6118782654713531E-3</v>
      </c>
    </row>
    <row r="53" spans="1:14" x14ac:dyDescent="0.2">
      <c r="A53" s="282" t="s">
        <v>363</v>
      </c>
      <c r="B53" s="302">
        <f>SUM(B51:B52)</f>
        <v>0.35032871287119238</v>
      </c>
      <c r="C53" s="299" t="str">
        <f>CONCATENATE("(",ROUND((B53/$H53)*100,1),")")</f>
        <v>(63.5)</v>
      </c>
      <c r="D53" s="302">
        <f>SUM(D51:D52)</f>
        <v>1.45742574258472E-2</v>
      </c>
      <c r="E53" s="299" t="str">
        <f>CONCATENATE("(",ROUND((D53/$H53)*100,1),")")</f>
        <v>(2.6)</v>
      </c>
      <c r="F53" s="302">
        <f>SUM(F51:F52)</f>
        <v>0.18709702970296027</v>
      </c>
      <c r="G53" s="299" t="str">
        <f>CONCATENATE("(",ROUND((F53/$H53)*100,1),")")</f>
        <v>(33.9)</v>
      </c>
      <c r="H53" s="302">
        <f>SUM(H51:H52)</f>
        <v>0.55199999999999982</v>
      </c>
      <c r="I53" s="299" t="str">
        <f>CONCATENATE("(",ROUND((H53/$H53)*100,1),")")</f>
        <v>(100)</v>
      </c>
      <c r="K53" s="302">
        <f t="shared" si="52"/>
        <v>-3.6457447654137387E-2</v>
      </c>
      <c r="L53" s="302">
        <f t="shared" si="53"/>
        <v>-1.2452275474249021E-3</v>
      </c>
      <c r="M53" s="302">
        <f t="shared" si="54"/>
        <v>-1.9297324798439042E-2</v>
      </c>
      <c r="N53" s="302">
        <f t="shared" si="55"/>
        <v>-5.7000000000001327E-2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0.26804131316934138</v>
      </c>
      <c r="C56" s="299" t="str">
        <f>CONCATENATE("(",ROUND((B56/$H58)*100,1),")")</f>
        <v>(54.1)</v>
      </c>
      <c r="D56" s="302">
        <f>'Ind T6'!R18</f>
        <v>2.0084839542619608E-3</v>
      </c>
      <c r="E56" s="299" t="str">
        <f>CONCATENATE("(",ROUND((D56/$H58)*100,1),")")</f>
        <v>(0.4)</v>
      </c>
      <c r="F56" s="302">
        <f>'Ind T6'!S18</f>
        <v>0.16779970490452123</v>
      </c>
      <c r="G56" s="299" t="str">
        <f>CONCATENATE("(",ROUND((F56/$H58)*100,1),")")</f>
        <v>(33.9)</v>
      </c>
      <c r="H56" s="302">
        <f>SUM(B56,D56,F56)</f>
        <v>0.43784950202812456</v>
      </c>
      <c r="I56" s="299" t="str">
        <f>CONCATENATE("(",ROUND((H56/$H58)*100,1),")")</f>
        <v>(88.5)</v>
      </c>
      <c r="K56" s="302">
        <f>B61-B56</f>
        <v>-2.2229431980524822E-2</v>
      </c>
      <c r="L56" s="302">
        <f>D61-D56</f>
        <v>6.3675308885086795E-6</v>
      </c>
      <c r="M56" s="302">
        <f>F61-F56</f>
        <v>-2.3096734608099079E-2</v>
      </c>
      <c r="N56" s="302">
        <f>SUM(K56:M56)</f>
        <v>-4.5319799057735394E-2</v>
      </c>
    </row>
    <row r="57" spans="1:14" x14ac:dyDescent="0.2">
      <c r="A57" s="282" t="s">
        <v>365</v>
      </c>
      <c r="B57" s="302">
        <f>'Ind T6'!Q17</f>
        <v>4.5829952047713646E-2</v>
      </c>
      <c r="C57" s="299" t="str">
        <f>CONCATENATE("(",ROUND((B57/$H58)*100,1),")")</f>
        <v>(9.3)</v>
      </c>
      <c r="D57" s="302">
        <f>'Ind T6'!R17</f>
        <v>1.1320545924160336E-2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5.7150497971873979E-2</v>
      </c>
      <c r="I57" s="299" t="str">
        <f>CONCATENATE("(",ROUND((H57/$H58)*100,1),")")</f>
        <v>(11.5)</v>
      </c>
      <c r="K57" s="302">
        <f t="shared" ref="K57:K58" si="57">B62-B57</f>
        <v>-5.1665857111945351E-3</v>
      </c>
      <c r="L57" s="302">
        <f t="shared" ref="L57:L58" si="58">D62-D57</f>
        <v>-5.1361523106874772E-4</v>
      </c>
      <c r="M57" s="302">
        <f t="shared" ref="M57:M58" si="59">F62-F57</f>
        <v>0</v>
      </c>
      <c r="N57" s="302">
        <f t="shared" ref="N57:N58" si="60">SUM(K57:M57)</f>
        <v>-5.6802009422632829E-3</v>
      </c>
    </row>
    <row r="58" spans="1:14" x14ac:dyDescent="0.2">
      <c r="A58" s="282" t="s">
        <v>363</v>
      </c>
      <c r="B58" s="302">
        <f>SUM(B56:B57)</f>
        <v>0.313871265217055</v>
      </c>
      <c r="C58" s="299" t="str">
        <f>CONCATENATE("(",ROUND((B58/$H58)*100,1),")")</f>
        <v>(63.4)</v>
      </c>
      <c r="D58" s="302">
        <f>SUM(D56:D57)</f>
        <v>1.3329029878422298E-2</v>
      </c>
      <c r="E58" s="299" t="str">
        <f>CONCATENATE("(",ROUND((D58/$H58)*100,1),")")</f>
        <v>(2.7)</v>
      </c>
      <c r="F58" s="302">
        <f>SUM(F56:F57)</f>
        <v>0.16779970490452123</v>
      </c>
      <c r="G58" s="299" t="str">
        <f>CONCATENATE("(",ROUND((F58/$H58)*100,1),")")</f>
        <v>(33.9)</v>
      </c>
      <c r="H58" s="302">
        <f>SUM(H56:H57)</f>
        <v>0.49499999999999855</v>
      </c>
      <c r="I58" s="299" t="str">
        <f>CONCATENATE("(",ROUND((H58/$H58)*100,1),")")</f>
        <v>(100)</v>
      </c>
      <c r="K58" s="302">
        <f t="shared" si="57"/>
        <v>-2.7396017691719343E-2</v>
      </c>
      <c r="L58" s="302">
        <f t="shared" si="58"/>
        <v>-5.0724770018023904E-4</v>
      </c>
      <c r="M58" s="302">
        <f t="shared" si="59"/>
        <v>-2.3096734608099079E-2</v>
      </c>
      <c r="N58" s="302">
        <f t="shared" si="60"/>
        <v>-5.0999999999998658E-2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0.24581188118881656</v>
      </c>
      <c r="C61" s="299" t="str">
        <f>CONCATENATE("(",ROUND((B61/$H63)*100,1),")")</f>
        <v>(55.4)</v>
      </c>
      <c r="D61" s="302">
        <f>'Ind T6'!W18</f>
        <v>2.0148514851504695E-3</v>
      </c>
      <c r="E61" s="299" t="str">
        <f>CONCATENATE("(",ROUND((D61/$H63)*100,1),")")</f>
        <v>(0.5)</v>
      </c>
      <c r="F61" s="302">
        <f>'Ind T6'!X18</f>
        <v>0.14470297029642215</v>
      </c>
      <c r="G61" s="299" t="str">
        <f>CONCATENATE("(",ROUND((F61/$H63)*100,1),")")</f>
        <v>(32.6)</v>
      </c>
      <c r="H61" s="302">
        <f>SUM(B61,D61,F61)</f>
        <v>0.39252970297038914</v>
      </c>
      <c r="I61" s="299" t="str">
        <f>CONCATENATE("(",ROUND((H61/$H63)*100,1),")")</f>
        <v>(88.4)</v>
      </c>
      <c r="K61" s="302">
        <f>B61-B51</f>
        <v>-5.314257425700683E-2</v>
      </c>
      <c r="L61" s="302">
        <f>D61-D51</f>
        <v>-1.7128712872039849E-4</v>
      </c>
      <c r="M61" s="302">
        <f>F61-F51</f>
        <v>-4.239405940653812E-2</v>
      </c>
      <c r="N61" s="302">
        <f>SUM(K61:M61)</f>
        <v>-9.5707920792265352E-2</v>
      </c>
    </row>
    <row r="62" spans="1:14" x14ac:dyDescent="0.2">
      <c r="A62" s="282" t="s">
        <v>365</v>
      </c>
      <c r="B62" s="302">
        <f>'Ind T6'!V17</f>
        <v>4.0663366336519111E-2</v>
      </c>
      <c r="C62" s="299" t="str">
        <f>CONCATENATE("(",ROUND((B62/$H63)*100,1),")")</f>
        <v>(9.2)</v>
      </c>
      <c r="D62" s="302">
        <f>'Ind T6'!W17</f>
        <v>1.0806930693091589E-2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5.1470297029610701E-2</v>
      </c>
      <c r="I62" s="299" t="str">
        <f>CONCATENATE("(",ROUND((H62/$H63)*100,1),")")</f>
        <v>(11.6)</v>
      </c>
      <c r="K62" s="302">
        <f t="shared" ref="K62:K63" si="62">B62-B52</f>
        <v>-1.0710891088849893E-2</v>
      </c>
      <c r="L62" s="302">
        <f t="shared" ref="L62:L63" si="63">D62-D52</f>
        <v>-1.5811881188847431E-3</v>
      </c>
      <c r="M62" s="302">
        <f t="shared" ref="M62:M63" si="64">F62-F52</f>
        <v>0</v>
      </c>
      <c r="N62" s="302">
        <f t="shared" ref="N62:N63" si="65">SUM(K62:M62)</f>
        <v>-1.2292079207734636E-2</v>
      </c>
    </row>
    <row r="63" spans="1:14" x14ac:dyDescent="0.2">
      <c r="A63" s="282" t="s">
        <v>363</v>
      </c>
      <c r="B63" s="302">
        <f>SUM(B61:B62)</f>
        <v>0.28647524752533565</v>
      </c>
      <c r="C63" s="299" t="str">
        <f>CONCATENATE("(",ROUND((B63/$H63)*100,1),")")</f>
        <v>(64.5)</v>
      </c>
      <c r="D63" s="302">
        <f>SUM(D61:D62)</f>
        <v>1.2821782178242059E-2</v>
      </c>
      <c r="E63" s="299" t="str">
        <f>CONCATENATE("(",ROUND((D63/$H63)*100,1),")")</f>
        <v>(2.9)</v>
      </c>
      <c r="F63" s="302">
        <f>SUM(F61:F62)</f>
        <v>0.14470297029642215</v>
      </c>
      <c r="G63" s="299" t="str">
        <f>CONCATENATE("(",ROUND((F63/$H63)*100,1),")")</f>
        <v>(32.6)</v>
      </c>
      <c r="H63" s="302">
        <f>SUM(H61:H62)</f>
        <v>0.44399999999999984</v>
      </c>
      <c r="I63" s="299" t="str">
        <f>CONCATENATE("(",ROUND((H63/$H63)*100,1),")")</f>
        <v>(100)</v>
      </c>
      <c r="K63" s="302">
        <f t="shared" si="62"/>
        <v>-6.385346534585673E-2</v>
      </c>
      <c r="L63" s="302">
        <f t="shared" si="63"/>
        <v>-1.7524752476051411E-3</v>
      </c>
      <c r="M63" s="302">
        <f t="shared" si="64"/>
        <v>-4.239405940653812E-2</v>
      </c>
      <c r="N63" s="302">
        <f t="shared" si="65"/>
        <v>-0.10799999999999998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1.2664760413397234</v>
      </c>
      <c r="C72" s="299" t="str">
        <f>CONCATENATE("(",ROUND((B72/$H74)*100,1),")")</f>
        <v>(53.2)</v>
      </c>
      <c r="D72" s="302">
        <f>'Ind T6'!M27</f>
        <v>9.8390228624169407E-2</v>
      </c>
      <c r="E72" s="299" t="str">
        <f>CONCATENATE("(",ROUND((D72/$H74)*100,1),")")</f>
        <v>(4.1)</v>
      </c>
      <c r="F72" s="302">
        <f>'Ind T6'!N27</f>
        <v>4.8673347948426079E-2</v>
      </c>
      <c r="G72" s="299" t="str">
        <f>CONCATENATE("(",ROUND((F72/$H74)*100,1),")")</f>
        <v>(2)</v>
      </c>
      <c r="H72" s="302">
        <f>SUM(B72,D72,F72)</f>
        <v>1.4135396179123187</v>
      </c>
      <c r="I72" s="299" t="str">
        <f>CONCATENATE("(",ROUND((H72/$H74)*100,1),")")</f>
        <v>(59.4)</v>
      </c>
      <c r="K72" s="302">
        <f>B77-B72</f>
        <v>9.4910688748466976E-2</v>
      </c>
      <c r="L72" s="302">
        <f>D77-D72</f>
        <v>8.5172125450449221E-3</v>
      </c>
      <c r="M72" s="302">
        <f>F77-F72</f>
        <v>4.6693960539136506E-3</v>
      </c>
      <c r="N72" s="302">
        <f>SUM(K72:M72)</f>
        <v>0.10809729734742554</v>
      </c>
    </row>
    <row r="73" spans="1:14" x14ac:dyDescent="0.2">
      <c r="A73" s="282" t="s">
        <v>365</v>
      </c>
      <c r="B73" s="302">
        <f>'Ind T6'!L26</f>
        <v>0.5764772940757894</v>
      </c>
      <c r="C73" s="299" t="str">
        <f>CONCATENATE("(",ROUND((B73/$H74)*100,1),")")</f>
        <v>(24.2)</v>
      </c>
      <c r="D73" s="302">
        <f>'Ind T6'!M26</f>
        <v>0.31514688381659534</v>
      </c>
      <c r="E73" s="299" t="str">
        <f>CONCATENATE("(",ROUND((D73/$H74)*100,1),")")</f>
        <v>(13.2)</v>
      </c>
      <c r="F73" s="302">
        <f>'Ind T6'!N26</f>
        <v>7.4836204195301861E-2</v>
      </c>
      <c r="G73" s="299" t="str">
        <f>CONCATENATE("(",ROUND((F73/$H74)*100,1),")")</f>
        <v>(3.1)</v>
      </c>
      <c r="H73" s="302">
        <f t="shared" ref="H73" si="66">SUM(B73,D73,F73)</f>
        <v>0.9664603820876867</v>
      </c>
      <c r="I73" s="299" t="str">
        <f>CONCATENATE("(",ROUND((H73/$H74)*100,1),")")</f>
        <v>(40.6)</v>
      </c>
      <c r="K73" s="302">
        <f t="shared" ref="K73:K74" si="67">B78-B73</f>
        <v>7.3475557617314835E-2</v>
      </c>
      <c r="L73" s="302">
        <f t="shared" ref="L73:L74" si="68">D78-D73</f>
        <v>2.6660990391784656E-2</v>
      </c>
      <c r="M73" s="302">
        <f t="shared" ref="M73:M74" si="69">F78-F73</f>
        <v>8.7661546434666671E-3</v>
      </c>
      <c r="N73" s="302">
        <f t="shared" ref="N73:N74" si="70">SUM(K73:M73)</f>
        <v>0.10890270265256616</v>
      </c>
    </row>
    <row r="74" spans="1:14" x14ac:dyDescent="0.2">
      <c r="A74" s="282" t="s">
        <v>363</v>
      </c>
      <c r="B74" s="302">
        <f>SUM(B72:B73)</f>
        <v>1.8429533354155128</v>
      </c>
      <c r="C74" s="299" t="str">
        <f>CONCATENATE("(",ROUND((B74/$H74)*100,1),")")</f>
        <v>(77.4)</v>
      </c>
      <c r="D74" s="302">
        <f>SUM(D72:D73)</f>
        <v>0.41353711244076474</v>
      </c>
      <c r="E74" s="299" t="str">
        <f>CONCATENATE("(",ROUND((D74/$H74)*100,1),")")</f>
        <v>(17.4)</v>
      </c>
      <c r="F74" s="302">
        <f>SUM(F72:F73)</f>
        <v>0.12350955214372794</v>
      </c>
      <c r="G74" s="299" t="str">
        <f>CONCATENATE("(",ROUND((F74/$H74)*100,1),")")</f>
        <v>(5.2)</v>
      </c>
      <c r="H74" s="302">
        <f>SUM(H72:H73)</f>
        <v>2.3800000000000052</v>
      </c>
      <c r="I74" s="299" t="str">
        <f>CONCATENATE("(",ROUND((H74/$H74)*100,1),")")</f>
        <v>(100)</v>
      </c>
      <c r="K74" s="302">
        <f t="shared" si="67"/>
        <v>0.16838624636578192</v>
      </c>
      <c r="L74" s="302">
        <f t="shared" si="68"/>
        <v>3.5178202936829606E-2</v>
      </c>
      <c r="M74" s="302">
        <f t="shared" si="69"/>
        <v>1.3435550697380311E-2</v>
      </c>
      <c r="N74" s="302">
        <f t="shared" si="70"/>
        <v>0.21699999999999184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1.3613867300881903</v>
      </c>
      <c r="C77" s="299" t="str">
        <f>CONCATENATE("(",ROUND((B77/$H79)*100,1),")")</f>
        <v>(52.4)</v>
      </c>
      <c r="D77" s="302">
        <f>'Ind T6'!R27</f>
        <v>0.10690744116921433</v>
      </c>
      <c r="E77" s="299" t="str">
        <f>CONCATENATE("(",ROUND((D77/$H79)*100,1),")")</f>
        <v>(4.1)</v>
      </c>
      <c r="F77" s="302">
        <f>'Ind T6'!S27</f>
        <v>5.334274400233973E-2</v>
      </c>
      <c r="G77" s="299" t="str">
        <f>CONCATENATE("(",ROUND((F77/$H79)*100,1),")")</f>
        <v>(2.1)</v>
      </c>
      <c r="H77" s="302">
        <f>SUM(B77,D77,F77)</f>
        <v>1.5216369152597444</v>
      </c>
      <c r="I77" s="299" t="str">
        <f>CONCATENATE("(",ROUND((H77/$H79)*100,1),")")</f>
        <v>(58.6)</v>
      </c>
      <c r="K77" s="302">
        <f>B82-B77</f>
        <v>9.2910283353575318E-2</v>
      </c>
      <c r="L77" s="302">
        <f>D82-D77</f>
        <v>9.8850140821183236E-3</v>
      </c>
      <c r="M77" s="302">
        <f>F82-F77</f>
        <v>6.9963587425324672E-3</v>
      </c>
      <c r="N77" s="302">
        <f>SUM(K77:M77)</f>
        <v>0.10979165617822612</v>
      </c>
    </row>
    <row r="78" spans="1:14" x14ac:dyDescent="0.2">
      <c r="A78" s="282" t="s">
        <v>365</v>
      </c>
      <c r="B78" s="302">
        <f>'Ind T6'!Q26</f>
        <v>0.64995285169310424</v>
      </c>
      <c r="C78" s="299" t="str">
        <f>CONCATENATE("(",ROUND((B78/$H79)*100,1),")")</f>
        <v>(25)</v>
      </c>
      <c r="D78" s="302">
        <f>'Ind T6'!R26</f>
        <v>0.34180787420837999</v>
      </c>
      <c r="E78" s="299" t="str">
        <f>CONCATENATE("(",ROUND((D78/$H79)*100,1),")")</f>
        <v>(13.2)</v>
      </c>
      <c r="F78" s="302">
        <f>'Ind T6'!S26</f>
        <v>8.3602358838768528E-2</v>
      </c>
      <c r="G78" s="299" t="str">
        <f>CONCATENATE("(",ROUND((F78/$H79)*100,1),")")</f>
        <v>(3.2)</v>
      </c>
      <c r="H78" s="302">
        <f t="shared" ref="H78" si="71">SUM(B78,D78,F78)</f>
        <v>1.0753630847402527</v>
      </c>
      <c r="I78" s="299" t="str">
        <f>CONCATENATE("(",ROUND((H78/$H79)*100,1),")")</f>
        <v>(41.4)</v>
      </c>
      <c r="K78" s="302">
        <f t="shared" ref="K78:K79" si="72">B83-B78</f>
        <v>0.1081350248325621</v>
      </c>
      <c r="L78" s="302">
        <f t="shared" ref="L78:L79" si="73">D83-D78</f>
        <v>2.8658087114604158E-2</v>
      </c>
      <c r="M78" s="302">
        <f t="shared" ref="M78:M79" si="74">F83-F78</f>
        <v>1.1415231874613574E-2</v>
      </c>
      <c r="N78" s="302">
        <f t="shared" ref="N78:N79" si="75">SUM(K78:M78)</f>
        <v>0.14820834382177983</v>
      </c>
    </row>
    <row r="79" spans="1:14" x14ac:dyDescent="0.2">
      <c r="A79" s="282" t="s">
        <v>363</v>
      </c>
      <c r="B79" s="302">
        <f>SUM(B77:B78)</f>
        <v>2.0113395817812947</v>
      </c>
      <c r="C79" s="299" t="str">
        <f>CONCATENATE("(",ROUND((B79/$H79)*100,1),")")</f>
        <v>(77.4)</v>
      </c>
      <c r="D79" s="302">
        <f>SUM(D77:D78)</f>
        <v>0.44871531537759435</v>
      </c>
      <c r="E79" s="299" t="str">
        <f>CONCATENATE("(",ROUND((D79/$H79)*100,1),")")</f>
        <v>(17.3)</v>
      </c>
      <c r="F79" s="302">
        <f>SUM(F77:F78)</f>
        <v>0.13694510284110825</v>
      </c>
      <c r="G79" s="299" t="str">
        <f>CONCATENATE("(",ROUND((F79/$H79)*100,1),")")</f>
        <v>(5.3)</v>
      </c>
      <c r="H79" s="302">
        <f>SUM(H77:H78)</f>
        <v>2.5969999999999969</v>
      </c>
      <c r="I79" s="299" t="str">
        <f>CONCATENATE("(",ROUND((H79/$H79)*100,1),")")</f>
        <v>(100)</v>
      </c>
      <c r="K79" s="302">
        <f t="shared" si="72"/>
        <v>0.20104530818613719</v>
      </c>
      <c r="L79" s="302">
        <f t="shared" si="73"/>
        <v>3.854310119672244E-2</v>
      </c>
      <c r="M79" s="302">
        <f t="shared" si="74"/>
        <v>1.8411590617146062E-2</v>
      </c>
      <c r="N79" s="302">
        <f t="shared" si="75"/>
        <v>0.25800000000000567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1.4542970134417657</v>
      </c>
      <c r="C82" s="299" t="str">
        <f>CONCATENATE("(",ROUND((B82/$H84)*100,1),")")</f>
        <v>(50.9)</v>
      </c>
      <c r="D82" s="302">
        <f>'Ind T6'!W27</f>
        <v>0.11679245525133265</v>
      </c>
      <c r="E82" s="299" t="str">
        <f>CONCATENATE("(",ROUND((D82/$H84)*100,1),")")</f>
        <v>(4.1)</v>
      </c>
      <c r="F82" s="302">
        <f>'Ind T6'!X27</f>
        <v>6.0339102744872197E-2</v>
      </c>
      <c r="G82" s="299" t="str">
        <f>CONCATENATE("(",ROUND((F82/$H84)*100,1),")")</f>
        <v>(2.1)</v>
      </c>
      <c r="H82" s="302">
        <f>SUM(B82,D82,F82)</f>
        <v>1.6314285714379704</v>
      </c>
      <c r="I82" s="299" t="str">
        <f>CONCATENATE("(",ROUND((H82/$H84)*100,1),")")</f>
        <v>(57.1)</v>
      </c>
      <c r="K82" s="302">
        <f>B82-B72</f>
        <v>0.18782097210204229</v>
      </c>
      <c r="L82" s="302">
        <f>D82-D72</f>
        <v>1.8402226627163246E-2</v>
      </c>
      <c r="M82" s="302">
        <f>F82-F72</f>
        <v>1.1665754796446118E-2</v>
      </c>
      <c r="N82" s="302">
        <f>SUM(K82:M82)</f>
        <v>0.21788895352565163</v>
      </c>
    </row>
    <row r="83" spans="1:14" x14ac:dyDescent="0.2">
      <c r="A83" s="282" t="s">
        <v>365</v>
      </c>
      <c r="B83" s="302">
        <f>'Ind T6'!V26</f>
        <v>0.75808787652566634</v>
      </c>
      <c r="C83" s="299" t="str">
        <f>CONCATENATE("(",ROUND((B83/$H84)*100,1),")")</f>
        <v>(26.6)</v>
      </c>
      <c r="D83" s="302">
        <f>'Ind T6'!W26</f>
        <v>0.37046596132298415</v>
      </c>
      <c r="E83" s="299" t="str">
        <f>CONCATENATE("(",ROUND((D83/$H84)*100,1),")")</f>
        <v>(13)</v>
      </c>
      <c r="F83" s="302">
        <f>'Ind T6'!X26</f>
        <v>9.5017590713382102E-2</v>
      </c>
      <c r="G83" s="299" t="str">
        <f>CONCATENATE("(",ROUND((F83/$H84)*100,1),")")</f>
        <v>(3.3)</v>
      </c>
      <c r="H83" s="302">
        <f t="shared" ref="H83" si="76">SUM(B83,D83,F83)</f>
        <v>1.2235714285620327</v>
      </c>
      <c r="I83" s="299" t="str">
        <f>CONCATENATE("(",ROUND((H83/$H84)*100,1),")")</f>
        <v>(42.9)</v>
      </c>
      <c r="K83" s="302">
        <f t="shared" ref="K83:K84" si="77">B83-B73</f>
        <v>0.18161058244987693</v>
      </c>
      <c r="L83" s="302">
        <f t="shared" ref="L83:L84" si="78">D83-D73</f>
        <v>5.5319077506388814E-2</v>
      </c>
      <c r="M83" s="302">
        <f t="shared" ref="M83:M84" si="79">F83-F73</f>
        <v>2.0181386518080241E-2</v>
      </c>
      <c r="N83" s="302">
        <f t="shared" ref="N83:N84" si="80">SUM(K83:M83)</f>
        <v>0.25711104647434602</v>
      </c>
    </row>
    <row r="84" spans="1:14" x14ac:dyDescent="0.2">
      <c r="A84" s="282" t="s">
        <v>363</v>
      </c>
      <c r="B84" s="302">
        <f>SUM(B82:B83)</f>
        <v>2.2123848899674319</v>
      </c>
      <c r="C84" s="299" t="str">
        <f>CONCATENATE("(",ROUND((B84/$H84)*100,1),")")</f>
        <v>(77.5)</v>
      </c>
      <c r="D84" s="302">
        <f>SUM(D82:D83)</f>
        <v>0.48725841657431679</v>
      </c>
      <c r="E84" s="299" t="str">
        <f>CONCATENATE("(",ROUND((D84/$H84)*100,1),")")</f>
        <v>(17.1)</v>
      </c>
      <c r="F84" s="302">
        <f>SUM(F82:F83)</f>
        <v>0.15535669345825431</v>
      </c>
      <c r="G84" s="299" t="str">
        <f>CONCATENATE("(",ROUND((F84/$H84)*100,1),")")</f>
        <v>(5.4)</v>
      </c>
      <c r="H84" s="302">
        <f>SUM(H82:H83)</f>
        <v>2.8550000000000031</v>
      </c>
      <c r="I84" s="299" t="str">
        <f>CONCATENATE("(",ROUND((H84/$H84)*100,1),")")</f>
        <v>(100)</v>
      </c>
      <c r="K84" s="302">
        <f t="shared" si="77"/>
        <v>0.36943155455191912</v>
      </c>
      <c r="L84" s="302">
        <f t="shared" si="78"/>
        <v>7.3721304133552046E-2</v>
      </c>
      <c r="M84" s="302">
        <f t="shared" si="79"/>
        <v>3.1847141314526373E-2</v>
      </c>
      <c r="N84" s="302">
        <f t="shared" si="80"/>
        <v>0.47499999999999754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4.1910952114849964</v>
      </c>
      <c r="C93" s="299" t="str">
        <f>CONCATENATE("(",ROUND((B93/$H95)*100,1),")")</f>
        <v>(68.7)</v>
      </c>
      <c r="D93" s="302">
        <f>'Ind T6'!M36</f>
        <v>0.13665249426423254</v>
      </c>
      <c r="E93" s="299" t="str">
        <f>CONCATENATE("(",ROUND((D93/$H95)*100,1),")")</f>
        <v>(2.2)</v>
      </c>
      <c r="F93" s="302">
        <f>'Ind T6'!N36</f>
        <v>0.21713659627190396</v>
      </c>
      <c r="G93" s="299" t="str">
        <f>CONCATENATE("(",ROUND((F93/$H95)*100,1),")")</f>
        <v>(3.6)</v>
      </c>
      <c r="H93" s="302">
        <f>SUM(B93,D93,F93)</f>
        <v>4.5448843020211331</v>
      </c>
      <c r="I93" s="299" t="str">
        <f>CONCATENATE("(",ROUND((H93/$H95)*100,1),")")</f>
        <v>(74.5)</v>
      </c>
      <c r="K93" s="302">
        <f>B98-B93</f>
        <v>-0.13492359739782778</v>
      </c>
      <c r="L93" s="302">
        <f>D98-D93</f>
        <v>-1.9062048405565357E-3</v>
      </c>
      <c r="M93" s="302">
        <f>F98-F93</f>
        <v>3.1182738585164016E-3</v>
      </c>
      <c r="N93" s="302">
        <f>SUM(K93:M93)</f>
        <v>-0.13371152837986791</v>
      </c>
    </row>
    <row r="94" spans="1:14" x14ac:dyDescent="0.2">
      <c r="A94" s="282" t="s">
        <v>365</v>
      </c>
      <c r="B94" s="302">
        <f>'Ind T6'!L35</f>
        <v>1.0548172833615708</v>
      </c>
      <c r="C94" s="299" t="str">
        <f>CONCATENATE("(",ROUND((B94/$H95)*100,1),")")</f>
        <v>(17.3)</v>
      </c>
      <c r="D94" s="302">
        <f>'Ind T6'!M35</f>
        <v>0.35109731455384013</v>
      </c>
      <c r="E94" s="299" t="str">
        <f>CONCATENATE("(",ROUND((D94/$H95)*100,1),")")</f>
        <v>(5.8)</v>
      </c>
      <c r="F94" s="302">
        <f>'Ind T6'!N35</f>
        <v>0.15020110006345752</v>
      </c>
      <c r="G94" s="299" t="str">
        <f>CONCATENATE("(",ROUND((F94/$H95)*100,1),")")</f>
        <v>(2.5)</v>
      </c>
      <c r="H94" s="302">
        <f t="shared" ref="H94" si="81">SUM(B94,D94,F94)</f>
        <v>1.5561156979788684</v>
      </c>
      <c r="I94" s="299" t="str">
        <f>CONCATENATE("(",ROUND((H94/$H95)*100,1),")")</f>
        <v>(25.5)</v>
      </c>
      <c r="K94" s="302">
        <f t="shared" ref="K94:K95" si="82">B99-B94</f>
        <v>-8.6385001351581336E-2</v>
      </c>
      <c r="L94" s="302">
        <f t="shared" ref="L94:L95" si="83">D99-D94</f>
        <v>-1.2327370203980836E-2</v>
      </c>
      <c r="M94" s="302">
        <f t="shared" ref="M94:M95" si="84">F99-F94</f>
        <v>-3.5761000645730956E-3</v>
      </c>
      <c r="N94" s="302">
        <f t="shared" ref="N94:N95" si="85">SUM(K94:M94)</f>
        <v>-0.10228847162013527</v>
      </c>
    </row>
    <row r="95" spans="1:14" x14ac:dyDescent="0.2">
      <c r="A95" s="282" t="s">
        <v>363</v>
      </c>
      <c r="B95" s="302">
        <f>SUM(B93:B94)</f>
        <v>5.245912494846567</v>
      </c>
      <c r="C95" s="299" t="str">
        <f>CONCATENATE("(",ROUND((B95/$H95)*100,1),")")</f>
        <v>(86)</v>
      </c>
      <c r="D95" s="302">
        <f>SUM(D93:D94)</f>
        <v>0.48774980881807267</v>
      </c>
      <c r="E95" s="299" t="str">
        <f>CONCATENATE("(",ROUND((D95/$H95)*100,1),")")</f>
        <v>(8)</v>
      </c>
      <c r="F95" s="302">
        <f>SUM(F93:F94)</f>
        <v>0.36733769633536151</v>
      </c>
      <c r="G95" s="299" t="str">
        <f>CONCATENATE("(",ROUND((F95/$H95)*100,1),")")</f>
        <v>(6)</v>
      </c>
      <c r="H95" s="302">
        <f>SUM(H93:H94)</f>
        <v>6.1010000000000018</v>
      </c>
      <c r="I95" s="299" t="str">
        <f>CONCATENATE("(",ROUND((H95/$H95)*100,1),")")</f>
        <v>(100)</v>
      </c>
      <c r="K95" s="302">
        <f t="shared" si="82"/>
        <v>-0.22130859874940878</v>
      </c>
      <c r="L95" s="302">
        <f t="shared" si="83"/>
        <v>-1.4233575044537372E-2</v>
      </c>
      <c r="M95" s="302">
        <f t="shared" si="84"/>
        <v>-4.5782620605672175E-4</v>
      </c>
      <c r="N95" s="302">
        <f t="shared" si="85"/>
        <v>-0.23600000000000287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4.0561716140871686</v>
      </c>
      <c r="C98" s="299" t="str">
        <f>CONCATENATE("(",ROUND((B98/$H100)*100,1),")")</f>
        <v>(69.2)</v>
      </c>
      <c r="D98" s="302">
        <f>'Ind T6'!R36</f>
        <v>0.134746289423676</v>
      </c>
      <c r="E98" s="299" t="str">
        <f>CONCATENATE("(",ROUND((D98/$H100)*100,1),")")</f>
        <v>(2.3)</v>
      </c>
      <c r="F98" s="302">
        <f>'Ind T6'!S36</f>
        <v>0.22025487013042036</v>
      </c>
      <c r="G98" s="299" t="str">
        <f>CONCATENATE("(",ROUND((F98/$H100)*100,1),")")</f>
        <v>(3.8)</v>
      </c>
      <c r="H98" s="302">
        <f>SUM(B98,D98,F98)</f>
        <v>4.4111727736412654</v>
      </c>
      <c r="I98" s="299" t="str">
        <f>CONCATENATE("(",ROUND((H98/$H100)*100,1),")")</f>
        <v>(75.2)</v>
      </c>
      <c r="K98" s="302">
        <f>B103-B98</f>
        <v>-0.8379106475107756</v>
      </c>
      <c r="L98" s="302">
        <f>D103-D98</f>
        <v>-2.2632659399837884E-2</v>
      </c>
      <c r="M98" s="302">
        <f>F103-F98</f>
        <v>-3.201470119861255E-2</v>
      </c>
      <c r="N98" s="302">
        <f>SUM(K98:M98)</f>
        <v>-0.89255800810922592</v>
      </c>
    </row>
    <row r="99" spans="1:14" x14ac:dyDescent="0.2">
      <c r="A99" s="282" t="s">
        <v>365</v>
      </c>
      <c r="B99" s="302">
        <f>'Ind T6'!Q35</f>
        <v>0.96843228200998943</v>
      </c>
      <c r="C99" s="299" t="str">
        <f>CONCATENATE("(",ROUND((B99/$H100)*100,1),")")</f>
        <v>(16.5)</v>
      </c>
      <c r="D99" s="302">
        <f>'Ind T6'!R35</f>
        <v>0.3387699443498593</v>
      </c>
      <c r="E99" s="299" t="str">
        <f>CONCATENATE("(",ROUND((D99/$H100)*100,1),")")</f>
        <v>(5.8)</v>
      </c>
      <c r="F99" s="302">
        <f>'Ind T6'!S35</f>
        <v>0.14662499999888443</v>
      </c>
      <c r="G99" s="299" t="str">
        <f>CONCATENATE("(",ROUND((F99/$H100)*100,1),")")</f>
        <v>(2.5)</v>
      </c>
      <c r="H99" s="302">
        <f t="shared" ref="H99" si="86">SUM(B99,D99,F99)</f>
        <v>1.4538272263587333</v>
      </c>
      <c r="I99" s="299" t="str">
        <f>CONCATENATE("(",ROUND((H99/$H100)*100,1),")")</f>
        <v>(24.8)</v>
      </c>
      <c r="K99" s="302">
        <f t="shared" ref="K99:K100" si="87">B104-B99</f>
        <v>-0.24647586940636312</v>
      </c>
      <c r="L99" s="302">
        <f t="shared" ref="L99:L100" si="88">D104-D99</f>
        <v>-7.2280920883120769E-2</v>
      </c>
      <c r="M99" s="302">
        <f t="shared" ref="M99:M100" si="89">F104-F99</f>
        <v>-2.1685201601272977E-2</v>
      </c>
      <c r="N99" s="302">
        <f t="shared" ref="N99:N100" si="90">SUM(K99:M99)</f>
        <v>-0.34044199189075686</v>
      </c>
    </row>
    <row r="100" spans="1:14" x14ac:dyDescent="0.2">
      <c r="A100" s="282" t="s">
        <v>363</v>
      </c>
      <c r="B100" s="302">
        <f>SUM(B98:B99)</f>
        <v>5.0246038960971582</v>
      </c>
      <c r="C100" s="299" t="str">
        <f>CONCATENATE("(",ROUND((B100/$H100)*100,1),")")</f>
        <v>(85.7)</v>
      </c>
      <c r="D100" s="302">
        <f>SUM(D98:D99)</f>
        <v>0.4735162337735353</v>
      </c>
      <c r="E100" s="299" t="str">
        <f>CONCATENATE("(",ROUND((D100/$H100)*100,1),")")</f>
        <v>(8.1)</v>
      </c>
      <c r="F100" s="302">
        <f>SUM(F98:F99)</f>
        <v>0.36687987012930479</v>
      </c>
      <c r="G100" s="299" t="str">
        <f>CONCATENATE("(",ROUND((F100/$H100)*100,1),")")</f>
        <v>(6.3)</v>
      </c>
      <c r="H100" s="302">
        <f>SUM(H98:H99)</f>
        <v>5.8649999999999984</v>
      </c>
      <c r="I100" s="299" t="str">
        <f>CONCATENATE("(",ROUND((H100/$H100)*100,1),")")</f>
        <v>(100)</v>
      </c>
      <c r="K100" s="302">
        <f t="shared" si="87"/>
        <v>-1.0843865169171387</v>
      </c>
      <c r="L100" s="302">
        <f t="shared" si="88"/>
        <v>-9.4913580282958654E-2</v>
      </c>
      <c r="M100" s="302">
        <f t="shared" si="89"/>
        <v>-5.3699902799885513E-2</v>
      </c>
      <c r="N100" s="302">
        <f t="shared" si="90"/>
        <v>-1.2329999999999828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3.218260966576393</v>
      </c>
      <c r="C103" s="299" t="str">
        <f>CONCATENATE("(",ROUND((B103/$H105)*100,1),")")</f>
        <v>(69.5)</v>
      </c>
      <c r="D103" s="302">
        <f>'Ind T6'!W36</f>
        <v>0.11211363002383812</v>
      </c>
      <c r="E103" s="299" t="str">
        <f>CONCATENATE("(",ROUND((D103/$H105)*100,1),")")</f>
        <v>(2.4)</v>
      </c>
      <c r="F103" s="302">
        <f>'Ind T6'!X36</f>
        <v>0.18824016893180781</v>
      </c>
      <c r="G103" s="299" t="str">
        <f>CONCATENATE("(",ROUND((F103/$H105)*100,1),")")</f>
        <v>(4.1)</v>
      </c>
      <c r="H103" s="302">
        <f>SUM(B103,D103,F103)</f>
        <v>3.518614765532039</v>
      </c>
      <c r="I103" s="299" t="str">
        <f>CONCATENATE("(",ROUND((H103/$H105)*100,1),")")</f>
        <v>(76)</v>
      </c>
      <c r="K103" s="302">
        <f>B103-B93</f>
        <v>-0.97283424490860337</v>
      </c>
      <c r="L103" s="302">
        <f>D103-D93</f>
        <v>-2.453886424039442E-2</v>
      </c>
      <c r="M103" s="302">
        <f>F103-F93</f>
        <v>-2.8896427340096148E-2</v>
      </c>
      <c r="N103" s="302">
        <f>SUM(K103:M103)</f>
        <v>-1.0262695364890939</v>
      </c>
    </row>
    <row r="104" spans="1:14" x14ac:dyDescent="0.2">
      <c r="A104" s="282" t="s">
        <v>365</v>
      </c>
      <c r="B104" s="302">
        <f>'Ind T6'!V35</f>
        <v>0.72195641260362631</v>
      </c>
      <c r="C104" s="299" t="str">
        <f>CONCATENATE("(",ROUND((B104/$H105)*100,1),")")</f>
        <v>(15.6)</v>
      </c>
      <c r="D104" s="302">
        <f>'Ind T6'!W35</f>
        <v>0.26648902346673853</v>
      </c>
      <c r="E104" s="299" t="str">
        <f>CONCATENATE("(",ROUND((D104/$H105)*100,1),")")</f>
        <v>(5.8)</v>
      </c>
      <c r="F104" s="302">
        <f>'Ind T6'!X35</f>
        <v>0.12493979839761145</v>
      </c>
      <c r="G104" s="299" t="str">
        <f>CONCATENATE("(",ROUND((F104/$H105)*100,1),")")</f>
        <v>(2.7)</v>
      </c>
      <c r="H104" s="302">
        <f t="shared" ref="H104" si="91">SUM(B104,D104,F104)</f>
        <v>1.1133852344679762</v>
      </c>
      <c r="I104" s="299" t="str">
        <f>CONCATENATE("(",ROUND((H104/$H105)*100,1),")")</f>
        <v>(24)</v>
      </c>
      <c r="K104" s="302">
        <f t="shared" ref="K104:K105" si="92">B104-B94</f>
        <v>-0.33286087075794446</v>
      </c>
      <c r="L104" s="302">
        <f t="shared" ref="L104:L105" si="93">D104-D94</f>
        <v>-8.4608291087101606E-2</v>
      </c>
      <c r="M104" s="302">
        <f t="shared" ref="M104:M105" si="94">F104-F94</f>
        <v>-2.5261301665846073E-2</v>
      </c>
      <c r="N104" s="302">
        <f t="shared" ref="N104:N105" si="95">SUM(K104:M104)</f>
        <v>-0.44273046351089212</v>
      </c>
    </row>
    <row r="105" spans="1:14" x14ac:dyDescent="0.2">
      <c r="A105" s="282" t="s">
        <v>363</v>
      </c>
      <c r="B105" s="302">
        <f>SUM(B103:B104)</f>
        <v>3.9402173791800195</v>
      </c>
      <c r="C105" s="299" t="str">
        <f>CONCATENATE("(",ROUND((B105/$H105)*100,1),")")</f>
        <v>(85.1)</v>
      </c>
      <c r="D105" s="302">
        <f>SUM(D103:D104)</f>
        <v>0.37860265349057665</v>
      </c>
      <c r="E105" s="299" t="str">
        <f>CONCATENATE("(",ROUND((D105/$H105)*100,1),")")</f>
        <v>(8.2)</v>
      </c>
      <c r="F105" s="302">
        <f>SUM(F103:F104)</f>
        <v>0.31317996732941927</v>
      </c>
      <c r="G105" s="299" t="str">
        <f>CONCATENATE("(",ROUND((F105/$H105)*100,1),")")</f>
        <v>(6.8)</v>
      </c>
      <c r="H105" s="302">
        <f>SUM(H103:H104)</f>
        <v>4.6320000000000157</v>
      </c>
      <c r="I105" s="299" t="str">
        <f>CONCATENATE("(",ROUND((H105/$H105)*100,1),")")</f>
        <v>(100)</v>
      </c>
      <c r="K105" s="302">
        <f t="shared" si="92"/>
        <v>-1.3056951156665475</v>
      </c>
      <c r="L105" s="302">
        <f t="shared" si="93"/>
        <v>-0.10914715532749603</v>
      </c>
      <c r="M105" s="302">
        <f t="shared" si="94"/>
        <v>-5.4157729005942234E-2</v>
      </c>
      <c r="N105" s="302">
        <f t="shared" si="95"/>
        <v>-1.4689999999999859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13.743622106023714</v>
      </c>
      <c r="C114" s="299" t="str">
        <f>CONCATENATE("(",ROUND((B114/$H116)*100,1),")")</f>
        <v>(65.9)</v>
      </c>
      <c r="D114" s="302">
        <f>'Ind T6'!M45</f>
        <v>0.58446516478476496</v>
      </c>
      <c r="E114" s="299" t="str">
        <f>CONCATENATE("(",ROUND((D114/$H116)*100,1),")")</f>
        <v>(2.8)</v>
      </c>
      <c r="F114" s="302">
        <f>'Ind T6'!N45</f>
        <v>1.3898775693843282</v>
      </c>
      <c r="G114" s="299" t="str">
        <f>CONCATENATE("(",ROUND((F114/$H116)*100,1),")")</f>
        <v>(6.7)</v>
      </c>
      <c r="H114" s="302">
        <f>SUM(B114,D114,F114)</f>
        <v>15.717964840192808</v>
      </c>
      <c r="I114" s="299" t="str">
        <f>CONCATENATE("(",ROUND((H114/$H116)*100,1),")")</f>
        <v>(75.3)</v>
      </c>
      <c r="K114" s="302">
        <f>B119-B114</f>
        <v>-1.0931496800276381</v>
      </c>
      <c r="L114" s="302">
        <f>D119-D114</f>
        <v>-4.3562352636337787E-2</v>
      </c>
      <c r="M114" s="302">
        <f>F119-F114</f>
        <v>-0.10668092142443775</v>
      </c>
      <c r="N114" s="302">
        <f>SUM(K114:M114)</f>
        <v>-1.2433929540884137</v>
      </c>
    </row>
    <row r="115" spans="1:14" x14ac:dyDescent="0.2">
      <c r="A115" s="282" t="s">
        <v>365</v>
      </c>
      <c r="B115" s="302">
        <f>'Ind T6'!L44</f>
        <v>3.2095998895529489</v>
      </c>
      <c r="C115" s="299" t="str">
        <f>CONCATENATE("(",ROUND((B115/$H116)*100,1),")")</f>
        <v>(15.4)</v>
      </c>
      <c r="D115" s="302">
        <f>'Ind T6'!M44</f>
        <v>1.2931598346021118</v>
      </c>
      <c r="E115" s="299" t="str">
        <f>CONCATENATE("(",ROUND((D115/$H116)*100,1),")")</f>
        <v>(6.2)</v>
      </c>
      <c r="F115" s="302">
        <f>'Ind T6'!N44</f>
        <v>0.63927543565214717</v>
      </c>
      <c r="G115" s="299" t="str">
        <f>CONCATENATE("(",ROUND((F115/$H116)*100,1),")")</f>
        <v>(3.1)</v>
      </c>
      <c r="H115" s="302">
        <f t="shared" ref="H115" si="96">SUM(B115,D115,F115)</f>
        <v>5.1420351598072074</v>
      </c>
      <c r="I115" s="299" t="str">
        <f>CONCATENATE("(",ROUND((H115/$H116)*100,1),")")</f>
        <v>(24.7)</v>
      </c>
      <c r="K115" s="302">
        <f t="shared" ref="K115:K116" si="97">B120-B115</f>
        <v>-0.23158144847790174</v>
      </c>
      <c r="L115" s="302">
        <f t="shared" ref="L115:L116" si="98">D120-D115</f>
        <v>-9.1130190903765396E-2</v>
      </c>
      <c r="M115" s="302">
        <f t="shared" ref="M115:M116" si="99">F120-F115</f>
        <v>-6.689540652996484E-2</v>
      </c>
      <c r="N115" s="302">
        <f t="shared" ref="N115:N116" si="100">SUM(K115:M115)</f>
        <v>-0.38960704591163198</v>
      </c>
    </row>
    <row r="116" spans="1:14" x14ac:dyDescent="0.2">
      <c r="A116" s="282" t="s">
        <v>363</v>
      </c>
      <c r="B116" s="302">
        <f>SUM(B114:B115)</f>
        <v>16.953221995576662</v>
      </c>
      <c r="C116" s="299" t="str">
        <f>CONCATENATE("(",ROUND((B116/$H116)*100,1),")")</f>
        <v>(81.3)</v>
      </c>
      <c r="D116" s="302">
        <f>SUM(D114:D115)</f>
        <v>1.8776249993868768</v>
      </c>
      <c r="E116" s="299" t="str">
        <f>CONCATENATE("(",ROUND((D116/$H116)*100,1),")")</f>
        <v>(9)</v>
      </c>
      <c r="F116" s="302">
        <f>SUM(F114:F115)</f>
        <v>2.0291530050364752</v>
      </c>
      <c r="G116" s="299" t="str">
        <f>CONCATENATE("(",ROUND((F116/$H116)*100,1),")")</f>
        <v>(9.7)</v>
      </c>
      <c r="H116" s="302">
        <f>SUM(H114:H115)</f>
        <v>20.860000000000014</v>
      </c>
      <c r="I116" s="299" t="str">
        <f>CONCATENATE("(",ROUND((H116/$H116)*100,1),")")</f>
        <v>(100)</v>
      </c>
      <c r="K116" s="302">
        <f t="shared" si="97"/>
        <v>-1.3247311285055385</v>
      </c>
      <c r="L116" s="302">
        <f t="shared" si="98"/>
        <v>-0.13469254354010318</v>
      </c>
      <c r="M116" s="302">
        <f t="shared" si="99"/>
        <v>-0.17357632795440248</v>
      </c>
      <c r="N116" s="302">
        <f t="shared" si="100"/>
        <v>-1.6330000000000442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12.650472425996076</v>
      </c>
      <c r="C119" s="299" t="str">
        <f>CONCATENATE("(",ROUND((B119/$H121)*100,1),")")</f>
        <v>(65.8)</v>
      </c>
      <c r="D119" s="302">
        <f>'Ind T6'!R45</f>
        <v>0.54090281214842717</v>
      </c>
      <c r="E119" s="299" t="str">
        <f>CONCATENATE("(",ROUND((D119/$H121)*100,1),")")</f>
        <v>(2.8)</v>
      </c>
      <c r="F119" s="302">
        <f>'Ind T6'!S45</f>
        <v>1.2831966479598904</v>
      </c>
      <c r="G119" s="299" t="str">
        <f>CONCATENATE("(",ROUND((F119/$H121)*100,1),")")</f>
        <v>(6.7)</v>
      </c>
      <c r="H119" s="302">
        <f>SUM(B119,D119,F119)</f>
        <v>14.474571886104394</v>
      </c>
      <c r="I119" s="299" t="str">
        <f>CONCATENATE("(",ROUND((H119/$H121)*100,1),")")</f>
        <v>(75.3)</v>
      </c>
      <c r="K119" s="302">
        <f>B124-B119</f>
        <v>-1.509531821843197</v>
      </c>
      <c r="L119" s="302">
        <f>D124-D119</f>
        <v>-5.5385021610586005E-2</v>
      </c>
      <c r="M119" s="302">
        <f>F124-F119</f>
        <v>-9.6527245237751913E-2</v>
      </c>
      <c r="N119" s="302">
        <f>SUM(K119:M119)</f>
        <v>-1.6614440886915349</v>
      </c>
    </row>
    <row r="120" spans="1:14" x14ac:dyDescent="0.2">
      <c r="A120" s="282" t="s">
        <v>365</v>
      </c>
      <c r="B120" s="302">
        <f>'Ind T6'!Q44</f>
        <v>2.9780184410750472</v>
      </c>
      <c r="C120" s="299" t="str">
        <f>CONCATENATE("(",ROUND((B120/$H121)*100,1),")")</f>
        <v>(15.5)</v>
      </c>
      <c r="D120" s="302">
        <f>'Ind T6'!R44</f>
        <v>1.2020296436983464</v>
      </c>
      <c r="E120" s="299" t="str">
        <f>CONCATENATE("(",ROUND((D120/$H121)*100,1),")")</f>
        <v>(6.3)</v>
      </c>
      <c r="F120" s="302">
        <f>'Ind T6'!S44</f>
        <v>0.57238002912218233</v>
      </c>
      <c r="G120" s="299" t="str">
        <f>CONCATENATE("(",ROUND((F120/$H121)*100,1),")")</f>
        <v>(3)</v>
      </c>
      <c r="H120" s="302">
        <f t="shared" ref="H120" si="101">SUM(B120,D120,F120)</f>
        <v>4.7524281138955757</v>
      </c>
      <c r="I120" s="299" t="str">
        <f>CONCATENATE("(",ROUND((H120/$H121)*100,1),")")</f>
        <v>(24.7)</v>
      </c>
      <c r="K120" s="302">
        <f t="shared" ref="K120:K121" si="102">B125-B120</f>
        <v>-0.2615159136017513</v>
      </c>
      <c r="L120" s="302">
        <f t="shared" ref="L120:L121" si="103">D125-D120</f>
        <v>-0.1053566092438929</v>
      </c>
      <c r="M120" s="302">
        <f t="shared" ref="M120:M121" si="104">F125-F120</f>
        <v>-6.0683388462750454E-2</v>
      </c>
      <c r="N120" s="302">
        <f t="shared" ref="N120:N121" si="105">SUM(K120:M120)</f>
        <v>-0.42755591130839465</v>
      </c>
    </row>
    <row r="121" spans="1:14" x14ac:dyDescent="0.2">
      <c r="A121" s="282" t="s">
        <v>363</v>
      </c>
      <c r="B121" s="302">
        <f>SUM(B119:B120)</f>
        <v>15.628490867071124</v>
      </c>
      <c r="C121" s="299" t="str">
        <f>CONCATENATE("(",ROUND((B121/$H121)*100,1),")")</f>
        <v>(81.3)</v>
      </c>
      <c r="D121" s="302">
        <f>SUM(D119:D120)</f>
        <v>1.7429324558467736</v>
      </c>
      <c r="E121" s="299" t="str">
        <f>CONCATENATE("(",ROUND((D121/$H121)*100,1),")")</f>
        <v>(9.1)</v>
      </c>
      <c r="F121" s="302">
        <f>SUM(F119:F120)</f>
        <v>1.8555766770820727</v>
      </c>
      <c r="G121" s="299" t="str">
        <f>CONCATENATE("(",ROUND((F121/$H121)*100,1),")")</f>
        <v>(9.7)</v>
      </c>
      <c r="H121" s="302">
        <f>SUM(H119:H120)</f>
        <v>19.226999999999968</v>
      </c>
      <c r="I121" s="299" t="str">
        <f>CONCATENATE("(",ROUND((H121/$H121)*100,1),")")</f>
        <v>(100)</v>
      </c>
      <c r="K121" s="302">
        <f t="shared" si="102"/>
        <v>-1.7710477354449488</v>
      </c>
      <c r="L121" s="302">
        <f t="shared" si="103"/>
        <v>-0.1607416308544789</v>
      </c>
      <c r="M121" s="302">
        <f t="shared" si="104"/>
        <v>-0.15721063370050237</v>
      </c>
      <c r="N121" s="302">
        <f t="shared" si="105"/>
        <v>-2.0889999999999302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11.140940604152879</v>
      </c>
      <c r="C124" s="299" t="str">
        <f>CONCATENATE("(",ROUND((B124/$H126)*100,1),")")</f>
        <v>(65)</v>
      </c>
      <c r="D124" s="302">
        <f>'Ind T6'!W45</f>
        <v>0.48551779053784117</v>
      </c>
      <c r="E124" s="299" t="str">
        <f>CONCATENATE("(",ROUND((D124/$H126)*100,1),")")</f>
        <v>(2.8)</v>
      </c>
      <c r="F124" s="302">
        <f>'Ind T6'!X45</f>
        <v>1.1866694027221385</v>
      </c>
      <c r="G124" s="299" t="str">
        <f>CONCATENATE("(",ROUND((F124/$H126)*100,1),")")</f>
        <v>(6.9)</v>
      </c>
      <c r="H124" s="302">
        <f>SUM(B124,D124,F124)</f>
        <v>12.813127797412859</v>
      </c>
      <c r="I124" s="299" t="str">
        <f>CONCATENATE("(",ROUND((H124/$H126)*100,1),")")</f>
        <v>(74.8)</v>
      </c>
      <c r="K124" s="302">
        <f>B124-B114</f>
        <v>-2.6026815018708351</v>
      </c>
      <c r="L124" s="302">
        <f>D124-D114</f>
        <v>-9.8947374246923792E-2</v>
      </c>
      <c r="M124" s="302">
        <f>F124-F114</f>
        <v>-0.20320816666218966</v>
      </c>
      <c r="N124" s="302">
        <f>SUM(K124:M124)</f>
        <v>-2.904837042779949</v>
      </c>
    </row>
    <row r="125" spans="1:14" x14ac:dyDescent="0.2">
      <c r="A125" s="282" t="s">
        <v>365</v>
      </c>
      <c r="B125" s="302">
        <f>'Ind T6'!V44</f>
        <v>2.7165025274732959</v>
      </c>
      <c r="C125" s="299" t="str">
        <f>CONCATENATE("(",ROUND((B125/$H126)*100,1),")")</f>
        <v>(15.9)</v>
      </c>
      <c r="D125" s="302">
        <f>'Ind T6'!W44</f>
        <v>1.0966730344544535</v>
      </c>
      <c r="E125" s="299" t="str">
        <f>CONCATENATE("(",ROUND((D125/$H126)*100,1),")")</f>
        <v>(6.4)</v>
      </c>
      <c r="F125" s="302">
        <f>'Ind T6'!X44</f>
        <v>0.51169664065943188</v>
      </c>
      <c r="G125" s="299" t="str">
        <f>CONCATENATE("(",ROUND((F125/$H126)*100,1),")")</f>
        <v>(3)</v>
      </c>
      <c r="H125" s="302">
        <f t="shared" ref="H125" si="106">SUM(B125,D125,F125)</f>
        <v>4.3248722025871817</v>
      </c>
      <c r="I125" s="299" t="str">
        <f>CONCATENATE("(",ROUND((H125/$H126)*100,1),")")</f>
        <v>(25.2)</v>
      </c>
      <c r="K125" s="302">
        <f t="shared" ref="K125:K126" si="107">B125-B115</f>
        <v>-0.49309736207965305</v>
      </c>
      <c r="L125" s="302">
        <f t="shared" ref="L125:L126" si="108">D125-D115</f>
        <v>-0.19648680014765829</v>
      </c>
      <c r="M125" s="302">
        <f t="shared" ref="M125:M126" si="109">F125-F115</f>
        <v>-0.12757879499271529</v>
      </c>
      <c r="N125" s="302">
        <f t="shared" ref="N125:N126" si="110">SUM(K125:M125)</f>
        <v>-0.81716295722002663</v>
      </c>
    </row>
    <row r="126" spans="1:14" x14ac:dyDescent="0.2">
      <c r="A126" s="282" t="s">
        <v>363</v>
      </c>
      <c r="B126" s="302">
        <f>SUM(B124:B125)</f>
        <v>13.857443131626175</v>
      </c>
      <c r="C126" s="299" t="str">
        <f>CONCATENATE("(",ROUND((B126/$H126)*100,1),")")</f>
        <v>(80.9)</v>
      </c>
      <c r="D126" s="302">
        <f>SUM(D124:D125)</f>
        <v>1.5821908249922947</v>
      </c>
      <c r="E126" s="299" t="str">
        <f>CONCATENATE("(",ROUND((D126/$H126)*100,1),")")</f>
        <v>(9.2)</v>
      </c>
      <c r="F126" s="302">
        <f>SUM(F124:F125)</f>
        <v>1.6983660433815704</v>
      </c>
      <c r="G126" s="299" t="str">
        <f>CONCATENATE("(",ROUND((F126/$H126)*100,1),")")</f>
        <v>(9.9)</v>
      </c>
      <c r="H126" s="302">
        <f>SUM(H124:H125)</f>
        <v>17.138000000000041</v>
      </c>
      <c r="I126" s="299" t="str">
        <f>CONCATENATE("(",ROUND((H126/$H126)*100,1),")")</f>
        <v>(100)</v>
      </c>
      <c r="K126" s="302">
        <f t="shared" si="107"/>
        <v>-3.0957788639504873</v>
      </c>
      <c r="L126" s="302">
        <f t="shared" si="108"/>
        <v>-0.29543417439458208</v>
      </c>
      <c r="M126" s="302">
        <f t="shared" si="109"/>
        <v>-0.33078696165490484</v>
      </c>
      <c r="N126" s="302">
        <f t="shared" si="110"/>
        <v>-3.7219999999999742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2.5610404019176585</v>
      </c>
      <c r="C135" s="299" t="str">
        <f>CONCATENATE("(",ROUND((B135/$H137)*100,1),")")</f>
        <v>(65.2)</v>
      </c>
      <c r="D135" s="302">
        <f>'Ind T6'!M54</f>
        <v>3.9324680762066501E-2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2.6003650826797249</v>
      </c>
      <c r="I135" s="299" t="str">
        <f>CONCATENATE("(",ROUND((H135/$H137)*100,1),")")</f>
        <v>(66.2)</v>
      </c>
      <c r="K135" s="302">
        <f>B140-B135</f>
        <v>-9.9575627757771734E-2</v>
      </c>
      <c r="L135" s="302">
        <f>D140-D135</f>
        <v>-7.0132592359074819E-4</v>
      </c>
      <c r="M135" s="302">
        <f>F140-F135</f>
        <v>0</v>
      </c>
      <c r="N135" s="302">
        <f>SUM(K135:M135)</f>
        <v>-0.10027695368136248</v>
      </c>
    </row>
    <row r="136" spans="1:14" x14ac:dyDescent="0.2">
      <c r="A136" s="282" t="s">
        <v>365</v>
      </c>
      <c r="B136" s="302">
        <f>'Ind T6'!L53</f>
        <v>0.78698723048105457</v>
      </c>
      <c r="C136" s="299" t="str">
        <f>CONCATENATE("(",ROUND((B136/$H137)*100,1),")")</f>
        <v>(20)</v>
      </c>
      <c r="D136" s="302">
        <f>'Ind T6'!M53</f>
        <v>0.21422901403218492</v>
      </c>
      <c r="E136" s="299" t="str">
        <f>CONCATENATE("(",ROUND((D136/$H137)*100,1),")")</f>
        <v>(5.5)</v>
      </c>
      <c r="F136" s="302">
        <f>'Ind T6'!N53</f>
        <v>0.3284186728070429</v>
      </c>
      <c r="G136" s="299" t="str">
        <f>CONCATENATE("(",ROUND((F136/$H137)*100,1),")")</f>
        <v>(8.4)</v>
      </c>
      <c r="H136" s="302">
        <f t="shared" ref="H136" si="111">SUM(B136,D136,F136)</f>
        <v>1.3296349173202824</v>
      </c>
      <c r="I136" s="299" t="str">
        <f>CONCATENATE("(",ROUND((H136/$H137)*100,1),")")</f>
        <v>(33.8)</v>
      </c>
      <c r="K136" s="302">
        <f t="shared" ref="K136:K137" si="112">B141-B136</f>
        <v>-1.8594327231299834E-2</v>
      </c>
      <c r="L136" s="302">
        <f t="shared" ref="L136:L137" si="113">D141-D136</f>
        <v>-6.9340462807169212E-3</v>
      </c>
      <c r="M136" s="302">
        <f t="shared" ref="M136:M137" si="114">F141-F136</f>
        <v>-1.5194672806627119E-2</v>
      </c>
      <c r="N136" s="302">
        <f t="shared" ref="N136:N137" si="115">SUM(K136:M136)</f>
        <v>-4.0723046318643874E-2</v>
      </c>
    </row>
    <row r="137" spans="1:14" x14ac:dyDescent="0.2">
      <c r="A137" s="282" t="s">
        <v>363</v>
      </c>
      <c r="B137" s="302">
        <f>SUM(B135:B136)</f>
        <v>3.348027632398713</v>
      </c>
      <c r="C137" s="299" t="str">
        <f>CONCATENATE("(",ROUND((B137/$H137)*100,1),")")</f>
        <v>(85.2)</v>
      </c>
      <c r="D137" s="302">
        <f>SUM(D135:D136)</f>
        <v>0.25355369479425144</v>
      </c>
      <c r="E137" s="299" t="str">
        <f>CONCATENATE("(",ROUND((D137/$H137)*100,1),")")</f>
        <v>(6.5)</v>
      </c>
      <c r="F137" s="302">
        <f>SUM(F135:F136)</f>
        <v>0.3284186728070429</v>
      </c>
      <c r="G137" s="299" t="str">
        <f>CONCATENATE("(",ROUND((F137/$H137)*100,1),")")</f>
        <v>(8.4)</v>
      </c>
      <c r="H137" s="302">
        <f>SUM(H135:H136)</f>
        <v>3.9300000000000073</v>
      </c>
      <c r="I137" s="299" t="str">
        <f>CONCATENATE("(",ROUND((H137/$H137)*100,1),")")</f>
        <v>(100)</v>
      </c>
      <c r="K137" s="302">
        <f t="shared" si="112"/>
        <v>-0.11816995498907179</v>
      </c>
      <c r="L137" s="302">
        <f t="shared" si="113"/>
        <v>-7.6353722043076833E-3</v>
      </c>
      <c r="M137" s="302">
        <f t="shared" si="114"/>
        <v>-1.5194672806627119E-2</v>
      </c>
      <c r="N137" s="302">
        <f t="shared" si="115"/>
        <v>-0.14100000000000659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2.4614647741598867</v>
      </c>
      <c r="C140" s="299" t="str">
        <f>CONCATENATE("(",ROUND((B140/$H142)*100,1),")")</f>
        <v>(65)</v>
      </c>
      <c r="D140" s="302">
        <f>'Ind T6'!R54</f>
        <v>3.8623354838475753E-2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2.5000881289983625</v>
      </c>
      <c r="I140" s="299" t="str">
        <f>CONCATENATE("(",ROUND((H140/$H142)*100,1),")")</f>
        <v>(66)</v>
      </c>
      <c r="K140" s="302">
        <f>B145-B140</f>
        <v>1.8295244785409004E-3</v>
      </c>
      <c r="L140" s="302">
        <f>D145-D140</f>
        <v>1.7023140224794175E-3</v>
      </c>
      <c r="M140" s="302">
        <f>F145-F140</f>
        <v>0</v>
      </c>
      <c r="N140" s="302">
        <f>SUM(K140:M140)</f>
        <v>3.5318385010203179E-3</v>
      </c>
    </row>
    <row r="141" spans="1:14" x14ac:dyDescent="0.2">
      <c r="A141" s="282" t="s">
        <v>365</v>
      </c>
      <c r="B141" s="302">
        <f>'Ind T6'!Q53</f>
        <v>0.76839290324975473</v>
      </c>
      <c r="C141" s="299" t="str">
        <f>CONCATENATE("(",ROUND((B141/$H142)*100,1),")")</f>
        <v>(20.3)</v>
      </c>
      <c r="D141" s="302">
        <f>'Ind T6'!R53</f>
        <v>0.207294967751468</v>
      </c>
      <c r="E141" s="299" t="str">
        <f>CONCATENATE("(",ROUND((D141/$H142)*100,1),")")</f>
        <v>(5.5)</v>
      </c>
      <c r="F141" s="302">
        <f>'Ind T6'!S53</f>
        <v>0.31322400000041578</v>
      </c>
      <c r="G141" s="299" t="str">
        <f>CONCATENATE("(",ROUND((F141/$H142)*100,1),")")</f>
        <v>(8.3)</v>
      </c>
      <c r="H141" s="302">
        <f t="shared" ref="H141" si="116">SUM(B141,D141,F141)</f>
        <v>1.2889118710016385</v>
      </c>
      <c r="I141" s="299" t="str">
        <f>CONCATENATE("(",ROUND((H141/$H142)*100,1),")")</f>
        <v>(34)</v>
      </c>
      <c r="K141" s="302">
        <f t="shared" ref="K141:K142" si="117">B146-B141</f>
        <v>2.5386052219128041E-2</v>
      </c>
      <c r="L141" s="302">
        <f t="shared" ref="L141:L142" si="118">D146-D141</f>
        <v>2.8229910489867283E-3</v>
      </c>
      <c r="M141" s="302">
        <f t="shared" ref="M141:M142" si="119">F146-F141</f>
        <v>-7.4088176913672532E-4</v>
      </c>
      <c r="N141" s="302">
        <f t="shared" ref="N141:N142" si="120">SUM(K141:M141)</f>
        <v>2.7468161498978044E-2</v>
      </c>
    </row>
    <row r="142" spans="1:14" x14ac:dyDescent="0.2">
      <c r="A142" s="282" t="s">
        <v>363</v>
      </c>
      <c r="B142" s="302">
        <f>SUM(B140:B141)</f>
        <v>3.2298576774096412</v>
      </c>
      <c r="C142" s="299" t="str">
        <f>CONCATENATE("(",ROUND((B142/$H142)*100,1),")")</f>
        <v>(85.2)</v>
      </c>
      <c r="D142" s="302">
        <f>SUM(D140:D141)</f>
        <v>0.24591832258994376</v>
      </c>
      <c r="E142" s="299" t="str">
        <f>CONCATENATE("(",ROUND((D142/$H142)*100,1),")")</f>
        <v>(6.5)</v>
      </c>
      <c r="F142" s="302">
        <f>SUM(F140:F141)</f>
        <v>0.31322400000041578</v>
      </c>
      <c r="G142" s="299" t="str">
        <f>CONCATENATE("(",ROUND((F142/$H142)*100,1),")")</f>
        <v>(8.3)</v>
      </c>
      <c r="H142" s="302">
        <f>SUM(H140:H141)</f>
        <v>3.789000000000001</v>
      </c>
      <c r="I142" s="299" t="str">
        <f>CONCATENATE("(",ROUND((H142/$H142)*100,1),")")</f>
        <v>(100)</v>
      </c>
      <c r="K142" s="302">
        <f t="shared" si="117"/>
        <v>2.7215576697669164E-2</v>
      </c>
      <c r="L142" s="302">
        <f t="shared" si="118"/>
        <v>4.525305071466118E-3</v>
      </c>
      <c r="M142" s="302">
        <f t="shared" si="119"/>
        <v>-7.4088176913672532E-4</v>
      </c>
      <c r="N142" s="302">
        <f t="shared" si="120"/>
        <v>3.0999999999998556E-2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2.4632942986384276</v>
      </c>
      <c r="C145" s="299" t="str">
        <f>CONCATENATE("(",ROUND((B145/$H147)*100,1),")")</f>
        <v>(64.5)</v>
      </c>
      <c r="D145" s="302">
        <f>'Ind T6'!W54</f>
        <v>4.032566886095517E-2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2.5036199674993829</v>
      </c>
      <c r="I145" s="299" t="str">
        <f>CONCATENATE("(",ROUND((H145/$H147)*100,1),")")</f>
        <v>(65.5)</v>
      </c>
      <c r="K145" s="302">
        <f>B145-B135</f>
        <v>-9.7746103279230834E-2</v>
      </c>
      <c r="L145" s="302">
        <f>D145-D135</f>
        <v>1.0009880988886694E-3</v>
      </c>
      <c r="M145" s="302">
        <f>F145-F135</f>
        <v>0</v>
      </c>
      <c r="N145" s="302">
        <f>SUM(K145:M145)</f>
        <v>-9.6745115180342164E-2</v>
      </c>
    </row>
    <row r="146" spans="1:14" x14ac:dyDescent="0.2">
      <c r="A146" s="282" t="s">
        <v>365</v>
      </c>
      <c r="B146" s="302">
        <f>'Ind T6'!V53</f>
        <v>0.79377895546888277</v>
      </c>
      <c r="C146" s="299" t="str">
        <f>CONCATENATE("(",ROUND((B146/$H147)*100,1),")")</f>
        <v>(20.8)</v>
      </c>
      <c r="D146" s="302">
        <f>'Ind T6'!W53</f>
        <v>0.21011795880045472</v>
      </c>
      <c r="E146" s="299" t="str">
        <f>CONCATENATE("(",ROUND((D146/$H147)*100,1),")")</f>
        <v>(5.5)</v>
      </c>
      <c r="F146" s="302">
        <f>'Ind T6'!X53</f>
        <v>0.31248311823127906</v>
      </c>
      <c r="G146" s="299" t="str">
        <f>CONCATENATE("(",ROUND((F146/$H147)*100,1),")")</f>
        <v>(8.2)</v>
      </c>
      <c r="H146" s="302">
        <f t="shared" ref="H146" si="121">SUM(B146,D146,F146)</f>
        <v>1.3163800325006165</v>
      </c>
      <c r="I146" s="299" t="str">
        <f>CONCATENATE("(",ROUND((H146/$H147)*100,1),")")</f>
        <v>(34.5)</v>
      </c>
      <c r="K146" s="302">
        <f t="shared" ref="K146:K147" si="122">B146-B136</f>
        <v>6.7917249878282071E-3</v>
      </c>
      <c r="L146" s="302">
        <f t="shared" ref="L146:L147" si="123">D146-D136</f>
        <v>-4.1110552317301929E-3</v>
      </c>
      <c r="M146" s="302">
        <f t="shared" ref="M146:M147" si="124">F146-F136</f>
        <v>-1.5935554575763844E-2</v>
      </c>
      <c r="N146" s="302">
        <f t="shared" ref="N146:N147" si="125">SUM(K146:M146)</f>
        <v>-1.325488481966583E-2</v>
      </c>
    </row>
    <row r="147" spans="1:14" x14ac:dyDescent="0.2">
      <c r="A147" s="282" t="s">
        <v>363</v>
      </c>
      <c r="B147" s="302">
        <f>SUM(B145:B146)</f>
        <v>3.2570732541073104</v>
      </c>
      <c r="C147" s="299" t="str">
        <f>CONCATENATE("(",ROUND((B147/$H147)*100,1),")")</f>
        <v>(85.3)</v>
      </c>
      <c r="D147" s="302">
        <f>SUM(D145:D146)</f>
        <v>0.25044362766140987</v>
      </c>
      <c r="E147" s="299" t="str">
        <f>CONCATENATE("(",ROUND((D147/$H147)*100,1),")")</f>
        <v>(6.6)</v>
      </c>
      <c r="F147" s="302">
        <f>SUM(F145:F146)</f>
        <v>0.31248311823127906</v>
      </c>
      <c r="G147" s="299" t="str">
        <f>CONCATENATE("(",ROUND((F147/$H147)*100,1),")")</f>
        <v>(8.2)</v>
      </c>
      <c r="H147" s="302">
        <f>SUM(H145:H146)</f>
        <v>3.8199999999999994</v>
      </c>
      <c r="I147" s="299" t="str">
        <f>CONCATENATE("(",ROUND((H147/$H147)*100,1),")")</f>
        <v>(100)</v>
      </c>
      <c r="K147" s="302">
        <f t="shared" si="122"/>
        <v>-9.0954378291402627E-2</v>
      </c>
      <c r="L147" s="302">
        <f t="shared" si="123"/>
        <v>-3.1100671328415652E-3</v>
      </c>
      <c r="M147" s="302">
        <f t="shared" si="124"/>
        <v>-1.5935554575763844E-2</v>
      </c>
      <c r="N147" s="302">
        <f t="shared" si="125"/>
        <v>-0.11000000000000804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2.3483017265471249</v>
      </c>
      <c r="C156" s="299" t="str">
        <f>CONCATENATE("(",ROUND((B156/$H158)*100,1),")")</f>
        <v>(67.3)</v>
      </c>
      <c r="D156" s="302">
        <f>'Ind T6'!M63</f>
        <v>0.32328870772885743</v>
      </c>
      <c r="E156" s="299" t="str">
        <f>CONCATENATE("(",ROUND((D156/$H158)*100,1),")")</f>
        <v>(9.3)</v>
      </c>
      <c r="F156" s="302">
        <f>'Ind T6'!N63</f>
        <v>0.15034924521805243</v>
      </c>
      <c r="G156" s="299" t="str">
        <f>CONCATENATE("(",ROUND((F156/$H158)*100,1),")")</f>
        <v>(4.3)</v>
      </c>
      <c r="H156" s="302">
        <f>SUM(B156,D156,F156)</f>
        <v>2.8219396794940348</v>
      </c>
      <c r="I156" s="299" t="str">
        <f>CONCATENATE("(",ROUND((H156/$H158)*100,1),")")</f>
        <v>(80.9)</v>
      </c>
      <c r="K156" s="302">
        <f>B161-B156</f>
        <v>0.11432308953613513</v>
      </c>
      <c r="L156" s="302">
        <f>D161-D156</f>
        <v>1.9572094856815325E-2</v>
      </c>
      <c r="M156" s="302">
        <f>F161-F156</f>
        <v>2.4820734765757246E-3</v>
      </c>
      <c r="N156" s="302">
        <f>SUM(K156:M156)</f>
        <v>0.13637725786952618</v>
      </c>
    </row>
    <row r="157" spans="1:14" x14ac:dyDescent="0.2">
      <c r="A157" s="282" t="s">
        <v>365</v>
      </c>
      <c r="B157" s="302">
        <f>'Ind T6'!L62</f>
        <v>0.52941092960036362</v>
      </c>
      <c r="C157" s="299" t="str">
        <f>CONCATENATE("(",ROUND((B157/$H158)*100,1),")")</f>
        <v>(15.2)</v>
      </c>
      <c r="D157" s="302">
        <f>'Ind T6'!M62</f>
        <v>0.12700241778020327</v>
      </c>
      <c r="E157" s="299" t="str">
        <f>CONCATENATE("(",ROUND((D157/$H158)*100,1),")")</f>
        <v>(3.6)</v>
      </c>
      <c r="F157" s="302">
        <f>'Ind T6'!N62</f>
        <v>8.646973125395304E-3</v>
      </c>
      <c r="G157" s="299" t="str">
        <f>CONCATENATE("(",ROUND((F157/$H158)*100,1),")")</f>
        <v>(0.2)</v>
      </c>
      <c r="H157" s="302">
        <f t="shared" ref="H157" si="126">SUM(B157,D157,F157)</f>
        <v>0.6650603205059622</v>
      </c>
      <c r="I157" s="299" t="str">
        <f>CONCATENATE("(",ROUND((H157/$H158)*100,1),")")</f>
        <v>(19.1)</v>
      </c>
      <c r="K157" s="302">
        <f t="shared" ref="K157:K158" si="127">B162-B157</f>
        <v>5.151813020858409E-2</v>
      </c>
      <c r="L157" s="302">
        <f t="shared" ref="L157:L158" si="128">D162-D157</f>
        <v>8.7177449295655352E-3</v>
      </c>
      <c r="M157" s="302">
        <f t="shared" ref="M157:M158" si="129">F162-F157</f>
        <v>3.8686699233468104E-4</v>
      </c>
      <c r="N157" s="302">
        <f t="shared" ref="N157:N158" si="130">SUM(K157:M157)</f>
        <v>6.0622742130484304E-2</v>
      </c>
    </row>
    <row r="158" spans="1:14" x14ac:dyDescent="0.2">
      <c r="A158" s="282" t="s">
        <v>363</v>
      </c>
      <c r="B158" s="302">
        <f>SUM(B156:B157)</f>
        <v>2.8777126561474886</v>
      </c>
      <c r="C158" s="299" t="str">
        <f>CONCATENATE("(",ROUND((B158/$H158)*100,1),")")</f>
        <v>(82.5)</v>
      </c>
      <c r="D158" s="302">
        <f>SUM(D156:D157)</f>
        <v>0.4502911255090607</v>
      </c>
      <c r="E158" s="299" t="str">
        <f>CONCATENATE("(",ROUND((D158/$H158)*100,1),")")</f>
        <v>(12.9)</v>
      </c>
      <c r="F158" s="302">
        <f>SUM(F156:F157)</f>
        <v>0.15899621834344774</v>
      </c>
      <c r="G158" s="299" t="str">
        <f>CONCATENATE("(",ROUND((F158/$H158)*100,1),")")</f>
        <v>(4.6)</v>
      </c>
      <c r="H158" s="302">
        <f>SUM(H156:H157)</f>
        <v>3.486999999999997</v>
      </c>
      <c r="I158" s="299" t="str">
        <f>CONCATENATE("(",ROUND((H158/$H158)*100,1),")")</f>
        <v>(100)</v>
      </c>
      <c r="K158" s="302">
        <f t="shared" si="127"/>
        <v>0.16584121974471921</v>
      </c>
      <c r="L158" s="302">
        <f t="shared" si="128"/>
        <v>2.8289839786380888E-2</v>
      </c>
      <c r="M158" s="302">
        <f t="shared" si="129"/>
        <v>2.868940468910397E-3</v>
      </c>
      <c r="N158" s="302">
        <f t="shared" si="130"/>
        <v>0.1970000000000105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2.46262481608326</v>
      </c>
      <c r="C161" s="299" t="str">
        <f>CONCATENATE("(",ROUND((B161/$H163)*100,1),")")</f>
        <v>(66.8)</v>
      </c>
      <c r="D161" s="302">
        <f>'Ind T6'!R63</f>
        <v>0.34286080258567275</v>
      </c>
      <c r="E161" s="299" t="str">
        <f>CONCATENATE("(",ROUND((D161/$H163)*100,1),")")</f>
        <v>(9.3)</v>
      </c>
      <c r="F161" s="302">
        <f>'Ind T6'!S63</f>
        <v>0.15283131869462815</v>
      </c>
      <c r="G161" s="299" t="str">
        <f>CONCATENATE("(",ROUND((F161/$H163)*100,1),")")</f>
        <v>(4.1)</v>
      </c>
      <c r="H161" s="302">
        <f>SUM(B161,D161,F161)</f>
        <v>2.9583169373635609</v>
      </c>
      <c r="I161" s="299" t="str">
        <f>CONCATENATE("(",ROUND((H161/$H163)*100,1),")")</f>
        <v>(80.3)</v>
      </c>
      <c r="K161" s="302">
        <f>B166-B161</f>
        <v>0.17518304598214351</v>
      </c>
      <c r="L161" s="302">
        <f>D166-D161</f>
        <v>3.0131221783892437E-2</v>
      </c>
      <c r="M161" s="302">
        <f>F166-F161</f>
        <v>-1.2156467597432274E-4</v>
      </c>
      <c r="N161" s="302">
        <f>SUM(K161:M161)</f>
        <v>0.20519270309006163</v>
      </c>
    </row>
    <row r="162" spans="1:14" x14ac:dyDescent="0.2">
      <c r="A162" s="282" t="s">
        <v>365</v>
      </c>
      <c r="B162" s="302">
        <f>'Ind T6'!Q62</f>
        <v>0.58092905980894771</v>
      </c>
      <c r="C162" s="299" t="str">
        <f>CONCATENATE("(",ROUND((B162/$H163)*100,1),")")</f>
        <v>(15.8)</v>
      </c>
      <c r="D162" s="302">
        <f>'Ind T6'!R62</f>
        <v>0.1357201627097688</v>
      </c>
      <c r="E162" s="299" t="str">
        <f>CONCATENATE("(",ROUND((D162/$H163)*100,1),")")</f>
        <v>(3.7)</v>
      </c>
      <c r="F162" s="302">
        <f>'Ind T6'!S62</f>
        <v>9.0338401177299851E-3</v>
      </c>
      <c r="G162" s="299" t="str">
        <f>CONCATENATE("(",ROUND((F162/$H163)*100,1),")")</f>
        <v>(0.2)</v>
      </c>
      <c r="H162" s="302">
        <f t="shared" ref="H162" si="131">SUM(B162,D162,F162)</f>
        <v>0.72568306263644655</v>
      </c>
      <c r="I162" s="299" t="str">
        <f>CONCATENATE("(",ROUND((H162/$H163)*100,1),")")</f>
        <v>(19.7)</v>
      </c>
      <c r="K162" s="302">
        <f t="shared" ref="K162:K163" si="132">B167-B162</f>
        <v>9.841236960855837E-2</v>
      </c>
      <c r="L162" s="302">
        <f t="shared" ref="L162:L163" si="133">D167-D162</f>
        <v>1.4923153501699205E-2</v>
      </c>
      <c r="M162" s="302">
        <f t="shared" ref="M162:M163" si="134">F167-F162</f>
        <v>4.7177379966955278E-4</v>
      </c>
      <c r="N162" s="302">
        <f t="shared" ref="N162:N163" si="135">SUM(K162:M162)</f>
        <v>0.11380729690992712</v>
      </c>
    </row>
    <row r="163" spans="1:14" x14ac:dyDescent="0.2">
      <c r="A163" s="282" t="s">
        <v>363</v>
      </c>
      <c r="B163" s="302">
        <f>SUM(B161:B162)</f>
        <v>3.0435538758922078</v>
      </c>
      <c r="C163" s="299" t="str">
        <f>CONCATENATE("(",ROUND((B163/$H163)*100,1),")")</f>
        <v>(82.6)</v>
      </c>
      <c r="D163" s="302">
        <f>SUM(D161:D162)</f>
        <v>0.47858096529544158</v>
      </c>
      <c r="E163" s="299" t="str">
        <f>CONCATENATE("(",ROUND((D163/$H163)*100,1),")")</f>
        <v>(13)</v>
      </c>
      <c r="F163" s="302">
        <f>SUM(F161:F162)</f>
        <v>0.16186515881235813</v>
      </c>
      <c r="G163" s="299" t="str">
        <f>CONCATENATE("(",ROUND((F163/$H163)*100,1),")")</f>
        <v>(4.4)</v>
      </c>
      <c r="H163" s="302">
        <f>SUM(H161:H162)</f>
        <v>3.6840000000000073</v>
      </c>
      <c r="I163" s="299" t="str">
        <f>CONCATENATE("(",ROUND((H163/$H163)*100,1),")")</f>
        <v>(100)</v>
      </c>
      <c r="K163" s="302">
        <f t="shared" si="132"/>
        <v>0.27359541559070166</v>
      </c>
      <c r="L163" s="302">
        <f t="shared" si="133"/>
        <v>4.5054375285591641E-2</v>
      </c>
      <c r="M163" s="302">
        <f t="shared" si="134"/>
        <v>3.5020912369523871E-4</v>
      </c>
      <c r="N163" s="302">
        <f t="shared" si="135"/>
        <v>0.31899999999998851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2.6378078620654035</v>
      </c>
      <c r="C166" s="299" t="str">
        <f>CONCATENATE("(",ROUND((B166/$H168)*100,1),")")</f>
        <v>(65.9)</v>
      </c>
      <c r="D166" s="302">
        <f>'Ind T6'!W63</f>
        <v>0.37299202436956519</v>
      </c>
      <c r="E166" s="299" t="str">
        <f>CONCATENATE("(",ROUND((D166/$H168)*100,1),")")</f>
        <v>(9.3)</v>
      </c>
      <c r="F166" s="302">
        <f>'Ind T6'!X63</f>
        <v>0.15270975401865383</v>
      </c>
      <c r="G166" s="299" t="str">
        <f>CONCATENATE("(",ROUND((F166/$H168)*100,1),")")</f>
        <v>(3.8)</v>
      </c>
      <c r="H166" s="302">
        <f>SUM(B166,D166,F166)</f>
        <v>3.1635096404536225</v>
      </c>
      <c r="I166" s="299" t="str">
        <f>CONCATENATE("(",ROUND((H166/$H168)*100,1),")")</f>
        <v>(79)</v>
      </c>
      <c r="K166" s="302">
        <f>B166-B156</f>
        <v>0.28950613551827864</v>
      </c>
      <c r="L166" s="302">
        <f>D166-D156</f>
        <v>4.9703316640707762E-2</v>
      </c>
      <c r="M166" s="302">
        <f>F166-F156</f>
        <v>2.3605088006014019E-3</v>
      </c>
      <c r="N166" s="302">
        <f>SUM(K166:M166)</f>
        <v>0.3415699609595878</v>
      </c>
    </row>
    <row r="167" spans="1:14" x14ac:dyDescent="0.2">
      <c r="A167" s="282" t="s">
        <v>365</v>
      </c>
      <c r="B167" s="302">
        <f>'Ind T6'!V62</f>
        <v>0.67934142941750608</v>
      </c>
      <c r="C167" s="299" t="str">
        <f>CONCATENATE("(",ROUND((B167/$H168)*100,1),")")</f>
        <v>(17)</v>
      </c>
      <c r="D167" s="302">
        <f>'Ind T6'!W62</f>
        <v>0.15064331621146801</v>
      </c>
      <c r="E167" s="299" t="str">
        <f>CONCATENATE("(",ROUND((D167/$H168)*100,1),")")</f>
        <v>(3.8)</v>
      </c>
      <c r="F167" s="302">
        <f>'Ind T6'!X62</f>
        <v>9.5056139173995378E-3</v>
      </c>
      <c r="G167" s="299" t="str">
        <f>CONCATENATE("(",ROUND((F167/$H168)*100,1),")")</f>
        <v>(0.2)</v>
      </c>
      <c r="H167" s="302">
        <f t="shared" ref="H167" si="136">SUM(B167,D167,F167)</f>
        <v>0.83949035954637363</v>
      </c>
      <c r="I167" s="299" t="str">
        <f>CONCATENATE("(",ROUND((H167/$H168)*100,1),")")</f>
        <v>(21)</v>
      </c>
      <c r="K167" s="302">
        <f t="shared" ref="K167:K168" si="137">B167-B157</f>
        <v>0.14993049981714246</v>
      </c>
      <c r="L167" s="302">
        <f t="shared" ref="L167:L168" si="138">D167-D157</f>
        <v>2.364089843126474E-2</v>
      </c>
      <c r="M167" s="302">
        <f t="shared" ref="M167:M168" si="139">F167-F157</f>
        <v>8.5864079200423382E-4</v>
      </c>
      <c r="N167" s="302">
        <f t="shared" ref="N167:N168" si="140">SUM(K167:M167)</f>
        <v>0.17443003904041143</v>
      </c>
    </row>
    <row r="168" spans="1:14" x14ac:dyDescent="0.2">
      <c r="A168" s="282" t="s">
        <v>363</v>
      </c>
      <c r="B168" s="302">
        <f>SUM(B166:B167)</f>
        <v>3.3171492914829095</v>
      </c>
      <c r="C168" s="299" t="str">
        <f>CONCATENATE("(",ROUND((B168/$H168)*100,1),")")</f>
        <v>(82.9)</v>
      </c>
      <c r="D168" s="302">
        <f>SUM(D166:D167)</f>
        <v>0.52363534058103323</v>
      </c>
      <c r="E168" s="299" t="str">
        <f>CONCATENATE("(",ROUND((D168/$H168)*100,1),")")</f>
        <v>(13.1)</v>
      </c>
      <c r="F168" s="302">
        <f>SUM(F166:F167)</f>
        <v>0.16221536793605337</v>
      </c>
      <c r="G168" s="299" t="str">
        <f>CONCATENATE("(",ROUND((F168/$H168)*100,1),")")</f>
        <v>(4.1)</v>
      </c>
      <c r="H168" s="302">
        <f>SUM(H166:H167)</f>
        <v>4.0029999999999966</v>
      </c>
      <c r="I168" s="299" t="str">
        <f>CONCATENATE("(",ROUND((H168/$H168)*100,1),")")</f>
        <v>(100)</v>
      </c>
      <c r="K168" s="302">
        <f t="shared" si="137"/>
        <v>0.43943663533542088</v>
      </c>
      <c r="L168" s="302">
        <f t="shared" si="138"/>
        <v>7.3344215071972529E-2</v>
      </c>
      <c r="M168" s="302">
        <f t="shared" si="139"/>
        <v>3.2191495926056357E-3</v>
      </c>
      <c r="N168" s="302">
        <f t="shared" si="140"/>
        <v>0.51599999999999902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23.972161738083063</v>
      </c>
      <c r="C177" s="299" t="str">
        <f>CONCATENATE("(",ROUND((B177/$H179)*100,1),")")</f>
        <v>(43.7)</v>
      </c>
      <c r="D177" s="302">
        <f>'Ind T6'!M72</f>
        <v>1.7728305805105591</v>
      </c>
      <c r="E177" s="299" t="str">
        <f>CONCATENATE("(",ROUND((D177/$H179)*100,1),")")</f>
        <v>(3.2)</v>
      </c>
      <c r="F177" s="302">
        <f>'Ind T6'!N72</f>
        <v>19.614975153702705</v>
      </c>
      <c r="G177" s="299" t="str">
        <f>CONCATENATE("(",ROUND((F177/$H179)*100,1),")")</f>
        <v>(35.8)</v>
      </c>
      <c r="H177" s="302">
        <f>SUM(B177,D177,F177)</f>
        <v>45.359967472296326</v>
      </c>
      <c r="I177" s="299" t="str">
        <f>CONCATENATE("(",ROUND((H177/$H179)*100,1),")")</f>
        <v>(82.7)</v>
      </c>
      <c r="K177" s="302">
        <f>B182-B177</f>
        <v>1.4136415203315238</v>
      </c>
      <c r="L177" s="302">
        <f>D182-D177</f>
        <v>0.16322840045201747</v>
      </c>
      <c r="M177" s="302">
        <f>F182-F177</f>
        <v>1.6329765552072679</v>
      </c>
      <c r="N177" s="302">
        <f>SUM(K177:M177)</f>
        <v>3.2098464759908092</v>
      </c>
    </row>
    <row r="178" spans="1:14" x14ac:dyDescent="0.2">
      <c r="A178" s="282" t="s">
        <v>365</v>
      </c>
      <c r="B178" s="302">
        <f>'Ind T6'!L71</f>
        <v>4.4677860378472376</v>
      </c>
      <c r="C178" s="299" t="str">
        <f>CONCATENATE("(",ROUND((B178/$H179)*100,1),")")</f>
        <v>(8.1)</v>
      </c>
      <c r="D178" s="302">
        <f>'Ind T6'!M71</f>
        <v>3.5175871015689273</v>
      </c>
      <c r="E178" s="299" t="str">
        <f>CONCATENATE("(",ROUND((D178/$H179)*100,1),")")</f>
        <v>(6.4)</v>
      </c>
      <c r="F178" s="302">
        <f>'Ind T6'!N71</f>
        <v>1.474659388287441</v>
      </c>
      <c r="G178" s="299" t="str">
        <f>CONCATENATE("(",ROUND((F178/$H179)*100,1),")")</f>
        <v>(2.7)</v>
      </c>
      <c r="H178" s="302">
        <f t="shared" ref="H178" si="141">SUM(B178,D178,F178)</f>
        <v>9.4600325277036053</v>
      </c>
      <c r="I178" s="299" t="str">
        <f>CONCATENATE("(",ROUND((H178/$H179)*100,1),")")</f>
        <v>(17.3)</v>
      </c>
      <c r="K178" s="302">
        <f t="shared" ref="K178:K179" si="142">B183-B178</f>
        <v>0.34466786759385393</v>
      </c>
      <c r="L178" s="302">
        <f t="shared" ref="L178:L179" si="143">D183-D178</f>
        <v>0.29649887715912371</v>
      </c>
      <c r="M178" s="302">
        <f t="shared" ref="M178:M179" si="144">F183-F178</f>
        <v>0.12098677925643142</v>
      </c>
      <c r="N178" s="302">
        <f t="shared" ref="N178:N179" si="145">SUM(K178:M178)</f>
        <v>0.76215352400940906</v>
      </c>
    </row>
    <row r="179" spans="1:14" x14ac:dyDescent="0.2">
      <c r="A179" s="282" t="s">
        <v>363</v>
      </c>
      <c r="B179" s="302">
        <f>SUM(B177:B178)</f>
        <v>28.4399477759303</v>
      </c>
      <c r="C179" s="299" t="str">
        <f>CONCATENATE("(",ROUND((B179/$H179)*100,1),")")</f>
        <v>(51.9)</v>
      </c>
      <c r="D179" s="302">
        <f>SUM(D177:D178)</f>
        <v>5.2904176820794859</v>
      </c>
      <c r="E179" s="299" t="str">
        <f>CONCATENATE("(",ROUND((D179/$H179)*100,1),")")</f>
        <v>(9.7)</v>
      </c>
      <c r="F179" s="302">
        <f>SUM(F177:F178)</f>
        <v>21.089634541990147</v>
      </c>
      <c r="G179" s="299" t="str">
        <f>CONCATENATE("(",ROUND((F179/$H179)*100,1),")")</f>
        <v>(38.5)</v>
      </c>
      <c r="H179" s="302">
        <f>SUM(H177:H178)</f>
        <v>54.819999999999929</v>
      </c>
      <c r="I179" s="299" t="str">
        <f>CONCATENATE("(",ROUND((H179/$H179)*100,1),")")</f>
        <v>(100)</v>
      </c>
      <c r="K179" s="302">
        <f t="shared" si="142"/>
        <v>1.7583093879253795</v>
      </c>
      <c r="L179" s="302">
        <f t="shared" si="143"/>
        <v>0.45972727761114207</v>
      </c>
      <c r="M179" s="302">
        <f t="shared" si="144"/>
        <v>1.7539633344636982</v>
      </c>
      <c r="N179" s="302">
        <f t="shared" si="145"/>
        <v>3.9720000000002198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25.385803258414587</v>
      </c>
      <c r="C182" s="299" t="str">
        <f>CONCATENATE("(",ROUND((B182/$H184)*100,1),")")</f>
        <v>(43.2)</v>
      </c>
      <c r="D182" s="302">
        <f>'Ind T6'!R72</f>
        <v>1.9360589809625766</v>
      </c>
      <c r="E182" s="299" t="str">
        <f>CONCATENATE("(",ROUND((D182/$H184)*100,1),")")</f>
        <v>(3.3)</v>
      </c>
      <c r="F182" s="302">
        <f>'Ind T6'!S72</f>
        <v>21.247951708909973</v>
      </c>
      <c r="G182" s="299" t="str">
        <f>CONCATENATE("(",ROUND((F182/$H184)*100,1),")")</f>
        <v>(36.1)</v>
      </c>
      <c r="H182" s="302">
        <f>SUM(B182,D182,F182)</f>
        <v>48.569813948287134</v>
      </c>
      <c r="I182" s="299" t="str">
        <f>CONCATENATE("(",ROUND((H182/$H184)*100,1),")")</f>
        <v>(82.6)</v>
      </c>
      <c r="K182" s="302">
        <f>B187-B182</f>
        <v>1.328580529925901</v>
      </c>
      <c r="L182" s="302">
        <f>D187-D182</f>
        <v>0.2443447485949779</v>
      </c>
      <c r="M182" s="302">
        <f>F187-F182</f>
        <v>2.3515920503076124</v>
      </c>
      <c r="N182" s="302">
        <f>SUM(K182:M182)</f>
        <v>3.9245173288284914</v>
      </c>
    </row>
    <row r="183" spans="1:14" x14ac:dyDescent="0.2">
      <c r="A183" s="282" t="s">
        <v>365</v>
      </c>
      <c r="B183" s="302">
        <f>'Ind T6'!Q71</f>
        <v>4.8124539054410915</v>
      </c>
      <c r="C183" s="299" t="str">
        <f>CONCATENATE("(",ROUND((B183/$H184)*100,1),")")</f>
        <v>(8.2)</v>
      </c>
      <c r="D183" s="302">
        <f>'Ind T6'!R71</f>
        <v>3.814085978728051</v>
      </c>
      <c r="E183" s="299" t="str">
        <f>CONCATENATE("(",ROUND((D183/$H184)*100,1),")")</f>
        <v>(6.5)</v>
      </c>
      <c r="F183" s="302">
        <f>'Ind T6'!S71</f>
        <v>1.5956461675438725</v>
      </c>
      <c r="G183" s="299" t="str">
        <f>CONCATENATE("(",ROUND((F183/$H184)*100,1),")")</f>
        <v>(2.7)</v>
      </c>
      <c r="H183" s="302">
        <f t="shared" ref="H183" si="146">SUM(B183,D183,F183)</f>
        <v>10.222186051713015</v>
      </c>
      <c r="I183" s="299" t="str">
        <f>CONCATENATE("(",ROUND((H183/$H184)*100,1),")")</f>
        <v>(17.4)</v>
      </c>
      <c r="K183" s="302">
        <f t="shared" ref="K183:K184" si="147">B188-B183</f>
        <v>0.48875968700059857</v>
      </c>
      <c r="L183" s="302">
        <f t="shared" ref="L183:L184" si="148">D188-D183</f>
        <v>0.43439431941903095</v>
      </c>
      <c r="M183" s="302">
        <f t="shared" ref="M183:M184" si="149">F188-F183</f>
        <v>0.2113286647516901</v>
      </c>
      <c r="N183" s="302">
        <f t="shared" ref="N183:N184" si="150">SUM(K183:M183)</f>
        <v>1.1344826711713196</v>
      </c>
    </row>
    <row r="184" spans="1:14" x14ac:dyDescent="0.2">
      <c r="A184" s="282" t="s">
        <v>363</v>
      </c>
      <c r="B184" s="302">
        <f>SUM(B182:B183)</f>
        <v>30.198257163855679</v>
      </c>
      <c r="C184" s="299" t="str">
        <f>CONCATENATE("(",ROUND((B184/$H184)*100,1),")")</f>
        <v>(51.4)</v>
      </c>
      <c r="D184" s="302">
        <f>SUM(D182:D183)</f>
        <v>5.750144959690628</v>
      </c>
      <c r="E184" s="299" t="str">
        <f>CONCATENATE("(",ROUND((D184/$H184)*100,1),")")</f>
        <v>(9.8)</v>
      </c>
      <c r="F184" s="302">
        <f>SUM(F182:F183)</f>
        <v>22.843597876453845</v>
      </c>
      <c r="G184" s="299" t="str">
        <f>CONCATENATE("(",ROUND((F184/$H184)*100,1),")")</f>
        <v>(38.9)</v>
      </c>
      <c r="H184" s="302">
        <f>SUM(H182:H183)</f>
        <v>58.792000000000151</v>
      </c>
      <c r="I184" s="299" t="str">
        <f>CONCATENATE("(",ROUND((H184/$H184)*100,1),")")</f>
        <v>(100)</v>
      </c>
      <c r="K184" s="302">
        <f t="shared" si="147"/>
        <v>1.8173402169264961</v>
      </c>
      <c r="L184" s="302">
        <f t="shared" si="148"/>
        <v>0.67873906801400885</v>
      </c>
      <c r="M184" s="302">
        <f t="shared" si="149"/>
        <v>2.5629207150593025</v>
      </c>
      <c r="N184" s="302">
        <f t="shared" si="150"/>
        <v>5.0589999999998074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26.714383788340488</v>
      </c>
      <c r="C187" s="299" t="str">
        <f>CONCATENATE("(",ROUND((B187/$H189)*100,1),")")</f>
        <v>(41.8)</v>
      </c>
      <c r="D187" s="302">
        <f>'Ind T6'!W72</f>
        <v>2.1804037295575545</v>
      </c>
      <c r="E187" s="299" t="str">
        <f>CONCATENATE("(",ROUND((D187/$H189)*100,1),")")</f>
        <v>(3.4)</v>
      </c>
      <c r="F187" s="302">
        <f>'Ind T6'!X72</f>
        <v>23.599543759217585</v>
      </c>
      <c r="G187" s="299" t="str">
        <f>CONCATENATE("(",ROUND((F187/$H189)*100,1),")")</f>
        <v>(37)</v>
      </c>
      <c r="H187" s="302">
        <f>SUM(B187,D187,F187)</f>
        <v>52.494331277115627</v>
      </c>
      <c r="I187" s="299" t="str">
        <f>CONCATENATE("(",ROUND((H187/$H189)*100,1),")")</f>
        <v>(82.2)</v>
      </c>
      <c r="K187" s="302">
        <f>B187-B177</f>
        <v>2.7422220502574248</v>
      </c>
      <c r="L187" s="302">
        <f>D187-D177</f>
        <v>0.40757314904699538</v>
      </c>
      <c r="M187" s="302">
        <f>F187-F177</f>
        <v>3.9845686055148803</v>
      </c>
      <c r="N187" s="302">
        <f>SUM(K187:M187)</f>
        <v>7.1343638048193005</v>
      </c>
    </row>
    <row r="188" spans="1:14" x14ac:dyDescent="0.2">
      <c r="A188" s="282" t="s">
        <v>365</v>
      </c>
      <c r="B188" s="302">
        <f>'Ind T6'!V71</f>
        <v>5.3012135924416901</v>
      </c>
      <c r="C188" s="299" t="str">
        <f>CONCATENATE("(",ROUND((B188/$H189)*100,1),")")</f>
        <v>(8.3)</v>
      </c>
      <c r="D188" s="302">
        <f>'Ind T6'!W71</f>
        <v>4.2484802981470819</v>
      </c>
      <c r="E188" s="299" t="str">
        <f>CONCATENATE("(",ROUND((D188/$H189)*100,1),")")</f>
        <v>(6.7)</v>
      </c>
      <c r="F188" s="302">
        <f>'Ind T6'!X71</f>
        <v>1.8069748322955625</v>
      </c>
      <c r="G188" s="299" t="str">
        <f>CONCATENATE("(",ROUND((F188/$H189)*100,1),")")</f>
        <v>(2.8)</v>
      </c>
      <c r="H188" s="302">
        <f t="shared" ref="H188" si="151">SUM(B188,D188,F188)</f>
        <v>11.356668722884335</v>
      </c>
      <c r="I188" s="299" t="str">
        <f>CONCATENATE("(",ROUND((H188/$H189)*100,1),")")</f>
        <v>(17.8)</v>
      </c>
      <c r="K188" s="302">
        <f t="shared" ref="K188:K189" si="152">B188-B178</f>
        <v>0.8334275545944525</v>
      </c>
      <c r="L188" s="302">
        <f t="shared" ref="L188:L189" si="153">D188-D178</f>
        <v>0.73089319657815466</v>
      </c>
      <c r="M188" s="302">
        <f t="shared" ref="M188:M189" si="154">F188-F178</f>
        <v>0.33231544400812152</v>
      </c>
      <c r="N188" s="302">
        <f t="shared" ref="N188:N189" si="155">SUM(K188:M188)</f>
        <v>1.8966361951807287</v>
      </c>
    </row>
    <row r="189" spans="1:14" x14ac:dyDescent="0.2">
      <c r="A189" s="282" t="s">
        <v>363</v>
      </c>
      <c r="B189" s="302">
        <f>SUM(B187:B188)</f>
        <v>32.015597380782175</v>
      </c>
      <c r="C189" s="299" t="str">
        <f>CONCATENATE("(",ROUND((B189/$H189)*100,1),")")</f>
        <v>(50.1)</v>
      </c>
      <c r="D189" s="302">
        <f>SUM(D187:D188)</f>
        <v>6.4288840277046368</v>
      </c>
      <c r="E189" s="299" t="str">
        <f>CONCATENATE("(",ROUND((D189/$H189)*100,1),")")</f>
        <v>(10.1)</v>
      </c>
      <c r="F189" s="302">
        <f>SUM(F187:F188)</f>
        <v>25.406518591513148</v>
      </c>
      <c r="G189" s="299" t="str">
        <f>CONCATENATE("(",ROUND((F189/$H189)*100,1),")")</f>
        <v>(39.8)</v>
      </c>
      <c r="H189" s="302">
        <f>SUM(H187:H188)</f>
        <v>63.850999999999964</v>
      </c>
      <c r="I189" s="299" t="str">
        <f>CONCATENATE("(",ROUND((H189/$H189)*100,1),")")</f>
        <v>(100)</v>
      </c>
      <c r="K189" s="302">
        <f t="shared" si="152"/>
        <v>3.5756496048518756</v>
      </c>
      <c r="L189" s="302">
        <f t="shared" si="153"/>
        <v>1.1384663456251509</v>
      </c>
      <c r="M189" s="302">
        <f t="shared" si="154"/>
        <v>4.3168840495230008</v>
      </c>
      <c r="N189" s="302">
        <f t="shared" si="155"/>
        <v>9.0310000000000272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32.777148761879765</v>
      </c>
      <c r="C198" s="299" t="str">
        <f>CONCATENATE("(",ROUND((B198/$H200)*100,1),")")</f>
        <v>(35.2)</v>
      </c>
      <c r="D198" s="302">
        <f>'Ind T6'!M81</f>
        <v>11.835397133101019</v>
      </c>
      <c r="E198" s="299" t="str">
        <f>CONCATENATE("(",ROUND((D198/$H200)*100,1),")")</f>
        <v>(12.7)</v>
      </c>
      <c r="F198" s="302">
        <f>'Ind T6'!N81</f>
        <v>2.6813964094263198</v>
      </c>
      <c r="G198" s="299" t="str">
        <f>CONCATENATE("(",ROUND((F198/$H200)*100,1),")")</f>
        <v>(2.9)</v>
      </c>
      <c r="H198" s="302">
        <f>SUM(B198,D198,F198)</f>
        <v>47.293942304407103</v>
      </c>
      <c r="I198" s="299" t="str">
        <f>CONCATENATE("(",ROUND((H198/$H200)*100,1),")")</f>
        <v>(50.8)</v>
      </c>
      <c r="K198" s="302">
        <f>B203-B198</f>
        <v>0.66989033533011622</v>
      </c>
      <c r="L198" s="302">
        <f>D203-D198</f>
        <v>3.79504639222219E-2</v>
      </c>
      <c r="M198" s="302">
        <f>F203-F198</f>
        <v>4.5619325988636383E-2</v>
      </c>
      <c r="N198" s="302">
        <f>SUM(K198:M198)</f>
        <v>0.7534601252409745</v>
      </c>
    </row>
    <row r="199" spans="1:14" x14ac:dyDescent="0.2">
      <c r="A199" s="282" t="s">
        <v>365</v>
      </c>
      <c r="B199" s="302">
        <f>'Ind T6'!L80</f>
        <v>20.511330909671806</v>
      </c>
      <c r="C199" s="299" t="str">
        <f>CONCATENATE("(",ROUND((B199/$H200)*100,1),")")</f>
        <v>(22)</v>
      </c>
      <c r="D199" s="302">
        <f>'Ind T6'!M80</f>
        <v>23.165077695618173</v>
      </c>
      <c r="E199" s="299" t="str">
        <f>CONCATENATE("(",ROUND((D199/$H200)*100,1),")")</f>
        <v>(24.9)</v>
      </c>
      <c r="F199" s="302">
        <f>'Ind T6'!N80</f>
        <v>2.1386490903028696</v>
      </c>
      <c r="G199" s="299" t="str">
        <f>CONCATENATE("(",ROUND((F199/$H200)*100,1),")")</f>
        <v>(2.3)</v>
      </c>
      <c r="H199" s="302">
        <f t="shared" ref="H199" si="156">SUM(B199,D199,F199)</f>
        <v>45.815057695592849</v>
      </c>
      <c r="I199" s="299" t="str">
        <f>CONCATENATE("(",ROUND((H199/$H200)*100,1),")")</f>
        <v>(49.2)</v>
      </c>
      <c r="K199" s="302">
        <f t="shared" ref="K199:K200" si="157">B204-B199</f>
        <v>0.95685215818517122</v>
      </c>
      <c r="L199" s="302">
        <f t="shared" ref="L199:L200" si="158">D204-D199</f>
        <v>-0.79988740962664195</v>
      </c>
      <c r="M199" s="302">
        <f t="shared" ref="M199:M200" si="159">F204-F199</f>
        <v>7.2575126200576712E-2</v>
      </c>
      <c r="N199" s="302">
        <f t="shared" ref="N199:N200" si="160">SUM(K199:M199)</f>
        <v>0.22953987475910598</v>
      </c>
    </row>
    <row r="200" spans="1:14" x14ac:dyDescent="0.2">
      <c r="A200" s="282" t="s">
        <v>363</v>
      </c>
      <c r="B200" s="302">
        <f>SUM(B198:B199)</f>
        <v>53.288479671551571</v>
      </c>
      <c r="C200" s="299" t="str">
        <f>CONCATENATE("(",ROUND((B200/$H200)*100,1),")")</f>
        <v>(57.2)</v>
      </c>
      <c r="D200" s="302">
        <f>SUM(D198:D199)</f>
        <v>35.000474828719192</v>
      </c>
      <c r="E200" s="299" t="str">
        <f>CONCATENATE("(",ROUND((D200/$H200)*100,1),")")</f>
        <v>(37.6)</v>
      </c>
      <c r="F200" s="302">
        <f>SUM(F198:F199)</f>
        <v>4.8200454997291899</v>
      </c>
      <c r="G200" s="299" t="str">
        <f>CONCATENATE("(",ROUND((F200/$H200)*100,1),")")</f>
        <v>(5.2)</v>
      </c>
      <c r="H200" s="302">
        <f>SUM(H198:H199)</f>
        <v>93.108999999999952</v>
      </c>
      <c r="I200" s="299" t="str">
        <f>CONCATENATE("(",ROUND((H200/$H200)*100,1),")")</f>
        <v>(100)</v>
      </c>
      <c r="K200" s="302">
        <f t="shared" si="157"/>
        <v>1.6267424935152874</v>
      </c>
      <c r="L200" s="302">
        <f t="shared" si="158"/>
        <v>-0.76193694570442005</v>
      </c>
      <c r="M200" s="302">
        <f t="shared" si="159"/>
        <v>0.1181944521892131</v>
      </c>
      <c r="N200" s="302">
        <f t="shared" si="160"/>
        <v>0.98300000000008048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33.447039097209881</v>
      </c>
      <c r="C203" s="299" t="str">
        <f>CONCATENATE("(",ROUND((B203/$H205)*100,1),")")</f>
        <v>(35.5)</v>
      </c>
      <c r="D203" s="302">
        <f>'Ind T6'!R81</f>
        <v>11.87334759702324</v>
      </c>
      <c r="E203" s="299" t="str">
        <f>CONCATENATE("(",ROUND((D203/$H205)*100,1),")")</f>
        <v>(12.6)</v>
      </c>
      <c r="F203" s="302">
        <f>'Ind T6'!S81</f>
        <v>2.7270157354149562</v>
      </c>
      <c r="G203" s="299" t="str">
        <f>CONCATENATE("(",ROUND((F203/$H205)*100,1),")")</f>
        <v>(2.9)</v>
      </c>
      <c r="H203" s="302">
        <f>SUM(B203,D203,F203)</f>
        <v>48.047402429648081</v>
      </c>
      <c r="I203" s="299" t="str">
        <f>CONCATENATE("(",ROUND((H203/$H205)*100,1),")")</f>
        <v>(51.1)</v>
      </c>
      <c r="K203" s="302">
        <f>B208-B203</f>
        <v>0.7024263568977247</v>
      </c>
      <c r="L203" s="302">
        <f>D208-D203</f>
        <v>0.11196709866934818</v>
      </c>
      <c r="M203" s="302">
        <f>F208-F203</f>
        <v>6.0804177175481477E-2</v>
      </c>
      <c r="N203" s="302">
        <f>SUM(K203:M203)</f>
        <v>0.87519763274255435</v>
      </c>
    </row>
    <row r="204" spans="1:14" x14ac:dyDescent="0.2">
      <c r="A204" s="282" t="s">
        <v>365</v>
      </c>
      <c r="B204" s="302">
        <f>'Ind T6'!Q80</f>
        <v>21.468183067856977</v>
      </c>
      <c r="C204" s="299" t="str">
        <f>CONCATENATE("(",ROUND((B204/$H205)*100,1),")")</f>
        <v>(22.8)</v>
      </c>
      <c r="D204" s="302">
        <f>'Ind T6'!R80</f>
        <v>22.365190285991531</v>
      </c>
      <c r="E204" s="299" t="str">
        <f>CONCATENATE("(",ROUND((D204/$H205)*100,1),")")</f>
        <v>(23.8)</v>
      </c>
      <c r="F204" s="302">
        <f>'Ind T6'!S80</f>
        <v>2.2112242165034464</v>
      </c>
      <c r="G204" s="299" t="str">
        <f>CONCATENATE("(",ROUND((F204/$H205)*100,1),")")</f>
        <v>(2.4)</v>
      </c>
      <c r="H204" s="302">
        <f t="shared" ref="H204" si="161">SUM(B204,D204,F204)</f>
        <v>46.044597570351954</v>
      </c>
      <c r="I204" s="299" t="str">
        <f>CONCATENATE("(",ROUND((H204/$H205)*100,1),")")</f>
        <v>(48.9)</v>
      </c>
      <c r="K204" s="302">
        <f t="shared" ref="K204:K205" si="162">B209-B204</f>
        <v>1.7068443639604851</v>
      </c>
      <c r="L204" s="302">
        <f t="shared" ref="L204:L205" si="163">D209-D204</f>
        <v>-1.5250655283374854</v>
      </c>
      <c r="M204" s="302">
        <f t="shared" ref="M204:M205" si="164">F209-F204</f>
        <v>0.14802353163437632</v>
      </c>
      <c r="N204" s="302">
        <f t="shared" ref="N204:N205" si="165">SUM(K204:M204)</f>
        <v>0.32980236725737599</v>
      </c>
    </row>
    <row r="205" spans="1:14" x14ac:dyDescent="0.2">
      <c r="A205" s="282" t="s">
        <v>363</v>
      </c>
      <c r="B205" s="302">
        <f>SUM(B203:B204)</f>
        <v>54.915222165066858</v>
      </c>
      <c r="C205" s="299" t="str">
        <f>CONCATENATE("(",ROUND((B205/$H205)*100,1),")")</f>
        <v>(58.4)</v>
      </c>
      <c r="D205" s="302">
        <f>SUM(D203:D204)</f>
        <v>34.238537883014772</v>
      </c>
      <c r="E205" s="299" t="str">
        <f>CONCATENATE("(",ROUND((D205/$H205)*100,1),")")</f>
        <v>(36.4)</v>
      </c>
      <c r="F205" s="302">
        <f>SUM(F203:F204)</f>
        <v>4.938239951918403</v>
      </c>
      <c r="G205" s="299" t="str">
        <f>CONCATENATE("(",ROUND((F205/$H205)*100,1),")")</f>
        <v>(5.2)</v>
      </c>
      <c r="H205" s="302">
        <f>SUM(H203:H204)</f>
        <v>94.092000000000041</v>
      </c>
      <c r="I205" s="299" t="str">
        <f>CONCATENATE("(",ROUND((H205/$H205)*100,1),")")</f>
        <v>(100)</v>
      </c>
      <c r="K205" s="302">
        <f t="shared" si="162"/>
        <v>2.4092707208582098</v>
      </c>
      <c r="L205" s="302">
        <f t="shared" si="163"/>
        <v>-1.413098429668139</v>
      </c>
      <c r="M205" s="302">
        <f t="shared" si="164"/>
        <v>0.20882770880985735</v>
      </c>
      <c r="N205" s="302">
        <f t="shared" si="165"/>
        <v>1.2049999999999281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34.149465454107606</v>
      </c>
      <c r="C208" s="299" t="str">
        <f>CONCATENATE("(",ROUND((B208/$H210)*100,1),")")</f>
        <v>(35.8)</v>
      </c>
      <c r="D208" s="302">
        <f>'Ind T6'!W81</f>
        <v>11.985314695692589</v>
      </c>
      <c r="E208" s="299" t="str">
        <f>CONCATENATE("(",ROUND((D208/$H210)*100,1),")")</f>
        <v>(12.6)</v>
      </c>
      <c r="F208" s="302">
        <f>'Ind T6'!X81</f>
        <v>2.7878199125904377</v>
      </c>
      <c r="G208" s="299" t="str">
        <f>CONCATENATE("(",ROUND((F208/$H210)*100,1),")")</f>
        <v>(2.9)</v>
      </c>
      <c r="H208" s="302">
        <f>SUM(B208,D208,F208)</f>
        <v>48.922600062390629</v>
      </c>
      <c r="I208" s="299" t="str">
        <f>CONCATENATE("(",ROUND((H208/$H210)*100,1),")")</f>
        <v>(51.3)</v>
      </c>
      <c r="K208" s="302">
        <f>B208-B198</f>
        <v>1.3723166922278409</v>
      </c>
      <c r="L208" s="302">
        <f>D208-D198</f>
        <v>0.14991756259157007</v>
      </c>
      <c r="M208" s="302">
        <f>F208-F198</f>
        <v>0.10642350316411786</v>
      </c>
      <c r="N208" s="302">
        <f>SUM(K208:M208)</f>
        <v>1.6286577579835289</v>
      </c>
    </row>
    <row r="209" spans="1:14" x14ac:dyDescent="0.2">
      <c r="A209" s="282" t="s">
        <v>365</v>
      </c>
      <c r="B209" s="302">
        <f>'Ind T6'!V80</f>
        <v>23.175027431817462</v>
      </c>
      <c r="C209" s="299" t="str">
        <f>CONCATENATE("(",ROUND((B209/$H210)*100,1),")")</f>
        <v>(24.3)</v>
      </c>
      <c r="D209" s="302">
        <f>'Ind T6'!W80</f>
        <v>20.840124757654046</v>
      </c>
      <c r="E209" s="299" t="str">
        <f>CONCATENATE("(",ROUND((D209/$H210)*100,1),")")</f>
        <v>(21.9)</v>
      </c>
      <c r="F209" s="302">
        <f>'Ind T6'!X80</f>
        <v>2.3592477481378227</v>
      </c>
      <c r="G209" s="299" t="str">
        <f>CONCATENATE("(",ROUND((F209/$H210)*100,1),")")</f>
        <v>(2.5)</v>
      </c>
      <c r="H209" s="302">
        <f t="shared" ref="H209" si="166">SUM(B209,D209,F209)</f>
        <v>46.374399937609333</v>
      </c>
      <c r="I209" s="299" t="str">
        <f>CONCATENATE("(",ROUND((H209/$H210)*100,1),")")</f>
        <v>(48.7)</v>
      </c>
      <c r="K209" s="302">
        <f t="shared" ref="K209:K210" si="167">B209-B199</f>
        <v>2.6636965221456563</v>
      </c>
      <c r="L209" s="302">
        <f t="shared" ref="L209:L210" si="168">D209-D199</f>
        <v>-2.3249529379641274</v>
      </c>
      <c r="M209" s="302">
        <f t="shared" ref="M209:M210" si="169">F209-F199</f>
        <v>0.22059865783495303</v>
      </c>
      <c r="N209" s="302">
        <f t="shared" ref="N209:N210" si="170">SUM(K209:M209)</f>
        <v>0.55934224201648197</v>
      </c>
    </row>
    <row r="210" spans="1:14" x14ac:dyDescent="0.2">
      <c r="A210" s="282" t="s">
        <v>363</v>
      </c>
      <c r="B210" s="302">
        <f>SUM(B208:B209)</f>
        <v>57.324492885925068</v>
      </c>
      <c r="C210" s="299" t="str">
        <f>CONCATENATE("(",ROUND((B210/$H210)*100,1),")")</f>
        <v>(60.2)</v>
      </c>
      <c r="D210" s="302">
        <f>SUM(D208:D209)</f>
        <v>32.825439453346632</v>
      </c>
      <c r="E210" s="299" t="str">
        <f>CONCATENATE("(",ROUND((D210/$H210)*100,1),")")</f>
        <v>(34.4)</v>
      </c>
      <c r="F210" s="302">
        <f>SUM(F208:F209)</f>
        <v>5.1470676607282604</v>
      </c>
      <c r="G210" s="299" t="str">
        <f>CONCATENATE("(",ROUND((F210/$H210)*100,1),")")</f>
        <v>(5.4)</v>
      </c>
      <c r="H210" s="302">
        <f>SUM(H208:H209)</f>
        <v>95.296999999999969</v>
      </c>
      <c r="I210" s="299" t="str">
        <f>CONCATENATE("(",ROUND((H210/$H210)*100,1),")")</f>
        <v>(100)</v>
      </c>
      <c r="K210" s="302">
        <f t="shared" si="167"/>
        <v>4.0360132143734972</v>
      </c>
      <c r="L210" s="302">
        <f t="shared" si="168"/>
        <v>-2.1750353753725591</v>
      </c>
      <c r="M210" s="302">
        <f t="shared" si="169"/>
        <v>0.32702216099907044</v>
      </c>
      <c r="N210" s="302">
        <f t="shared" si="170"/>
        <v>2.1880000000000086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11.484478026252331</v>
      </c>
      <c r="C219" s="299" t="str">
        <f>CONCATENATE("(",ROUND((B219/$H221)*100,1),")")</f>
        <v>(56.1)</v>
      </c>
      <c r="D219" s="302">
        <f>'Ind T6'!M90</f>
        <v>1.851472898624648</v>
      </c>
      <c r="E219" s="299" t="str">
        <f>CONCATENATE("(",ROUND((D219/$H221)*100,1),")")</f>
        <v>(9)</v>
      </c>
      <c r="F219" s="302">
        <f>'Ind T6'!N90</f>
        <v>1.9552770367882486</v>
      </c>
      <c r="G219" s="299" t="str">
        <f>CONCATENATE("(",ROUND((F219/$H221)*100,1),")")</f>
        <v>(9.6)</v>
      </c>
      <c r="H219" s="302">
        <f>SUM(B219,D219,F219)</f>
        <v>15.291227961665228</v>
      </c>
      <c r="I219" s="299" t="str">
        <f>CONCATENATE("(",ROUND((H219/$H221)*100,1),")")</f>
        <v>(74.7)</v>
      </c>
      <c r="K219" s="302">
        <f>B224-B219</f>
        <v>0.5014947583578433</v>
      </c>
      <c r="L219" s="302">
        <f>D224-D219</f>
        <v>0.10231262098623795</v>
      </c>
      <c r="M219" s="302">
        <f>F224-F219</f>
        <v>9.5894331203496996E-2</v>
      </c>
      <c r="N219" s="302">
        <f>SUM(K219:M219)</f>
        <v>0.69970171054757824</v>
      </c>
    </row>
    <row r="220" spans="1:14" x14ac:dyDescent="0.2">
      <c r="A220" s="282" t="s">
        <v>365</v>
      </c>
      <c r="B220" s="302">
        <f>'Ind T6'!L89</f>
        <v>3.1241361899002107</v>
      </c>
      <c r="C220" s="299" t="str">
        <f>CONCATENATE("(",ROUND((B220/$H221)*100,1),")")</f>
        <v>(15.3)</v>
      </c>
      <c r="D220" s="302">
        <f>'Ind T6'!M89</f>
        <v>1.8767863736623926</v>
      </c>
      <c r="E220" s="299" t="str">
        <f>CONCATENATE("(",ROUND((D220/$H221)*100,1),")")</f>
        <v>(9.2)</v>
      </c>
      <c r="F220" s="302">
        <f>'Ind T6'!N89</f>
        <v>0.17284947477214507</v>
      </c>
      <c r="G220" s="299" t="str">
        <f>CONCATENATE("(",ROUND((F220/$H221)*100,1),")")</f>
        <v>(0.8)</v>
      </c>
      <c r="H220" s="302">
        <f t="shared" ref="H220" si="171">SUM(B220,D220,F220)</f>
        <v>5.1737720383347492</v>
      </c>
      <c r="I220" s="299" t="str">
        <f>CONCATENATE("(",ROUND((H220/$H221)*100,1),")")</f>
        <v>(25.3)</v>
      </c>
      <c r="K220" s="302">
        <f t="shared" ref="K220:K221" si="172">B225-B220</f>
        <v>0.14633296966518605</v>
      </c>
      <c r="L220" s="302">
        <f t="shared" ref="L220:L221" si="173">D225-D220</f>
        <v>0.14278998120888886</v>
      </c>
      <c r="M220" s="302">
        <f t="shared" ref="M220:M221" si="174">F225-F220</f>
        <v>2.1753385783249146E-3</v>
      </c>
      <c r="N220" s="302">
        <f t="shared" ref="N220:N221" si="175">SUM(K220:M220)</f>
        <v>0.29129828945239983</v>
      </c>
    </row>
    <row r="221" spans="1:14" x14ac:dyDescent="0.2">
      <c r="A221" s="282" t="s">
        <v>363</v>
      </c>
      <c r="B221" s="302">
        <f>SUM(B219:B220)</f>
        <v>14.608614216152542</v>
      </c>
      <c r="C221" s="299" t="str">
        <f>CONCATENATE("(",ROUND((B221/$H221)*100,1),")")</f>
        <v>(71.4)</v>
      </c>
      <c r="D221" s="302">
        <f>SUM(D219:D220)</f>
        <v>3.7282592722870405</v>
      </c>
      <c r="E221" s="299" t="str">
        <f>CONCATENATE("(",ROUND((D221/$H221)*100,1),")")</f>
        <v>(18.2)</v>
      </c>
      <c r="F221" s="302">
        <f>SUM(F219:F220)</f>
        <v>2.1281265115603936</v>
      </c>
      <c r="G221" s="299" t="str">
        <f>CONCATENATE("(",ROUND((F221/$H221)*100,1),")")</f>
        <v>(10.4)</v>
      </c>
      <c r="H221" s="302">
        <f>SUM(H219:H220)</f>
        <v>20.464999999999979</v>
      </c>
      <c r="I221" s="299" t="str">
        <f>CONCATENATE("(",ROUND((H221/$H221)*100,1),")")</f>
        <v>(100)</v>
      </c>
      <c r="K221" s="302">
        <f t="shared" si="172"/>
        <v>0.64782772802302802</v>
      </c>
      <c r="L221" s="302">
        <f t="shared" si="173"/>
        <v>0.24510260219512681</v>
      </c>
      <c r="M221" s="302">
        <f t="shared" si="174"/>
        <v>9.8069669781822189E-2</v>
      </c>
      <c r="N221" s="302">
        <f t="shared" si="175"/>
        <v>0.99099999999997701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11.985972784610174</v>
      </c>
      <c r="C224" s="299" t="str">
        <f>CONCATENATE("(",ROUND((B224/$H226)*100,1),")")</f>
        <v>(55.9)</v>
      </c>
      <c r="D224" s="302">
        <f>'Ind T6'!R90</f>
        <v>1.953785519610886</v>
      </c>
      <c r="E224" s="299" t="str">
        <f>CONCATENATE("(",ROUND((D224/$H226)*100,1),")")</f>
        <v>(9.1)</v>
      </c>
      <c r="F224" s="302">
        <f>'Ind T6'!S90</f>
        <v>2.0511713679917456</v>
      </c>
      <c r="G224" s="299" t="str">
        <f>CONCATENATE("(",ROUND((F224/$H226)*100,1),")")</f>
        <v>(9.6)</v>
      </c>
      <c r="H224" s="302">
        <f>SUM(B224,D224,F224)</f>
        <v>15.990929672212806</v>
      </c>
      <c r="I224" s="299" t="str">
        <f>CONCATENATE("(",ROUND((H224/$H226)*100,1),")")</f>
        <v>(74.5)</v>
      </c>
      <c r="K224" s="302">
        <f>B229-B224</f>
        <v>-0.20277689635727292</v>
      </c>
      <c r="L224" s="302">
        <f>D229-D224</f>
        <v>7.2606769016871686E-2</v>
      </c>
      <c r="M224" s="302">
        <f>F229-F224</f>
        <v>6.3153059813978007E-2</v>
      </c>
      <c r="N224" s="302">
        <f>SUM(K224:M224)</f>
        <v>-6.7017067526423224E-2</v>
      </c>
    </row>
    <row r="225" spans="1:14" x14ac:dyDescent="0.2">
      <c r="A225" s="282" t="s">
        <v>365</v>
      </c>
      <c r="B225" s="302">
        <f>'Ind T6'!Q89</f>
        <v>3.2704691595653967</v>
      </c>
      <c r="C225" s="299" t="str">
        <f>CONCATENATE("(",ROUND((B225/$H226)*100,1),")")</f>
        <v>(15.2)</v>
      </c>
      <c r="D225" s="302">
        <f>'Ind T6'!R89</f>
        <v>2.0195763548712815</v>
      </c>
      <c r="E225" s="299" t="str">
        <f>CONCATENATE("(",ROUND((D225/$H226)*100,1),")")</f>
        <v>(9.4)</v>
      </c>
      <c r="F225" s="302">
        <f>'Ind T6'!S89</f>
        <v>0.17502481335046999</v>
      </c>
      <c r="G225" s="299" t="str">
        <f>CONCATENATE("(",ROUND((F225/$H226)*100,1),")")</f>
        <v>(0.8)</v>
      </c>
      <c r="H225" s="302">
        <f t="shared" ref="H225" si="176">SUM(B225,D225,F225)</f>
        <v>5.4650703277871484</v>
      </c>
      <c r="I225" s="299" t="str">
        <f>CONCATENATE("(",ROUND((H225/$H226)*100,1),")")</f>
        <v>(25.5)</v>
      </c>
      <c r="K225" s="302">
        <f t="shared" ref="K225:K226" si="177">B230-B225</f>
        <v>0.10932601975291689</v>
      </c>
      <c r="L225" s="302">
        <f t="shared" ref="L225:L226" si="178">D230-D225</f>
        <v>0.15780467253336816</v>
      </c>
      <c r="M225" s="302">
        <f t="shared" ref="M225:M226" si="179">F230-F225</f>
        <v>-3.1136247598352595E-3</v>
      </c>
      <c r="N225" s="302">
        <f t="shared" ref="N225:N226" si="180">SUM(K225:M225)</f>
        <v>0.26401706752644982</v>
      </c>
    </row>
    <row r="226" spans="1:14" x14ac:dyDescent="0.2">
      <c r="A226" s="282" t="s">
        <v>363</v>
      </c>
      <c r="B226" s="302">
        <f>SUM(B224:B225)</f>
        <v>15.25644194417557</v>
      </c>
      <c r="C226" s="299" t="str">
        <f>CONCATENATE("(",ROUND((B226/$H226)*100,1),")")</f>
        <v>(71.1)</v>
      </c>
      <c r="D226" s="302">
        <f>SUM(D224:D225)</f>
        <v>3.9733618744821673</v>
      </c>
      <c r="E226" s="299" t="str">
        <f>CONCATENATE("(",ROUND((D226/$H226)*100,1),")")</f>
        <v>(18.5)</v>
      </c>
      <c r="F226" s="302">
        <f>SUM(F224:F225)</f>
        <v>2.2261961813422158</v>
      </c>
      <c r="G226" s="299" t="str">
        <f>CONCATENATE("(",ROUND((F226/$H226)*100,1),")")</f>
        <v>(10.4)</v>
      </c>
      <c r="H226" s="302">
        <f>SUM(H224:H225)</f>
        <v>21.455999999999953</v>
      </c>
      <c r="I226" s="299" t="str">
        <f>CONCATENATE("(",ROUND((H226/$H226)*100,1),")")</f>
        <v>(100)</v>
      </c>
      <c r="K226" s="302">
        <f t="shared" si="177"/>
        <v>-9.3450876604354249E-2</v>
      </c>
      <c r="L226" s="302">
        <f t="shared" si="178"/>
        <v>0.23041144155024007</v>
      </c>
      <c r="M226" s="302">
        <f t="shared" si="179"/>
        <v>6.0039435054142665E-2</v>
      </c>
      <c r="N226" s="302">
        <f t="shared" si="180"/>
        <v>0.19700000000002849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11.783195888252902</v>
      </c>
      <c r="C229" s="299" t="str">
        <f>CONCATENATE("(",ROUND((B229/$H231)*100,1),")")</f>
        <v>(54.4)</v>
      </c>
      <c r="D229" s="302">
        <f>'Ind T6'!W90</f>
        <v>2.0263922886277577</v>
      </c>
      <c r="E229" s="299" t="str">
        <f>CONCATENATE("(",ROUND((D229/$H231)*100,1),")")</f>
        <v>(9.4)</v>
      </c>
      <c r="F229" s="302">
        <f>'Ind T6'!X90</f>
        <v>2.1143244278057236</v>
      </c>
      <c r="G229" s="299" t="str">
        <f>CONCATENATE("(",ROUND((F229/$H231)*100,1),")")</f>
        <v>(9.8)</v>
      </c>
      <c r="H229" s="302">
        <f>SUM(B229,D229,F229)</f>
        <v>15.923912604686382</v>
      </c>
      <c r="I229" s="299" t="str">
        <f>CONCATENATE("(",ROUND((H229/$H231)*100,1),")")</f>
        <v>(73.5)</v>
      </c>
      <c r="K229" s="302">
        <f>B229-B219</f>
        <v>0.29871786200057038</v>
      </c>
      <c r="L229" s="302">
        <f>D229-D219</f>
        <v>0.17491939000310963</v>
      </c>
      <c r="M229" s="302">
        <f>F229-F219</f>
        <v>0.159047391017475</v>
      </c>
      <c r="N229" s="302">
        <f>SUM(K229:M229)</f>
        <v>0.63268464302115501</v>
      </c>
    </row>
    <row r="230" spans="1:14" x14ac:dyDescent="0.2">
      <c r="A230" s="282" t="s">
        <v>365</v>
      </c>
      <c r="B230" s="302">
        <f>'Ind T6'!V89</f>
        <v>3.3797951793183136</v>
      </c>
      <c r="C230" s="299" t="str">
        <f>CONCATENATE("(",ROUND((B230/$H231)*100,1),")")</f>
        <v>(15.6)</v>
      </c>
      <c r="D230" s="302">
        <f>'Ind T6'!W89</f>
        <v>2.1773810274046497</v>
      </c>
      <c r="E230" s="299" t="str">
        <f>CONCATENATE("(",ROUND((D230/$H231)*100,1),")")</f>
        <v>(10.1)</v>
      </c>
      <c r="F230" s="302">
        <f>'Ind T6'!X89</f>
        <v>0.17191118859063473</v>
      </c>
      <c r="G230" s="299" t="str">
        <f>CONCATENATE("(",ROUND((F230/$H231)*100,1),")")</f>
        <v>(0.8)</v>
      </c>
      <c r="H230" s="302">
        <f t="shared" ref="H230" si="181">SUM(B230,D230,F230)</f>
        <v>5.7290873953135977</v>
      </c>
      <c r="I230" s="299" t="str">
        <f>CONCATENATE("(",ROUND((H230/$H231)*100,1),")")</f>
        <v>(26.5)</v>
      </c>
      <c r="K230" s="302">
        <f t="shared" ref="K230:K231" si="182">B230-B220</f>
        <v>0.25565898941810294</v>
      </c>
      <c r="L230" s="302">
        <f t="shared" ref="L230:L231" si="183">D230-D220</f>
        <v>0.30059465374225702</v>
      </c>
      <c r="M230" s="302">
        <f t="shared" ref="M230:M231" si="184">F230-F220</f>
        <v>-9.3828618151034493E-4</v>
      </c>
      <c r="N230" s="302">
        <f t="shared" ref="N230:N231" si="185">SUM(K230:M230)</f>
        <v>0.55531535697884959</v>
      </c>
    </row>
    <row r="231" spans="1:14" x14ac:dyDescent="0.2">
      <c r="A231" s="282" t="s">
        <v>363</v>
      </c>
      <c r="B231" s="302">
        <f>SUM(B229:B230)</f>
        <v>15.162991067571216</v>
      </c>
      <c r="C231" s="299" t="str">
        <f>CONCATENATE("(",ROUND((B231/$H231)*100,1),")")</f>
        <v>(70)</v>
      </c>
      <c r="D231" s="302">
        <f>SUM(D229:D230)</f>
        <v>4.2037733160324073</v>
      </c>
      <c r="E231" s="299" t="str">
        <f>CONCATENATE("(",ROUND((D231/$H231)*100,1),")")</f>
        <v>(19.4)</v>
      </c>
      <c r="F231" s="302">
        <f>SUM(F229:F230)</f>
        <v>2.2862356163963584</v>
      </c>
      <c r="G231" s="299" t="str">
        <f>CONCATENATE("(",ROUND((F231/$H231)*100,1),")")</f>
        <v>(10.6)</v>
      </c>
      <c r="H231" s="302">
        <f>SUM(H229:H230)</f>
        <v>21.652999999999981</v>
      </c>
      <c r="I231" s="299" t="str">
        <f>CONCATENATE("(",ROUND((H231/$H231)*100,1),")")</f>
        <v>(100)</v>
      </c>
      <c r="K231" s="302">
        <f t="shared" si="182"/>
        <v>0.55437685141867377</v>
      </c>
      <c r="L231" s="302">
        <f t="shared" si="183"/>
        <v>0.47551404374536688</v>
      </c>
      <c r="M231" s="302">
        <f t="shared" si="184"/>
        <v>0.15810910483596485</v>
      </c>
      <c r="N231" s="302">
        <f t="shared" si="185"/>
        <v>1.1880000000000055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9.0754872940212206</v>
      </c>
      <c r="C240" s="299" t="str">
        <f>CONCATENATE("(",ROUND((B240/$H242)*100,1),")")</f>
        <v>(22.3)</v>
      </c>
      <c r="D240" s="302">
        <f>'Ind T6'!M99</f>
        <v>9.4667623148199063</v>
      </c>
      <c r="E240" s="299" t="str">
        <f>CONCATENATE("(",ROUND((D240/$H242)*100,1),")")</f>
        <v>(23.2)</v>
      </c>
      <c r="F240" s="302">
        <f>'Ind T6'!N99</f>
        <v>0.49971734048300254</v>
      </c>
      <c r="G240" s="299" t="str">
        <f>CONCATENATE("(",ROUND((F240/$H242)*100,1),")")</f>
        <v>(1.2)</v>
      </c>
      <c r="H240" s="302">
        <f>SUM(B240,D240,F240)</f>
        <v>19.041966949324127</v>
      </c>
      <c r="I240" s="299" t="str">
        <f>CONCATENATE("(",ROUND((H240/$H242)*100,1),")")</f>
        <v>(46.8)</v>
      </c>
      <c r="K240" s="302">
        <f>B245-B240</f>
        <v>0.5286345438661364</v>
      </c>
      <c r="L240" s="302">
        <f>D245-D240</f>
        <v>0.42864920614187341</v>
      </c>
      <c r="M240" s="302">
        <f>F245-F240</f>
        <v>3.2739546713510204E-2</v>
      </c>
      <c r="N240" s="302">
        <f>SUM(K240:M240)</f>
        <v>0.99002329672152001</v>
      </c>
    </row>
    <row r="241" spans="1:14" x14ac:dyDescent="0.2">
      <c r="A241" s="282" t="s">
        <v>365</v>
      </c>
      <c r="B241" s="302">
        <f>'Ind T6'!L98</f>
        <v>7.7262630843208617</v>
      </c>
      <c r="C241" s="299" t="str">
        <f>CONCATENATE("(",ROUND((B241/$H242)*100,1),")")</f>
        <v>(19)</v>
      </c>
      <c r="D241" s="302">
        <f>'Ind T6'!M98</f>
        <v>13.204365567700144</v>
      </c>
      <c r="E241" s="299" t="str">
        <f>CONCATENATE("(",ROUND((D241/$H242)*100,1),")")</f>
        <v>(32.4)</v>
      </c>
      <c r="F241" s="302">
        <f>'Ind T6'!N98</f>
        <v>0.75140439865479236</v>
      </c>
      <c r="G241" s="299" t="str">
        <f>CONCATENATE("(",ROUND((F241/$H242)*100,1),")")</f>
        <v>(1.8)</v>
      </c>
      <c r="H241" s="302">
        <f t="shared" ref="H241" si="186">SUM(B241,D241,F241)</f>
        <v>21.682033050675798</v>
      </c>
      <c r="I241" s="299" t="str">
        <f>CONCATENATE("(",ROUND((H241/$H242)*100,1),")")</f>
        <v>(53.2)</v>
      </c>
      <c r="K241" s="302">
        <f t="shared" ref="K241:K242" si="187">B246-B241</f>
        <v>0.43287050325616949</v>
      </c>
      <c r="L241" s="302">
        <f t="shared" ref="L241:L242" si="188">D246-D241</f>
        <v>0.6430397045702545</v>
      </c>
      <c r="M241" s="302">
        <f t="shared" ref="M241:M242" si="189">F246-F241</f>
        <v>5.2066495452142925E-2</v>
      </c>
      <c r="N241" s="302">
        <f t="shared" ref="N241:N242" si="190">SUM(K241:M241)</f>
        <v>1.1279767032785668</v>
      </c>
    </row>
    <row r="242" spans="1:14" x14ac:dyDescent="0.2">
      <c r="A242" s="282" t="s">
        <v>363</v>
      </c>
      <c r="B242" s="302">
        <f>SUM(B240:B241)</f>
        <v>16.801750378342081</v>
      </c>
      <c r="C242" s="299" t="str">
        <f>CONCATENATE("(",ROUND((B242/$H242)*100,1),")")</f>
        <v>(41.3)</v>
      </c>
      <c r="D242" s="302">
        <f>SUM(D240:D241)</f>
        <v>22.67112788252005</v>
      </c>
      <c r="E242" s="299" t="str">
        <f>CONCATENATE("(",ROUND((D242/$H242)*100,1),")")</f>
        <v>(55.7)</v>
      </c>
      <c r="F242" s="302">
        <f>SUM(F240:F241)</f>
        <v>1.2511217391377949</v>
      </c>
      <c r="G242" s="299" t="str">
        <f>CONCATENATE("(",ROUND((F242/$H242)*100,1),")")</f>
        <v>(3.1)</v>
      </c>
      <c r="H242" s="302">
        <f>SUM(H240:H241)</f>
        <v>40.723999999999926</v>
      </c>
      <c r="I242" s="299" t="str">
        <f>CONCATENATE("(",ROUND((H242/$H242)*100,1),")")</f>
        <v>(100)</v>
      </c>
      <c r="K242" s="302">
        <f t="shared" si="187"/>
        <v>0.961505047122305</v>
      </c>
      <c r="L242" s="302">
        <f t="shared" si="188"/>
        <v>1.0716889107121297</v>
      </c>
      <c r="M242" s="302">
        <f t="shared" si="189"/>
        <v>8.4806042165653128E-2</v>
      </c>
      <c r="N242" s="302">
        <f t="shared" si="190"/>
        <v>2.1180000000000878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9.604121837887357</v>
      </c>
      <c r="C245" s="299" t="str">
        <f>CONCATENATE("(",ROUND((B245/$H247)*100,1),")")</f>
        <v>(22.4)</v>
      </c>
      <c r="D245" s="302">
        <f>'Ind T6'!R99</f>
        <v>9.8954115209617797</v>
      </c>
      <c r="E245" s="299" t="str">
        <f>CONCATENATE("(",ROUND((D245/$H247)*100,1),")")</f>
        <v>(23.1)</v>
      </c>
      <c r="F245" s="302">
        <f>'Ind T6'!S99</f>
        <v>0.53245688719651274</v>
      </c>
      <c r="G245" s="299" t="str">
        <f>CONCATENATE("(",ROUND((F245/$H247)*100,1),")")</f>
        <v>(1.2)</v>
      </c>
      <c r="H245" s="302">
        <f>SUM(B245,D245,F245)</f>
        <v>20.031990246045648</v>
      </c>
      <c r="I245" s="299" t="str">
        <f>CONCATENATE("(",ROUND((H245/$H247)*100,1),")")</f>
        <v>(46.8)</v>
      </c>
      <c r="K245" s="302">
        <f>B250-B245</f>
        <v>1.4911835968552793</v>
      </c>
      <c r="L245" s="302">
        <f>D250-D245</f>
        <v>1.3811214338212832</v>
      </c>
      <c r="M245" s="302">
        <f>F250-F245</f>
        <v>7.8729460987236877E-2</v>
      </c>
      <c r="N245" s="302">
        <f>SUM(K245:M245)</f>
        <v>2.9510344916637994</v>
      </c>
    </row>
    <row r="246" spans="1:14" x14ac:dyDescent="0.2">
      <c r="A246" s="282" t="s">
        <v>365</v>
      </c>
      <c r="B246" s="302">
        <f>'Ind T6'!Q98</f>
        <v>8.1591335875770312</v>
      </c>
      <c r="C246" s="299" t="str">
        <f>CONCATENATE("(",ROUND((B246/$H247)*100,1),")")</f>
        <v>(19)</v>
      </c>
      <c r="D246" s="302">
        <f>'Ind T6'!R98</f>
        <v>13.847405272270398</v>
      </c>
      <c r="E246" s="299" t="str">
        <f>CONCATENATE("(",ROUND((D246/$H247)*100,1),")")</f>
        <v>(32.3)</v>
      </c>
      <c r="F246" s="302">
        <f>'Ind T6'!S98</f>
        <v>0.80347089410693528</v>
      </c>
      <c r="G246" s="299" t="str">
        <f>CONCATENATE("(",ROUND((F246/$H247)*100,1),")")</f>
        <v>(1.9)</v>
      </c>
      <c r="H246" s="302">
        <f t="shared" ref="H246" si="191">SUM(B246,D246,F246)</f>
        <v>22.810009753954368</v>
      </c>
      <c r="I246" s="299" t="str">
        <f>CONCATENATE("(",ROUND((H246/$H247)*100,1),")")</f>
        <v>(53.2)</v>
      </c>
      <c r="K246" s="302">
        <f t="shared" ref="K246:K247" si="192">B251-B246</f>
        <v>1.1732650879732862</v>
      </c>
      <c r="L246" s="302">
        <f t="shared" ref="L246:L247" si="193">D251-D246</f>
        <v>1.907172805463464</v>
      </c>
      <c r="M246" s="302">
        <f t="shared" ref="M246:M247" si="194">F251-F246</f>
        <v>0.11752761489942176</v>
      </c>
      <c r="N246" s="302">
        <f t="shared" ref="N246:N247" si="195">SUM(K246:M246)</f>
        <v>3.1979655083361722</v>
      </c>
    </row>
    <row r="247" spans="1:14" x14ac:dyDescent="0.2">
      <c r="A247" s="282" t="s">
        <v>363</v>
      </c>
      <c r="B247" s="302">
        <f>SUM(B245:B246)</f>
        <v>17.763255425464386</v>
      </c>
      <c r="C247" s="299" t="str">
        <f>CONCATENATE("(",ROUND((B247/$H247)*100,1),")")</f>
        <v>(41.5)</v>
      </c>
      <c r="D247" s="302">
        <f>SUM(D245:D246)</f>
        <v>23.74281679323218</v>
      </c>
      <c r="E247" s="299" t="str">
        <f>CONCATENATE("(",ROUND((D247/$H247)*100,1),")")</f>
        <v>(55.4)</v>
      </c>
      <c r="F247" s="302">
        <f>SUM(F245:F246)</f>
        <v>1.335927781303448</v>
      </c>
      <c r="G247" s="299" t="str">
        <f>CONCATENATE("(",ROUND((F247/$H247)*100,1),")")</f>
        <v>(3.1)</v>
      </c>
      <c r="H247" s="302">
        <f>SUM(H245:H246)</f>
        <v>42.842000000000013</v>
      </c>
      <c r="I247" s="299" t="str">
        <f>CONCATENATE("(",ROUND((H247/$H247)*100,1),")")</f>
        <v>(100)</v>
      </c>
      <c r="K247" s="302">
        <f t="shared" si="192"/>
        <v>2.6644486848285673</v>
      </c>
      <c r="L247" s="302">
        <f t="shared" si="193"/>
        <v>3.2882942392847454</v>
      </c>
      <c r="M247" s="302">
        <f t="shared" si="194"/>
        <v>0.19625707588665864</v>
      </c>
      <c r="N247" s="302">
        <f t="shared" si="195"/>
        <v>6.1489999999999716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11.095305434742636</v>
      </c>
      <c r="C250" s="299" t="str">
        <f>CONCATENATE("(",ROUND((B250/$H252)*100,1),")")</f>
        <v>(22.6)</v>
      </c>
      <c r="D250" s="302">
        <f>'Ind T6'!W99</f>
        <v>11.276532954783063</v>
      </c>
      <c r="E250" s="299" t="str">
        <f>CONCATENATE("(",ROUND((D250/$H252)*100,1),")")</f>
        <v>(23)</v>
      </c>
      <c r="F250" s="302">
        <f>'Ind T6'!X99</f>
        <v>0.61118634818374962</v>
      </c>
      <c r="G250" s="299" t="str">
        <f>CONCATENATE("(",ROUND((F250/$H252)*100,1),")")</f>
        <v>(1.2)</v>
      </c>
      <c r="H250" s="302">
        <f>SUM(B250,D250,F250)</f>
        <v>22.983024737709449</v>
      </c>
      <c r="I250" s="299" t="str">
        <f>CONCATENATE("(",ROUND((H250/$H252)*100,1),")")</f>
        <v>(46.9)</v>
      </c>
      <c r="K250" s="302">
        <f>B250-B240</f>
        <v>2.0198181407214157</v>
      </c>
      <c r="L250" s="302">
        <f>D250-D240</f>
        <v>1.8097706399631566</v>
      </c>
      <c r="M250" s="302">
        <f>F250-F240</f>
        <v>0.11146900770074708</v>
      </c>
      <c r="N250" s="302">
        <f>SUM(K250:M250)</f>
        <v>3.9410577883853195</v>
      </c>
    </row>
    <row r="251" spans="1:14" x14ac:dyDescent="0.2">
      <c r="A251" s="282" t="s">
        <v>365</v>
      </c>
      <c r="B251" s="302">
        <f>'Ind T6'!V98</f>
        <v>9.3323986755503174</v>
      </c>
      <c r="C251" s="299" t="str">
        <f>CONCATENATE("(",ROUND((B251/$H252)*100,1),")")</f>
        <v>(19)</v>
      </c>
      <c r="D251" s="302">
        <f>'Ind T6'!W98</f>
        <v>15.754578077733862</v>
      </c>
      <c r="E251" s="299" t="str">
        <f>CONCATENATE("(",ROUND((D251/$H252)*100,1),")")</f>
        <v>(32.2)</v>
      </c>
      <c r="F251" s="302">
        <f>'Ind T6'!X98</f>
        <v>0.92099850900635705</v>
      </c>
      <c r="G251" s="299" t="str">
        <f>CONCATENATE("(",ROUND((F251/$H252)*100,1),")")</f>
        <v>(1.9)</v>
      </c>
      <c r="H251" s="302">
        <f t="shared" ref="H251" si="196">SUM(B251,D251,F251)</f>
        <v>26.007975262290536</v>
      </c>
      <c r="I251" s="299" t="str">
        <f>CONCATENATE("(",ROUND((H251/$H252)*100,1),")")</f>
        <v>(53.1)</v>
      </c>
      <c r="K251" s="302">
        <f t="shared" ref="K251:K252" si="197">B251-B241</f>
        <v>1.6061355912294557</v>
      </c>
      <c r="L251" s="302">
        <f t="shared" ref="L251:L252" si="198">D251-D241</f>
        <v>2.5502125100337185</v>
      </c>
      <c r="M251" s="302">
        <f t="shared" ref="M251:M252" si="199">F251-F241</f>
        <v>0.16959411035156469</v>
      </c>
      <c r="N251" s="302">
        <f t="shared" ref="N251:N252" si="200">SUM(K251:M251)</f>
        <v>4.3259422116147386</v>
      </c>
    </row>
    <row r="252" spans="1:14" x14ac:dyDescent="0.2">
      <c r="A252" s="282" t="s">
        <v>363</v>
      </c>
      <c r="B252" s="302">
        <f>SUM(B250:B251)</f>
        <v>20.427704110292954</v>
      </c>
      <c r="C252" s="299" t="str">
        <f>CONCATENATE("(",ROUND((B252/$H252)*100,1),")")</f>
        <v>(41.7)</v>
      </c>
      <c r="D252" s="302">
        <f>SUM(D250:D251)</f>
        <v>27.031111032516925</v>
      </c>
      <c r="E252" s="299" t="str">
        <f>CONCATENATE("(",ROUND((D252/$H252)*100,1),")")</f>
        <v>(55.2)</v>
      </c>
      <c r="F252" s="302">
        <f>SUM(F250:F251)</f>
        <v>1.5321848571901067</v>
      </c>
      <c r="G252" s="299" t="str">
        <f>CONCATENATE("(",ROUND((F252/$H252)*100,1),")")</f>
        <v>(3.1)</v>
      </c>
      <c r="H252" s="302">
        <f>SUM(H250:H251)</f>
        <v>48.990999999999985</v>
      </c>
      <c r="I252" s="299" t="str">
        <f>CONCATENATE("(",ROUND((H252/$H252)*100,1),")")</f>
        <v>(100)</v>
      </c>
      <c r="K252" s="302">
        <f t="shared" si="197"/>
        <v>3.6259537319508723</v>
      </c>
      <c r="L252" s="302">
        <f t="shared" si="198"/>
        <v>4.3599831499968751</v>
      </c>
      <c r="M252" s="302">
        <f t="shared" si="199"/>
        <v>0.28106311805231177</v>
      </c>
      <c r="N252" s="302">
        <f t="shared" si="200"/>
        <v>8.2670000000000599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1.4163600841982669</v>
      </c>
      <c r="C261" s="299" t="str">
        <f>CONCATENATE("(",ROUND((B261/$H263)*100,1),")")</f>
        <v>(28.6)</v>
      </c>
      <c r="D261" s="302">
        <f>'Ind T6'!M108</f>
        <v>0.44680431627273576</v>
      </c>
      <c r="E261" s="299" t="str">
        <f>CONCATENATE("(",ROUND((D261/$H263)*100,1),")")</f>
        <v>(9)</v>
      </c>
      <c r="F261" s="302">
        <f>'Ind T6'!N108</f>
        <v>0.50655419531049339</v>
      </c>
      <c r="G261" s="299" t="str">
        <f>CONCATENATE("(",ROUND((F261/$H263)*100,1),")")</f>
        <v>(10.2)</v>
      </c>
      <c r="H261" s="302">
        <f>SUM(B261,D261,F261)</f>
        <v>2.3697185957814959</v>
      </c>
      <c r="I261" s="299" t="str">
        <f>CONCATENATE("(",ROUND((H261/$H263)*100,1),")")</f>
        <v>(47.8)</v>
      </c>
      <c r="K261" s="302">
        <f>B266-B261</f>
        <v>-6.2479640444995654E-2</v>
      </c>
      <c r="L261" s="302">
        <f>D266-D261</f>
        <v>3.1723935523669256E-3</v>
      </c>
      <c r="M261" s="302">
        <f>F266-F261</f>
        <v>-1.6475810073017683E-2</v>
      </c>
      <c r="N261" s="302">
        <f>SUM(K261:M261)</f>
        <v>-7.5783056965646411E-2</v>
      </c>
    </row>
    <row r="262" spans="1:14" x14ac:dyDescent="0.2">
      <c r="A262" s="282" t="s">
        <v>365</v>
      </c>
      <c r="B262" s="302">
        <f>'Ind T6'!L107</f>
        <v>1.1652426207271367</v>
      </c>
      <c r="C262" s="299" t="str">
        <f>CONCATENATE("(",ROUND((B262/$H263)*100,1),")")</f>
        <v>(23.5)</v>
      </c>
      <c r="D262" s="302">
        <f>'Ind T6'!M107</f>
        <v>0.57134322076030974</v>
      </c>
      <c r="E262" s="299" t="str">
        <f>CONCATENATE("(",ROUND((D262/$H263)*100,1),")")</f>
        <v>(11.5)</v>
      </c>
      <c r="F262" s="302">
        <f>'Ind T6'!N107</f>
        <v>0.85269556273105906</v>
      </c>
      <c r="G262" s="299" t="str">
        <f>CONCATENATE("(",ROUND((F262/$H263)*100,1),")")</f>
        <v>(17.2)</v>
      </c>
      <c r="H262" s="302">
        <f t="shared" ref="H262" si="201">SUM(B262,D262,F262)</f>
        <v>2.5892814042185055</v>
      </c>
      <c r="I262" s="299" t="str">
        <f>CONCATENATE("(",ROUND((H262/$H263)*100,1),")")</f>
        <v>(52.2)</v>
      </c>
      <c r="K262" s="302">
        <f t="shared" ref="K262:K263" si="202">B267-B262</f>
        <v>-4.6585437074795344E-2</v>
      </c>
      <c r="L262" s="302">
        <f t="shared" ref="L262:L263" si="203">D267-D262</f>
        <v>-1.458831854150644E-2</v>
      </c>
      <c r="M262" s="302">
        <f t="shared" ref="M262:M263" si="204">F267-F262</f>
        <v>-4.2043187418056127E-2</v>
      </c>
      <c r="N262" s="302">
        <f t="shared" ref="N262:N263" si="205">SUM(K262:M262)</f>
        <v>-0.10321694303435791</v>
      </c>
    </row>
    <row r="263" spans="1:14" x14ac:dyDescent="0.2">
      <c r="A263" s="282" t="s">
        <v>363</v>
      </c>
      <c r="B263" s="302">
        <f>SUM(B261:B262)</f>
        <v>2.5816027049254036</v>
      </c>
      <c r="C263" s="299" t="str">
        <f>CONCATENATE("(",ROUND((B263/$H263)*100,1),")")</f>
        <v>(52.1)</v>
      </c>
      <c r="D263" s="302">
        <f>SUM(D261:D262)</f>
        <v>1.0181475370330455</v>
      </c>
      <c r="E263" s="299" t="str">
        <f>CONCATENATE("(",ROUND((D263/$H263)*100,1),")")</f>
        <v>(20.5)</v>
      </c>
      <c r="F263" s="302">
        <f>SUM(F261:F262)</f>
        <v>1.3592497580415523</v>
      </c>
      <c r="G263" s="299" t="str">
        <f>CONCATENATE("(",ROUND((F263/$H263)*100,1),")")</f>
        <v>(27.4)</v>
      </c>
      <c r="H263" s="302">
        <f>SUM(H261:H262)</f>
        <v>4.9590000000000014</v>
      </c>
      <c r="I263" s="299" t="str">
        <f>CONCATENATE("(",ROUND((H263/$H263)*100,1),")")</f>
        <v>(100)</v>
      </c>
      <c r="K263" s="302">
        <f t="shared" si="202"/>
        <v>-0.10906507751979078</v>
      </c>
      <c r="L263" s="302">
        <f t="shared" si="203"/>
        <v>-1.1415924989139459E-2</v>
      </c>
      <c r="M263" s="302">
        <f t="shared" si="204"/>
        <v>-5.8518997491073588E-2</v>
      </c>
      <c r="N263" s="302">
        <f t="shared" si="205"/>
        <v>-0.17900000000000382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1.3538804437532712</v>
      </c>
      <c r="C266" s="299" t="str">
        <f>CONCATENATE("(",ROUND((B266/$H268)*100,1),")")</f>
        <v>(28.3)</v>
      </c>
      <c r="D266" s="302">
        <f>'Ind T6'!R108</f>
        <v>0.44997670982510268</v>
      </c>
      <c r="E266" s="299" t="str">
        <f>CONCATENATE("(",ROUND((D266/$H268)*100,1),")")</f>
        <v>(9.4)</v>
      </c>
      <c r="F266" s="302">
        <f>'Ind T6'!S108</f>
        <v>0.49007838523747571</v>
      </c>
      <c r="G266" s="299" t="str">
        <f>CONCATENATE("(",ROUND((F266/$H268)*100,1),")")</f>
        <v>(10.3)</v>
      </c>
      <c r="H266" s="302">
        <f>SUM(B266,D266,F266)</f>
        <v>2.2939355388158496</v>
      </c>
      <c r="I266" s="299" t="str">
        <f>CONCATENATE("(",ROUND((H266/$H268)*100,1),")")</f>
        <v>(48)</v>
      </c>
      <c r="K266" s="302">
        <f>B271-B266</f>
        <v>-4.4338248276501568E-2</v>
      </c>
      <c r="L266" s="302">
        <f>D271-D266</f>
        <v>1.9073801948982338E-2</v>
      </c>
      <c r="M266" s="302">
        <f>F271-F266</f>
        <v>-6.452182561479447E-3</v>
      </c>
      <c r="N266" s="302">
        <f>SUM(K266:M266)</f>
        <v>-3.1716628888998677E-2</v>
      </c>
    </row>
    <row r="267" spans="1:14" x14ac:dyDescent="0.2">
      <c r="A267" s="282" t="s">
        <v>365</v>
      </c>
      <c r="B267" s="302">
        <f>'Ind T6'!Q107</f>
        <v>1.1186571836523413</v>
      </c>
      <c r="C267" s="299" t="str">
        <f>CONCATENATE("(",ROUND((B267/$H268)*100,1),")")</f>
        <v>(23.4)</v>
      </c>
      <c r="D267" s="302">
        <f>'Ind T6'!R107</f>
        <v>0.5567549022188033</v>
      </c>
      <c r="E267" s="299" t="str">
        <f>CONCATENATE("(",ROUND((D267/$H268)*100,1),")")</f>
        <v>(11.6)</v>
      </c>
      <c r="F267" s="302">
        <f>'Ind T6'!S107</f>
        <v>0.81065237531300294</v>
      </c>
      <c r="G267" s="299" t="str">
        <f>CONCATENATE("(",ROUND((F267/$H268)*100,1),")")</f>
        <v>(17)</v>
      </c>
      <c r="H267" s="302">
        <f t="shared" ref="H267" si="206">SUM(B267,D267,F267)</f>
        <v>2.4860644611841476</v>
      </c>
      <c r="I267" s="299" t="str">
        <f>CONCATENATE("(",ROUND((H267/$H268)*100,1),")")</f>
        <v>(52)</v>
      </c>
      <c r="K267" s="302">
        <f t="shared" ref="K267:K268" si="207">B272-B267</f>
        <v>-1.5803063897962488E-2</v>
      </c>
      <c r="L267" s="302">
        <f t="shared" ref="L267:L268" si="208">D272-D267</f>
        <v>-1.1241749709709481E-2</v>
      </c>
      <c r="M267" s="302">
        <f t="shared" ref="M267:M268" si="209">F272-F267</f>
        <v>-5.2238557503322514E-2</v>
      </c>
      <c r="N267" s="302">
        <f t="shared" ref="N267:N268" si="210">SUM(K267:M267)</f>
        <v>-7.9283371110994483E-2</v>
      </c>
    </row>
    <row r="268" spans="1:14" x14ac:dyDescent="0.2">
      <c r="A268" s="282" t="s">
        <v>363</v>
      </c>
      <c r="B268" s="302">
        <f>SUM(B266:B267)</f>
        <v>2.4725376274056128</v>
      </c>
      <c r="C268" s="299" t="str">
        <f>CONCATENATE("(",ROUND((B268/$H268)*100,1),")")</f>
        <v>(51.7)</v>
      </c>
      <c r="D268" s="302">
        <f>SUM(D266:D267)</f>
        <v>1.006731612043906</v>
      </c>
      <c r="E268" s="299" t="str">
        <f>CONCATENATE("(",ROUND((D268/$H268)*100,1),")")</f>
        <v>(21.1)</v>
      </c>
      <c r="F268" s="302">
        <f>SUM(F266:F267)</f>
        <v>1.3007307605504788</v>
      </c>
      <c r="G268" s="299" t="str">
        <f>CONCATENATE("(",ROUND((F268/$H268)*100,1),")")</f>
        <v>(27.2)</v>
      </c>
      <c r="H268" s="302">
        <f>SUM(H266:H267)</f>
        <v>4.7799999999999976</v>
      </c>
      <c r="I268" s="299" t="str">
        <f>CONCATENATE("(",ROUND((H268/$H268)*100,1),")")</f>
        <v>(100)</v>
      </c>
      <c r="K268" s="302">
        <f t="shared" si="207"/>
        <v>-6.0141312174464279E-2</v>
      </c>
      <c r="L268" s="302">
        <f t="shared" si="208"/>
        <v>7.8320522392727465E-3</v>
      </c>
      <c r="M268" s="302">
        <f t="shared" si="209"/>
        <v>-5.8690740064802016E-2</v>
      </c>
      <c r="N268" s="302">
        <f t="shared" si="210"/>
        <v>-0.11099999999999355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1.3095421954767696</v>
      </c>
      <c r="C271" s="299" t="str">
        <f>CONCATENATE("(",ROUND((B271/$H273)*100,1),")")</f>
        <v>(28)</v>
      </c>
      <c r="D271" s="302">
        <f>'Ind T6'!W108</f>
        <v>0.46905051177408502</v>
      </c>
      <c r="E271" s="299" t="str">
        <f>CONCATENATE("(",ROUND((D271/$H273)*100,1),")")</f>
        <v>(10)</v>
      </c>
      <c r="F271" s="302">
        <f>'Ind T6'!X108</f>
        <v>0.48362620267599626</v>
      </c>
      <c r="G271" s="299" t="str">
        <f>CONCATENATE("(",ROUND((F271/$H273)*100,1),")")</f>
        <v>(10.4)</v>
      </c>
      <c r="H271" s="302">
        <f>SUM(B271,D271,F271)</f>
        <v>2.262218909926851</v>
      </c>
      <c r="I271" s="299" t="str">
        <f>CONCATENATE("(",ROUND((H271/$H273)*100,1),")")</f>
        <v>(48.5)</v>
      </c>
      <c r="K271" s="302">
        <f>B271-B261</f>
        <v>-0.10681788872149722</v>
      </c>
      <c r="L271" s="302">
        <f>D271-D261</f>
        <v>2.2246195501349264E-2</v>
      </c>
      <c r="M271" s="302">
        <f>F271-F261</f>
        <v>-2.292799263449713E-2</v>
      </c>
      <c r="N271" s="302">
        <f>SUM(K271:M271)</f>
        <v>-0.10749968585464509</v>
      </c>
    </row>
    <row r="272" spans="1:14" x14ac:dyDescent="0.2">
      <c r="A272" s="282" t="s">
        <v>365</v>
      </c>
      <c r="B272" s="302">
        <f>'Ind T6'!V107</f>
        <v>1.1028541197543789</v>
      </c>
      <c r="C272" s="299" t="str">
        <f>CONCATENATE("(",ROUND((B272/$H273)*100,1),")")</f>
        <v>(23.6)</v>
      </c>
      <c r="D272" s="302">
        <f>'Ind T6'!W107</f>
        <v>0.54551315250909382</v>
      </c>
      <c r="E272" s="299" t="str">
        <f>CONCATENATE("(",ROUND((D272/$H273)*100,1),")")</f>
        <v>(11.7)</v>
      </c>
      <c r="F272" s="302">
        <f>'Ind T6'!X107</f>
        <v>0.75841381780968042</v>
      </c>
      <c r="G272" s="299" t="str">
        <f>CONCATENATE("(",ROUND((F272/$H273)*100,1),")")</f>
        <v>(16.2)</v>
      </c>
      <c r="H272" s="302">
        <f t="shared" ref="H272" si="211">SUM(B272,D272,F272)</f>
        <v>2.406781090073153</v>
      </c>
      <c r="I272" s="299" t="str">
        <f>CONCATENATE("(",ROUND((H272/$H273)*100,1),")")</f>
        <v>(51.5)</v>
      </c>
      <c r="K272" s="302">
        <f t="shared" ref="K272:K273" si="212">B272-B262</f>
        <v>-6.2388500972757832E-2</v>
      </c>
      <c r="L272" s="302">
        <f t="shared" ref="L272:L273" si="213">D272-D262</f>
        <v>-2.5830068251215921E-2</v>
      </c>
      <c r="M272" s="302">
        <f t="shared" ref="M272:M273" si="214">F272-F262</f>
        <v>-9.4281744921378641E-2</v>
      </c>
      <c r="N272" s="302">
        <f t="shared" ref="N272:N273" si="215">SUM(K272:M272)</f>
        <v>-0.18250031414535239</v>
      </c>
    </row>
    <row r="273" spans="1:14" x14ac:dyDescent="0.2">
      <c r="A273" s="282" t="s">
        <v>363</v>
      </c>
      <c r="B273" s="302">
        <f>SUM(B271:B272)</f>
        <v>2.4123963152311485</v>
      </c>
      <c r="C273" s="299" t="str">
        <f>CONCATENATE("(",ROUND((B273/$H273)*100,1),")")</f>
        <v>(51.7)</v>
      </c>
      <c r="D273" s="302">
        <f>SUM(D271:D272)</f>
        <v>1.0145636642831788</v>
      </c>
      <c r="E273" s="299" t="str">
        <f>CONCATENATE("(",ROUND((D273/$H273)*100,1),")")</f>
        <v>(21.7)</v>
      </c>
      <c r="F273" s="302">
        <f>SUM(F271:F272)</f>
        <v>1.2420400204856767</v>
      </c>
      <c r="G273" s="299" t="str">
        <f>CONCATENATE("(",ROUND((F273/$H273)*100,1),")")</f>
        <v>(26.6)</v>
      </c>
      <c r="H273" s="302">
        <f>SUM(H271:H272)</f>
        <v>4.669000000000004</v>
      </c>
      <c r="I273" s="299" t="str">
        <f>CONCATENATE("(",ROUND((H273/$H273)*100,1),")")</f>
        <v>(100)</v>
      </c>
      <c r="K273" s="302">
        <f t="shared" si="212"/>
        <v>-0.16920638969425505</v>
      </c>
      <c r="L273" s="302">
        <f t="shared" si="213"/>
        <v>-3.5838727498667122E-3</v>
      </c>
      <c r="M273" s="302">
        <f t="shared" si="214"/>
        <v>-0.1172097375558756</v>
      </c>
      <c r="N273" s="302">
        <f t="shared" si="215"/>
        <v>-0.28999999999999737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22.410240772399657</v>
      </c>
      <c r="C282" s="299" t="str">
        <f>CONCATENATE("(",ROUND((B282/$H284)*100,1),")")</f>
        <v>(59)</v>
      </c>
      <c r="D282" s="302">
        <f>'Ind T6'!M117</f>
        <v>1.6942389860491058</v>
      </c>
      <c r="E282" s="299" t="str">
        <f>CONCATENATE("(",ROUND((D282/$H284)*100,1),")")</f>
        <v>(4.5)</v>
      </c>
      <c r="F282" s="302">
        <f>'Ind T6'!N117</f>
        <v>2.9240236256658387</v>
      </c>
      <c r="G282" s="299" t="str">
        <f>CONCATENATE("(",ROUND((F282/$H284)*100,1),")")</f>
        <v>(7.7)</v>
      </c>
      <c r="H282" s="302">
        <f>SUM(B282,D282,F282)</f>
        <v>27.0285033841146</v>
      </c>
      <c r="I282" s="299" t="str">
        <f>CONCATENATE("(",ROUND((H282/$H284)*100,1),")")</f>
        <v>(71.2)</v>
      </c>
      <c r="K282" s="302">
        <f>B287-B282</f>
        <v>1.5496979033572842</v>
      </c>
      <c r="L282" s="302">
        <f>D287-D282</f>
        <v>0.1446301183372587</v>
      </c>
      <c r="M282" s="302">
        <f>F287-F282</f>
        <v>0.29769029378398004</v>
      </c>
      <c r="N282" s="302">
        <f>SUM(K282:M282)</f>
        <v>1.9920183154785229</v>
      </c>
    </row>
    <row r="283" spans="1:14" x14ac:dyDescent="0.2">
      <c r="A283" s="282" t="s">
        <v>365</v>
      </c>
      <c r="B283" s="302">
        <f>'Ind T6'!L116</f>
        <v>7.7719649641284683</v>
      </c>
      <c r="C283" s="299" t="str">
        <f>CONCATENATE("(",ROUND((B283/$H284)*100,1),")")</f>
        <v>(20.5)</v>
      </c>
      <c r="D283" s="302">
        <f>'Ind T6'!M116</f>
        <v>2.0720461567434558</v>
      </c>
      <c r="E283" s="299" t="str">
        <f>CONCATENATE("(",ROUND((D283/$H284)*100,1),")")</f>
        <v>(5.5)</v>
      </c>
      <c r="F283" s="302">
        <f>'Ind T6'!N116</f>
        <v>1.1104854950134775</v>
      </c>
      <c r="G283" s="299" t="str">
        <f>CONCATENATE("(",ROUND((F283/$H284)*100,1),")")</f>
        <v>(2.9)</v>
      </c>
      <c r="H283" s="302">
        <f t="shared" ref="H283" si="216">SUM(B283,D283,F283)</f>
        <v>10.954496615885402</v>
      </c>
      <c r="I283" s="299" t="str">
        <f>CONCATENATE("(",ROUND((H283/$H284)*100,1),")")</f>
        <v>(28.8)</v>
      </c>
      <c r="K283" s="302">
        <f t="shared" ref="K283:K284" si="217">B288-B283</f>
        <v>0.79385805250897334</v>
      </c>
      <c r="L283" s="302">
        <f t="shared" ref="L283:L284" si="218">D288-D283</f>
        <v>0.12881506032903722</v>
      </c>
      <c r="M283" s="302">
        <f t="shared" ref="M283:M284" si="219">F288-F283</f>
        <v>0.10430857168344221</v>
      </c>
      <c r="N283" s="302">
        <f t="shared" ref="N283:N284" si="220">SUM(K283:M283)</f>
        <v>1.0269816845214528</v>
      </c>
    </row>
    <row r="284" spans="1:14" x14ac:dyDescent="0.2">
      <c r="A284" s="282" t="s">
        <v>363</v>
      </c>
      <c r="B284" s="302">
        <f>SUM(B282:B283)</f>
        <v>30.182205736528125</v>
      </c>
      <c r="C284" s="299" t="str">
        <f>CONCATENATE("(",ROUND((B284/$H284)*100,1),")")</f>
        <v>(79.5)</v>
      </c>
      <c r="D284" s="302">
        <f>SUM(D282:D283)</f>
        <v>3.7662851427925617</v>
      </c>
      <c r="E284" s="299" t="str">
        <f>CONCATENATE("(",ROUND((D284/$H284)*100,1),")")</f>
        <v>(9.9)</v>
      </c>
      <c r="F284" s="302">
        <f>SUM(F282:F283)</f>
        <v>4.0345091206793162</v>
      </c>
      <c r="G284" s="299" t="str">
        <f>CONCATENATE("(",ROUND((F284/$H284)*100,1),")")</f>
        <v>(10.6)</v>
      </c>
      <c r="H284" s="302">
        <f>SUM(H282:H283)</f>
        <v>37.983000000000004</v>
      </c>
      <c r="I284" s="299" t="str">
        <f>CONCATENATE("(",ROUND((H284/$H284)*100,1),")")</f>
        <v>(100)</v>
      </c>
      <c r="K284" s="302">
        <f t="shared" si="217"/>
        <v>2.3435559558662575</v>
      </c>
      <c r="L284" s="302">
        <f t="shared" si="218"/>
        <v>0.2734451786662957</v>
      </c>
      <c r="M284" s="302">
        <f t="shared" si="219"/>
        <v>0.40199886546742203</v>
      </c>
      <c r="N284" s="302">
        <f t="shared" si="220"/>
        <v>3.0189999999999753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23.959938675756941</v>
      </c>
      <c r="C287" s="299" t="str">
        <f>CONCATENATE("(",ROUND((B287/$H289)*100,1),")")</f>
        <v>(58.4)</v>
      </c>
      <c r="D287" s="302">
        <f>'Ind T6'!R117</f>
        <v>1.8388691043863645</v>
      </c>
      <c r="E287" s="299" t="str">
        <f>CONCATENATE("(",ROUND((D287/$H289)*100,1),")")</f>
        <v>(4.5)</v>
      </c>
      <c r="F287" s="302">
        <f>'Ind T6'!S117</f>
        <v>3.2217139194498188</v>
      </c>
      <c r="G287" s="299" t="str">
        <f>CONCATENATE("(",ROUND((F287/$H289)*100,1),")")</f>
        <v>(7.9)</v>
      </c>
      <c r="H287" s="302">
        <f>SUM(B287,D287,F287)</f>
        <v>29.020521699593125</v>
      </c>
      <c r="I287" s="299" t="str">
        <f>CONCATENATE("(",ROUND((H287/$H289)*100,1),")")</f>
        <v>(70.8)</v>
      </c>
      <c r="K287" s="302">
        <f>B292-B287</f>
        <v>1.7380582357178085</v>
      </c>
      <c r="L287" s="302">
        <f>D292-D287</f>
        <v>0.17059237264264993</v>
      </c>
      <c r="M287" s="302">
        <f>F292-F287</f>
        <v>0.34925503860945062</v>
      </c>
      <c r="N287" s="302">
        <f>SUM(K287:M287)</f>
        <v>2.2579056469699088</v>
      </c>
    </row>
    <row r="288" spans="1:14" x14ac:dyDescent="0.2">
      <c r="A288" s="282" t="s">
        <v>365</v>
      </c>
      <c r="B288" s="302">
        <f>'Ind T6'!Q116</f>
        <v>8.5658230166374416</v>
      </c>
      <c r="C288" s="299" t="str">
        <f>CONCATENATE("(",ROUND((B288/$H289)*100,1),")")</f>
        <v>(20.9)</v>
      </c>
      <c r="D288" s="302">
        <f>'Ind T6'!R116</f>
        <v>2.200861217072493</v>
      </c>
      <c r="E288" s="299" t="str">
        <f>CONCATENATE("(",ROUND((D288/$H289)*100,1),")")</f>
        <v>(5.4)</v>
      </c>
      <c r="F288" s="302">
        <f>'Ind T6'!S116</f>
        <v>1.2147940666969197</v>
      </c>
      <c r="G288" s="299" t="str">
        <f>CONCATENATE("(",ROUND((F288/$H289)*100,1),")")</f>
        <v>(3)</v>
      </c>
      <c r="H288" s="302">
        <f t="shared" ref="H288" si="221">SUM(B288,D288,F288)</f>
        <v>11.981478300406854</v>
      </c>
      <c r="I288" s="299" t="str">
        <f>CONCATENATE("(",ROUND((H288/$H289)*100,1),")")</f>
        <v>(29.2)</v>
      </c>
      <c r="K288" s="302">
        <f t="shared" ref="K288:K289" si="222">B293-B288</f>
        <v>1.1210634326046183</v>
      </c>
      <c r="L288" s="302">
        <f t="shared" ref="L288:L289" si="223">D293-D288</f>
        <v>0.10412326728144361</v>
      </c>
      <c r="M288" s="302">
        <f t="shared" ref="M288:M289" si="224">F293-F288</f>
        <v>0.10690765314414041</v>
      </c>
      <c r="N288" s="302">
        <f t="shared" ref="N288:N289" si="225">SUM(K288:M288)</f>
        <v>1.3320943530302023</v>
      </c>
    </row>
    <row r="289" spans="1:14" x14ac:dyDescent="0.2">
      <c r="A289" s="282" t="s">
        <v>363</v>
      </c>
      <c r="B289" s="302">
        <f>SUM(B287:B288)</f>
        <v>32.525761692394383</v>
      </c>
      <c r="C289" s="299" t="str">
        <f>CONCATENATE("(",ROUND((B289/$H289)*100,1),")")</f>
        <v>(79.3)</v>
      </c>
      <c r="D289" s="302">
        <f>SUM(D287:D288)</f>
        <v>4.0397303214588574</v>
      </c>
      <c r="E289" s="299" t="str">
        <f>CONCATENATE("(",ROUND((D289/$H289)*100,1),")")</f>
        <v>(9.9)</v>
      </c>
      <c r="F289" s="302">
        <f>SUM(F287:F288)</f>
        <v>4.4365079861467382</v>
      </c>
      <c r="G289" s="299" t="str">
        <f>CONCATENATE("(",ROUND((F289/$H289)*100,1),")")</f>
        <v>(10.8)</v>
      </c>
      <c r="H289" s="302">
        <f>SUM(H287:H288)</f>
        <v>41.001999999999981</v>
      </c>
      <c r="I289" s="299" t="str">
        <f>CONCATENATE("(",ROUND((H289/$H289)*100,1),")")</f>
        <v>(100)</v>
      </c>
      <c r="K289" s="302">
        <f t="shared" si="222"/>
        <v>2.8591216683224303</v>
      </c>
      <c r="L289" s="302">
        <f t="shared" si="223"/>
        <v>0.27471563992409376</v>
      </c>
      <c r="M289" s="302">
        <f t="shared" si="224"/>
        <v>0.45616269175359125</v>
      </c>
      <c r="N289" s="302">
        <f t="shared" si="225"/>
        <v>3.5900000000001153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25.69799691147475</v>
      </c>
      <c r="C292" s="299" t="str">
        <f>CONCATENATE("(",ROUND((B292/$H294)*100,1),")")</f>
        <v>(57.6)</v>
      </c>
      <c r="D292" s="302">
        <f>'Ind T6'!W117</f>
        <v>2.0094614770290145</v>
      </c>
      <c r="E292" s="299" t="str">
        <f>CONCATENATE("(",ROUND((D292/$H294)*100,1),")")</f>
        <v>(4.5)</v>
      </c>
      <c r="F292" s="302">
        <f>'Ind T6'!X117</f>
        <v>3.5709689580592694</v>
      </c>
      <c r="G292" s="299" t="str">
        <f>CONCATENATE("(",ROUND((F292/$H294)*100,1),")")</f>
        <v>(8)</v>
      </c>
      <c r="H292" s="302">
        <f>SUM(B292,D292,F292)</f>
        <v>31.278427346563031</v>
      </c>
      <c r="I292" s="299" t="str">
        <f>CONCATENATE("(",ROUND((H292/$H294)*100,1),")")</f>
        <v>(70.1)</v>
      </c>
      <c r="K292" s="302">
        <f>B292-B282</f>
        <v>3.2877561390750927</v>
      </c>
      <c r="L292" s="302">
        <f>D292-D282</f>
        <v>0.31522249097990862</v>
      </c>
      <c r="M292" s="302">
        <f>F292-F282</f>
        <v>0.64694533239343066</v>
      </c>
      <c r="N292" s="302">
        <f>SUM(K292:M292)</f>
        <v>4.249923962448432</v>
      </c>
    </row>
    <row r="293" spans="1:14" x14ac:dyDescent="0.2">
      <c r="A293" s="282" t="s">
        <v>365</v>
      </c>
      <c r="B293" s="302">
        <f>'Ind T6'!V116</f>
        <v>9.6868864492420599</v>
      </c>
      <c r="C293" s="299" t="str">
        <f>CONCATENATE("(",ROUND((B293/$H294)*100,1),")")</f>
        <v>(21.7)</v>
      </c>
      <c r="D293" s="302">
        <f>'Ind T6'!W116</f>
        <v>2.3049844843539367</v>
      </c>
      <c r="E293" s="299" t="str">
        <f>CONCATENATE("(",ROUND((D293/$H294)*100,1),")")</f>
        <v>(5.2)</v>
      </c>
      <c r="F293" s="302">
        <f>'Ind T6'!X116</f>
        <v>1.3217017198410601</v>
      </c>
      <c r="G293" s="299" t="str">
        <f>CONCATENATE("(",ROUND((F293/$H294)*100,1),")")</f>
        <v>(3)</v>
      </c>
      <c r="H293" s="302">
        <f t="shared" ref="H293" si="226">SUM(B293,D293,F293)</f>
        <v>13.313572653437058</v>
      </c>
      <c r="I293" s="299" t="str">
        <f>CONCATENATE("(",ROUND((H293/$H294)*100,1),")")</f>
        <v>(29.9)</v>
      </c>
      <c r="K293" s="302">
        <f t="shared" ref="K293:K294" si="227">B293-B283</f>
        <v>1.9149214851135916</v>
      </c>
      <c r="L293" s="302">
        <f t="shared" ref="L293:L294" si="228">D293-D283</f>
        <v>0.23293832761048083</v>
      </c>
      <c r="M293" s="302">
        <f t="shared" ref="M293:M294" si="229">F293-F283</f>
        <v>0.21121622482758262</v>
      </c>
      <c r="N293" s="302">
        <f t="shared" ref="N293:N294" si="230">SUM(K293:M293)</f>
        <v>2.3590760375516551</v>
      </c>
    </row>
    <row r="294" spans="1:14" x14ac:dyDescent="0.2">
      <c r="A294" s="282" t="s">
        <v>363</v>
      </c>
      <c r="B294" s="302">
        <f>SUM(B292:B293)</f>
        <v>35.384883360716813</v>
      </c>
      <c r="C294" s="299" t="str">
        <f>CONCATENATE("(",ROUND((B294/$H294)*100,1),")")</f>
        <v>(79.4)</v>
      </c>
      <c r="D294" s="302">
        <f>SUM(D292:D293)</f>
        <v>4.3144459613829511</v>
      </c>
      <c r="E294" s="299" t="str">
        <f>CONCATENATE("(",ROUND((D294/$H294)*100,1),")")</f>
        <v>(9.7)</v>
      </c>
      <c r="F294" s="302">
        <f>SUM(F292:F293)</f>
        <v>4.8926706779003295</v>
      </c>
      <c r="G294" s="299" t="str">
        <f>CONCATENATE("(",ROUND((F294/$H294)*100,1),")")</f>
        <v>(11)</v>
      </c>
      <c r="H294" s="302">
        <f>SUM(H292:H293)</f>
        <v>44.592000000000091</v>
      </c>
      <c r="I294" s="299" t="str">
        <f>CONCATENATE("(",ROUND((H294/$H294)*100,1),")")</f>
        <v>(100)</v>
      </c>
      <c r="K294" s="302">
        <f t="shared" si="227"/>
        <v>5.2026776241886878</v>
      </c>
      <c r="L294" s="302">
        <f t="shared" si="228"/>
        <v>0.54816081859038945</v>
      </c>
      <c r="M294" s="302">
        <f t="shared" si="229"/>
        <v>0.85816155722101328</v>
      </c>
      <c r="N294" s="302">
        <f t="shared" si="230"/>
        <v>6.6090000000000906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9.6696164533092723</v>
      </c>
      <c r="C303" s="299" t="str">
        <f>CONCATENATE("(",ROUND((B303/$H305)*100,1),")")</f>
        <v>(42.3)</v>
      </c>
      <c r="D303" s="302">
        <f>'Ind T6'!M126</f>
        <v>0.41669975908510948</v>
      </c>
      <c r="E303" s="299" t="str">
        <f>CONCATENATE("(",ROUND((D303/$H305)*100,1),")")</f>
        <v>(1.8)</v>
      </c>
      <c r="F303" s="302">
        <f>'Ind T6'!N126</f>
        <v>2.1216845419514661</v>
      </c>
      <c r="G303" s="299" t="str">
        <f>CONCATENATE("(",ROUND((F303/$H305)*100,1),")")</f>
        <v>(9.3)</v>
      </c>
      <c r="H303" s="302">
        <f>SUM(B303,D303,F303)</f>
        <v>12.208000754345846</v>
      </c>
      <c r="I303" s="299" t="str">
        <f>CONCATENATE("(",ROUND((H303/$H305)*100,1),")")</f>
        <v>(53.4)</v>
      </c>
      <c r="K303" s="302">
        <f>B308-B303</f>
        <v>-0.20718178761773487</v>
      </c>
      <c r="L303" s="302">
        <f>D308-D303</f>
        <v>8.1558263165453226E-3</v>
      </c>
      <c r="M303" s="302">
        <f>F308-F303</f>
        <v>5.8626091719912843E-2</v>
      </c>
      <c r="N303" s="302">
        <f>SUM(K303:M303)</f>
        <v>-0.1403998695812767</v>
      </c>
    </row>
    <row r="304" spans="1:14" x14ac:dyDescent="0.2">
      <c r="A304" s="282" t="s">
        <v>365</v>
      </c>
      <c r="B304" s="302">
        <f>'Ind T6'!L125</f>
        <v>7.9690309499939627</v>
      </c>
      <c r="C304" s="299" t="str">
        <f>CONCATENATE("(",ROUND((B304/$H305)*100,1),")")</f>
        <v>(34.9)</v>
      </c>
      <c r="D304" s="302">
        <f>'Ind T6'!M125</f>
        <v>2.2457442252806459</v>
      </c>
      <c r="E304" s="299" t="str">
        <f>CONCATENATE("(",ROUND((D304/$H305)*100,1),")")</f>
        <v>(9.8)</v>
      </c>
      <c r="F304" s="302">
        <f>'Ind T6'!N125</f>
        <v>0.43922407037958744</v>
      </c>
      <c r="G304" s="299" t="str">
        <f>CONCATENATE("(",ROUND((F304/$H305)*100,1),")")</f>
        <v>(1.9)</v>
      </c>
      <c r="H304" s="302">
        <f t="shared" ref="H304" si="231">SUM(B304,D304,F304)</f>
        <v>10.653999245654196</v>
      </c>
      <c r="I304" s="299" t="str">
        <f>CONCATENATE("(",ROUND((H304/$H305)*100,1),")")</f>
        <v>(46.6)</v>
      </c>
      <c r="K304" s="302">
        <f t="shared" ref="K304:K305" si="232">B309-B304</f>
        <v>-0.20371348274205747</v>
      </c>
      <c r="L304" s="302">
        <f t="shared" ref="L304:L305" si="233">D309-D304</f>
        <v>-8.0860317852754715E-2</v>
      </c>
      <c r="M304" s="302">
        <f t="shared" ref="M304:M305" si="234">F309-F304</f>
        <v>7.9736701760406703E-3</v>
      </c>
      <c r="N304" s="302">
        <f t="shared" ref="N304:N305" si="235">SUM(K304:M304)</f>
        <v>-0.27660013041877152</v>
      </c>
    </row>
    <row r="305" spans="1:14" x14ac:dyDescent="0.2">
      <c r="A305" s="282" t="s">
        <v>363</v>
      </c>
      <c r="B305" s="302">
        <f>SUM(B303:B304)</f>
        <v>17.638647403303235</v>
      </c>
      <c r="C305" s="299" t="str">
        <f>CONCATENATE("(",ROUND((B305/$H305)*100,1),")")</f>
        <v>(77.2)</v>
      </c>
      <c r="D305" s="302">
        <f>SUM(D303:D304)</f>
        <v>2.6624439843657552</v>
      </c>
      <c r="E305" s="299" t="str">
        <f>CONCATENATE("(",ROUND((D305/$H305)*100,1),")")</f>
        <v>(11.6)</v>
      </c>
      <c r="F305" s="302">
        <f>SUM(F303:F304)</f>
        <v>2.5609086123310534</v>
      </c>
      <c r="G305" s="299" t="str">
        <f>CONCATENATE("(",ROUND((F305/$H305)*100,1),")")</f>
        <v>(11.2)</v>
      </c>
      <c r="H305" s="302">
        <f>SUM(H303:H304)</f>
        <v>22.862000000000045</v>
      </c>
      <c r="I305" s="299" t="str">
        <f>CONCATENATE("(",ROUND((H305/$H305)*100,1),")")</f>
        <v>(100)</v>
      </c>
      <c r="K305" s="302">
        <f t="shared" si="232"/>
        <v>-0.41089527035979145</v>
      </c>
      <c r="L305" s="302">
        <f t="shared" si="233"/>
        <v>-7.2704491536209392E-2</v>
      </c>
      <c r="M305" s="302">
        <f t="shared" si="234"/>
        <v>6.6599761895953513E-2</v>
      </c>
      <c r="N305" s="302">
        <f t="shared" si="235"/>
        <v>-0.41700000000004733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9.4624346656915375</v>
      </c>
      <c r="C308" s="299" t="str">
        <f>CONCATENATE("(",ROUND((B308/$H310)*100,1),")")</f>
        <v>(42.2)</v>
      </c>
      <c r="D308" s="302">
        <f>'Ind T6'!R126</f>
        <v>0.4248555854016548</v>
      </c>
      <c r="E308" s="299" t="str">
        <f>CONCATENATE("(",ROUND((D308/$H310)*100,1),")")</f>
        <v>(1.9)</v>
      </c>
      <c r="F308" s="302">
        <f>'Ind T6'!S126</f>
        <v>2.1803106336713789</v>
      </c>
      <c r="G308" s="299" t="str">
        <f>CONCATENATE("(",ROUND((F308/$H310)*100,1),")")</f>
        <v>(9.7)</v>
      </c>
      <c r="H308" s="302">
        <f>SUM(B308,D308,F308)</f>
        <v>12.067600884764571</v>
      </c>
      <c r="I308" s="299" t="str">
        <f>CONCATENATE("(",ROUND((H308/$H310)*100,1),")")</f>
        <v>(53.8)</v>
      </c>
      <c r="K308" s="302">
        <f>B313-B308</f>
        <v>-0.63958485458882031</v>
      </c>
      <c r="L308" s="302">
        <f>D313-D308</f>
        <v>-1.5874131839624939E-3</v>
      </c>
      <c r="M308" s="302">
        <f>F313-F308</f>
        <v>-6.54076262329637E-2</v>
      </c>
      <c r="N308" s="302">
        <f>SUM(K308:M308)</f>
        <v>-0.7065798940057465</v>
      </c>
    </row>
    <row r="309" spans="1:14" x14ac:dyDescent="0.2">
      <c r="A309" s="282" t="s">
        <v>365</v>
      </c>
      <c r="B309" s="302">
        <f>'Ind T6'!Q125</f>
        <v>7.7653174672519052</v>
      </c>
      <c r="C309" s="299" t="str">
        <f>CONCATENATE("(",ROUND((B309/$H310)*100,1),")")</f>
        <v>(34.6)</v>
      </c>
      <c r="D309" s="302">
        <f>'Ind T6'!R125</f>
        <v>2.1648839074278912</v>
      </c>
      <c r="E309" s="299" t="str">
        <f>CONCATENATE("(",ROUND((D309/$H310)*100,1),")")</f>
        <v>(9.6)</v>
      </c>
      <c r="F309" s="302">
        <f>'Ind T6'!S125</f>
        <v>0.44719774055562811</v>
      </c>
      <c r="G309" s="299" t="str">
        <f>CONCATENATE("(",ROUND((F309/$H310)*100,1),")")</f>
        <v>(2)</v>
      </c>
      <c r="H309" s="302">
        <f t="shared" ref="H309" si="236">SUM(B309,D309,F309)</f>
        <v>10.377399115235425</v>
      </c>
      <c r="I309" s="299" t="str">
        <f>CONCATENATE("(",ROUND((H309/$H310)*100,1),")")</f>
        <v>(46.2)</v>
      </c>
      <c r="K309" s="302">
        <f t="shared" ref="K309:K310" si="237">B314-B309</f>
        <v>-0.54819073474171276</v>
      </c>
      <c r="L309" s="302">
        <f t="shared" ref="L309:L310" si="238">D314-D309</f>
        <v>-0.1712998029062478</v>
      </c>
      <c r="M309" s="302">
        <f t="shared" ref="M309:M310" si="239">F314-F309</f>
        <v>-2.3929568346278574E-2</v>
      </c>
      <c r="N309" s="302">
        <f t="shared" ref="N309:N310" si="240">SUM(K309:M309)</f>
        <v>-0.74342010599423913</v>
      </c>
    </row>
    <row r="310" spans="1:14" x14ac:dyDescent="0.2">
      <c r="A310" s="282" t="s">
        <v>363</v>
      </c>
      <c r="B310" s="302">
        <f>SUM(B308:B309)</f>
        <v>17.227752132943444</v>
      </c>
      <c r="C310" s="299" t="str">
        <f>CONCATENATE("(",ROUND((B310/$H310)*100,1),")")</f>
        <v>(76.8)</v>
      </c>
      <c r="D310" s="302">
        <f>SUM(D308:D309)</f>
        <v>2.5897394928295459</v>
      </c>
      <c r="E310" s="299" t="str">
        <f>CONCATENATE("(",ROUND((D310/$H310)*100,1),")")</f>
        <v>(11.5)</v>
      </c>
      <c r="F310" s="302">
        <f>SUM(F308:F309)</f>
        <v>2.6275083742270069</v>
      </c>
      <c r="G310" s="299" t="str">
        <f>CONCATENATE("(",ROUND((F310/$H310)*100,1),")")</f>
        <v>(11.7)</v>
      </c>
      <c r="H310" s="302">
        <f>SUM(H308:H309)</f>
        <v>22.444999999999997</v>
      </c>
      <c r="I310" s="299" t="str">
        <f>CONCATENATE("(",ROUND((H310/$H310)*100,1),")")</f>
        <v>(100)</v>
      </c>
      <c r="K310" s="302">
        <f t="shared" si="237"/>
        <v>-1.1877755893305348</v>
      </c>
      <c r="L310" s="302">
        <f t="shared" si="238"/>
        <v>-0.17288721609020996</v>
      </c>
      <c r="M310" s="302">
        <f t="shared" si="239"/>
        <v>-8.9337194579242052E-2</v>
      </c>
      <c r="N310" s="302">
        <f t="shared" si="240"/>
        <v>-1.4499999999999869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8.8228498111027172</v>
      </c>
      <c r="C313" s="299" t="str">
        <f>CONCATENATE("(",ROUND((B313/$H315)*100,1),")")</f>
        <v>(42)</v>
      </c>
      <c r="D313" s="302">
        <f>'Ind T6'!W126</f>
        <v>0.42326817221769231</v>
      </c>
      <c r="E313" s="299" t="str">
        <f>CONCATENATE("(",ROUND((D313/$H315)*100,1),")")</f>
        <v>(2)</v>
      </c>
      <c r="F313" s="302">
        <f>'Ind T6'!X126</f>
        <v>2.1149030074384152</v>
      </c>
      <c r="G313" s="299" t="str">
        <f>CONCATENATE("(",ROUND((F313/$H315)*100,1),")")</f>
        <v>(10.1)</v>
      </c>
      <c r="H313" s="302">
        <f>SUM(B313,D313,F313)</f>
        <v>11.361020990758824</v>
      </c>
      <c r="I313" s="299" t="str">
        <f>CONCATENATE("(",ROUND((H313/$H315)*100,1),")")</f>
        <v>(54.1)</v>
      </c>
      <c r="K313" s="302">
        <f>B313-B303</f>
        <v>-0.84676664220655518</v>
      </c>
      <c r="L313" s="302">
        <f>D313-D303</f>
        <v>6.5684131325828288E-3</v>
      </c>
      <c r="M313" s="302">
        <f>F313-F303</f>
        <v>-6.7815345130508575E-3</v>
      </c>
      <c r="N313" s="302">
        <f>SUM(K313:M313)</f>
        <v>-0.8469797635870232</v>
      </c>
    </row>
    <row r="314" spans="1:14" x14ac:dyDescent="0.2">
      <c r="A314" s="282" t="s">
        <v>365</v>
      </c>
      <c r="B314" s="302">
        <f>'Ind T6'!V125</f>
        <v>7.2171267325101924</v>
      </c>
      <c r="C314" s="299" t="str">
        <f>CONCATENATE("(",ROUND((B314/$H315)*100,1),")")</f>
        <v>(34.4)</v>
      </c>
      <c r="D314" s="302">
        <f>'Ind T6'!W125</f>
        <v>1.9935841045216434</v>
      </c>
      <c r="E314" s="299" t="str">
        <f>CONCATENATE("(",ROUND((D314/$H315)*100,1),")")</f>
        <v>(9.5)</v>
      </c>
      <c r="F314" s="302">
        <f>'Ind T6'!X125</f>
        <v>0.42326817220934954</v>
      </c>
      <c r="G314" s="299" t="str">
        <f>CONCATENATE("(",ROUND((F314/$H315)*100,1),")")</f>
        <v>(2)</v>
      </c>
      <c r="H314" s="302">
        <f t="shared" ref="H314" si="241">SUM(B314,D314,F314)</f>
        <v>9.6339790092411857</v>
      </c>
      <c r="I314" s="299" t="str">
        <f>CONCATENATE("(",ROUND((H314/$H315)*100,1),")")</f>
        <v>(45.9)</v>
      </c>
      <c r="K314" s="302">
        <f t="shared" ref="K314:K315" si="242">B314-B304</f>
        <v>-0.75190421748377023</v>
      </c>
      <c r="L314" s="302">
        <f t="shared" ref="L314:L315" si="243">D314-D304</f>
        <v>-0.25216012075900252</v>
      </c>
      <c r="M314" s="302">
        <f t="shared" ref="M314:M315" si="244">F314-F304</f>
        <v>-1.5955898170237903E-2</v>
      </c>
      <c r="N314" s="302">
        <f t="shared" ref="N314:N315" si="245">SUM(K314:M314)</f>
        <v>-1.0200202364130107</v>
      </c>
    </row>
    <row r="315" spans="1:14" x14ac:dyDescent="0.2">
      <c r="A315" s="282" t="s">
        <v>363</v>
      </c>
      <c r="B315" s="302">
        <f>SUM(B313:B314)</f>
        <v>16.039976543612909</v>
      </c>
      <c r="C315" s="299" t="str">
        <f>CONCATENATE("(",ROUND((B315/$H315)*100,1),")")</f>
        <v>(76.4)</v>
      </c>
      <c r="D315" s="302">
        <f>SUM(D313:D314)</f>
        <v>2.4168522767393359</v>
      </c>
      <c r="E315" s="299" t="str">
        <f>CONCATENATE("(",ROUND((D315/$H315)*100,1),")")</f>
        <v>(11.5)</v>
      </c>
      <c r="F315" s="302">
        <f>SUM(F313:F314)</f>
        <v>2.5381711796477648</v>
      </c>
      <c r="G315" s="299" t="str">
        <f>CONCATENATE("(",ROUND((F315/$H315)*100,1),")")</f>
        <v>(12.1)</v>
      </c>
      <c r="H315" s="302">
        <f>SUM(H313:H314)</f>
        <v>20.995000000000012</v>
      </c>
      <c r="I315" s="299" t="str">
        <f>CONCATENATE("(",ROUND((H315/$H315)*100,1),")")</f>
        <v>(100)</v>
      </c>
      <c r="K315" s="302">
        <f t="shared" si="242"/>
        <v>-1.5986708596903263</v>
      </c>
      <c r="L315" s="302">
        <f t="shared" si="243"/>
        <v>-0.24559170762641935</v>
      </c>
      <c r="M315" s="302">
        <f t="shared" si="244"/>
        <v>-2.2737432683288539E-2</v>
      </c>
      <c r="N315" s="302">
        <f t="shared" si="245"/>
        <v>-1.8670000000000342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3.7213496573155695</v>
      </c>
      <c r="C324" s="299" t="str">
        <f>CONCATENATE("(",ROUND((B324/$H326)*100,1),")")</f>
        <v>(30.1)</v>
      </c>
      <c r="D324" s="302">
        <f>'Ind T6'!M135</f>
        <v>0.90842459620290938</v>
      </c>
      <c r="E324" s="299" t="str">
        <f>CONCATENATE("(",ROUND((D324/$H326)*100,1),")")</f>
        <v>(7.4)</v>
      </c>
      <c r="F324" s="302">
        <f>'Ind T6'!N135</f>
        <v>0.5795195784736481</v>
      </c>
      <c r="G324" s="299" t="str">
        <f>CONCATENATE("(",ROUND((F324/$H326)*100,1),")")</f>
        <v>(4.7)</v>
      </c>
      <c r="H324" s="302">
        <f>SUM(B324,D324,F324)</f>
        <v>5.2092938319921265</v>
      </c>
      <c r="I324" s="299" t="str">
        <f>CONCATENATE("(",ROUND((H324/$H326)*100,1),")")</f>
        <v>(42.2)</v>
      </c>
      <c r="K324" s="302">
        <f>B329-B324</f>
        <v>-2.0491164531222683E-2</v>
      </c>
      <c r="L324" s="302">
        <f>D329-D324</f>
        <v>-2.6161004999752935E-3</v>
      </c>
      <c r="M324" s="302">
        <f>F329-F324</f>
        <v>2.7143639321934976E-2</v>
      </c>
      <c r="N324" s="302">
        <f>SUM(K324:M324)</f>
        <v>4.0363742907369993E-3</v>
      </c>
    </row>
    <row r="325" spans="1:14" x14ac:dyDescent="0.2">
      <c r="A325" s="282" t="s">
        <v>365</v>
      </c>
      <c r="B325" s="302">
        <f>'Ind T6'!L134</f>
        <v>3.6249048914430868</v>
      </c>
      <c r="C325" s="299" t="str">
        <f>CONCATENATE("(",ROUND((B325/$H326)*100,1),")")</f>
        <v>(29.3)</v>
      </c>
      <c r="D325" s="302">
        <f>'Ind T6'!M134</f>
        <v>2.7689575943805615</v>
      </c>
      <c r="E325" s="299" t="str">
        <f>CONCATENATE("(",ROUND((D325/$H326)*100,1),")")</f>
        <v>(22.4)</v>
      </c>
      <c r="F325" s="302">
        <f>'Ind T6'!N134</f>
        <v>0.75184368218421738</v>
      </c>
      <c r="G325" s="299" t="str">
        <f>CONCATENATE("(",ROUND((F325/$H326)*100,1),")")</f>
        <v>(6.1)</v>
      </c>
      <c r="H325" s="302">
        <f t="shared" ref="H325" si="246">SUM(B325,D325,F325)</f>
        <v>7.145706168007866</v>
      </c>
      <c r="I325" s="299" t="str">
        <f>CONCATENATE("(",ROUND((H325/$H326)*100,1),")")</f>
        <v>(57.8)</v>
      </c>
      <c r="K325" s="302">
        <f t="shared" ref="K325:K326" si="247">B330-B325</f>
        <v>0.11114716353865228</v>
      </c>
      <c r="L325" s="302">
        <f t="shared" ref="L325:L326" si="248">D330-D325</f>
        <v>-0.13327199335590256</v>
      </c>
      <c r="M325" s="302">
        <f t="shared" ref="M325:M326" si="249">F330-F325</f>
        <v>7.0884555265254834E-3</v>
      </c>
      <c r="N325" s="302">
        <f t="shared" ref="N325:N326" si="250">SUM(K325:M325)</f>
        <v>-1.5036374290724797E-2</v>
      </c>
    </row>
    <row r="326" spans="1:14" x14ac:dyDescent="0.2">
      <c r="A326" s="282" t="s">
        <v>363</v>
      </c>
      <c r="B326" s="302">
        <f>SUM(B324:B325)</f>
        <v>7.3462545487586564</v>
      </c>
      <c r="C326" s="299" t="str">
        <f>CONCATENATE("(",ROUND((B326/$H326)*100,1),")")</f>
        <v>(59.5)</v>
      </c>
      <c r="D326" s="302">
        <f>SUM(D324:D325)</f>
        <v>3.6773821905834709</v>
      </c>
      <c r="E326" s="299" t="str">
        <f>CONCATENATE("(",ROUND((D326/$H326)*100,1),")")</f>
        <v>(29.8)</v>
      </c>
      <c r="F326" s="302">
        <f>SUM(F324:F325)</f>
        <v>1.3313632606578656</v>
      </c>
      <c r="G326" s="299" t="str">
        <f>CONCATENATE("(",ROUND((F326/$H326)*100,1),")")</f>
        <v>(10.8)</v>
      </c>
      <c r="H326" s="302">
        <f>SUM(H324:H325)</f>
        <v>12.354999999999993</v>
      </c>
      <c r="I326" s="299" t="str">
        <f>CONCATENATE("(",ROUND((H326/$H326)*100,1),")")</f>
        <v>(100)</v>
      </c>
      <c r="K326" s="302">
        <f t="shared" si="247"/>
        <v>9.06559990074296E-2</v>
      </c>
      <c r="L326" s="302">
        <f t="shared" si="248"/>
        <v>-0.13588809385587775</v>
      </c>
      <c r="M326" s="302">
        <f t="shared" si="249"/>
        <v>3.4232094848460459E-2</v>
      </c>
      <c r="N326" s="302">
        <f t="shared" si="250"/>
        <v>-1.0999999999987686E-2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3.7008584927843469</v>
      </c>
      <c r="C329" s="299" t="str">
        <f>CONCATENATE("(",ROUND((B329/$H331)*100,1),")")</f>
        <v>(30)</v>
      </c>
      <c r="D329" s="302">
        <f>'Ind T6'!R135</f>
        <v>0.90580849570293409</v>
      </c>
      <c r="E329" s="299" t="str">
        <f>CONCATENATE("(",ROUND((D329/$H331)*100,1),")")</f>
        <v>(7.3)</v>
      </c>
      <c r="F329" s="302">
        <f>'Ind T6'!S135</f>
        <v>0.60666321779558308</v>
      </c>
      <c r="G329" s="299" t="str">
        <f>CONCATENATE("(",ROUND((F329/$H331)*100,1),")")</f>
        <v>(4.9)</v>
      </c>
      <c r="H329" s="302">
        <f>SUM(B329,D329,F329)</f>
        <v>5.2133302062828637</v>
      </c>
      <c r="I329" s="299" t="str">
        <f>CONCATENATE("(",ROUND((H329/$H331)*100,1),")")</f>
        <v>(42.2)</v>
      </c>
      <c r="K329" s="302">
        <f>B334-B329</f>
        <v>0.33364487997424774</v>
      </c>
      <c r="L329" s="302">
        <f>D334-D329</f>
        <v>9.9619599802460379E-2</v>
      </c>
      <c r="M329" s="302">
        <f>F334-F329</f>
        <v>0.1118812284963866</v>
      </c>
      <c r="N329" s="302">
        <f>SUM(K329:M329)</f>
        <v>0.54514570827309472</v>
      </c>
    </row>
    <row r="330" spans="1:14" x14ac:dyDescent="0.2">
      <c r="A330" s="282" t="s">
        <v>365</v>
      </c>
      <c r="B330" s="302">
        <f>'Ind T6'!Q134</f>
        <v>3.7360520549817391</v>
      </c>
      <c r="C330" s="299" t="str">
        <f>CONCATENATE("(",ROUND((B330/$H331)*100,1),")")</f>
        <v>(30.3)</v>
      </c>
      <c r="D330" s="302">
        <f>'Ind T6'!R134</f>
        <v>2.635685601024659</v>
      </c>
      <c r="E330" s="299" t="str">
        <f>CONCATENATE("(",ROUND((D330/$H331)*100,1),")")</f>
        <v>(21.4)</v>
      </c>
      <c r="F330" s="302">
        <f>'Ind T6'!S134</f>
        <v>0.75893213771074286</v>
      </c>
      <c r="G330" s="299" t="str">
        <f>CONCATENATE("(",ROUND((F330/$H331)*100,1),")")</f>
        <v>(6.1)</v>
      </c>
      <c r="H330" s="302">
        <f t="shared" ref="H330" si="251">SUM(B330,D330,F330)</f>
        <v>7.130669793717141</v>
      </c>
      <c r="I330" s="299" t="str">
        <f>CONCATENATE("(",ROUND((H330/$H331)*100,1),")")</f>
        <v>(57.8)</v>
      </c>
      <c r="K330" s="302">
        <f t="shared" ref="K330:K331" si="252">B335-B330</f>
        <v>0.62665970632119983</v>
      </c>
      <c r="L330" s="302">
        <f t="shared" ref="L330:L331" si="253">D335-D330</f>
        <v>-4.3960794014559212E-3</v>
      </c>
      <c r="M330" s="302">
        <f t="shared" ref="M330:M331" si="254">F335-F330</f>
        <v>7.4590664807144491E-2</v>
      </c>
      <c r="N330" s="302">
        <f t="shared" ref="N330:N331" si="255">SUM(K330:M330)</f>
        <v>0.6968542917268884</v>
      </c>
    </row>
    <row r="331" spans="1:14" x14ac:dyDescent="0.2">
      <c r="A331" s="282" t="s">
        <v>363</v>
      </c>
      <c r="B331" s="302">
        <f>SUM(B329:B330)</f>
        <v>7.436910547766086</v>
      </c>
      <c r="C331" s="299" t="str">
        <f>CONCATENATE("(",ROUND((B331/$H331)*100,1),")")</f>
        <v>(60.2)</v>
      </c>
      <c r="D331" s="302">
        <f>SUM(D329:D330)</f>
        <v>3.5414940967275932</v>
      </c>
      <c r="E331" s="299" t="str">
        <f>CONCATENATE("(",ROUND((D331/$H331)*100,1),")")</f>
        <v>(28.7)</v>
      </c>
      <c r="F331" s="302">
        <f>SUM(F329:F330)</f>
        <v>1.365595355506326</v>
      </c>
      <c r="G331" s="299" t="str">
        <f>CONCATENATE("(",ROUND((F331/$H331)*100,1),")")</f>
        <v>(11.1)</v>
      </c>
      <c r="H331" s="302">
        <f>SUM(H329:H330)</f>
        <v>12.344000000000005</v>
      </c>
      <c r="I331" s="299" t="str">
        <f>CONCATENATE("(",ROUND((H331/$H331)*100,1),")")</f>
        <v>(100)</v>
      </c>
      <c r="K331" s="302">
        <f t="shared" si="252"/>
        <v>0.96030458629544668</v>
      </c>
      <c r="L331" s="302">
        <f t="shared" si="253"/>
        <v>9.5223520401004347E-2</v>
      </c>
      <c r="M331" s="302">
        <f t="shared" si="254"/>
        <v>0.18647189330353098</v>
      </c>
      <c r="N331" s="302">
        <f t="shared" si="255"/>
        <v>1.241999999999982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4.0345033727585946</v>
      </c>
      <c r="C334" s="299" t="str">
        <f>CONCATENATE("(",ROUND((B334/$H336)*100,1),")")</f>
        <v>(29.7)</v>
      </c>
      <c r="D334" s="302">
        <f>'Ind T6'!W135</f>
        <v>1.0054280955053945</v>
      </c>
      <c r="E334" s="299" t="str">
        <f>CONCATENATE("(",ROUND((D334/$H336)*100,1),")")</f>
        <v>(7.4)</v>
      </c>
      <c r="F334" s="302">
        <f>'Ind T6'!X135</f>
        <v>0.71854444629196967</v>
      </c>
      <c r="G334" s="299" t="str">
        <f>CONCATENATE("(",ROUND((F334/$H336)*100,1),")")</f>
        <v>(5.3)</v>
      </c>
      <c r="H334" s="302">
        <f>SUM(B334,D334,F334)</f>
        <v>5.7584759145559588</v>
      </c>
      <c r="I334" s="299" t="str">
        <f>CONCATENATE("(",ROUND((H334/$H336)*100,1),")")</f>
        <v>(42.4)</v>
      </c>
      <c r="K334" s="302">
        <f>B334-B324</f>
        <v>0.31315371544302506</v>
      </c>
      <c r="L334" s="302">
        <f>D334-D324</f>
        <v>9.7003499302485086E-2</v>
      </c>
      <c r="M334" s="302">
        <f>F334-F324</f>
        <v>0.13902486781832157</v>
      </c>
      <c r="N334" s="302">
        <f>SUM(K334:M334)</f>
        <v>0.54918208256383172</v>
      </c>
    </row>
    <row r="335" spans="1:14" x14ac:dyDescent="0.2">
      <c r="A335" s="282" t="s">
        <v>365</v>
      </c>
      <c r="B335" s="302">
        <f>'Ind T6'!V134</f>
        <v>4.3627117613029389</v>
      </c>
      <c r="C335" s="299" t="str">
        <f>CONCATENATE("(",ROUND((B335/$H336)*100,1),")")</f>
        <v>(32.1)</v>
      </c>
      <c r="D335" s="302">
        <f>'Ind T6'!W134</f>
        <v>2.6312895216232031</v>
      </c>
      <c r="E335" s="299" t="str">
        <f>CONCATENATE("(",ROUND((D335/$H336)*100,1),")")</f>
        <v>(19.4)</v>
      </c>
      <c r="F335" s="302">
        <f>'Ind T6'!X134</f>
        <v>0.83352280251788735</v>
      </c>
      <c r="G335" s="299" t="str">
        <f>CONCATENATE("(",ROUND((F335/$H336)*100,1),")")</f>
        <v>(6.1)</v>
      </c>
      <c r="H335" s="302">
        <f>SUM(B335,D335,F335)</f>
        <v>7.8275240854440291</v>
      </c>
      <c r="I335" s="299" t="str">
        <f>CONCATENATE("(",ROUND((H335/$H336)*100,1),")")</f>
        <v>(57.6)</v>
      </c>
      <c r="K335" s="302">
        <f t="shared" ref="K335:K336" si="256">B335-B325</f>
        <v>0.73780686985985211</v>
      </c>
      <c r="L335" s="302">
        <f t="shared" ref="L335:L336" si="257">D335-D325</f>
        <v>-0.13766807275735848</v>
      </c>
      <c r="M335" s="302">
        <f t="shared" ref="M335:M336" si="258">F335-F325</f>
        <v>8.1679120333669974E-2</v>
      </c>
      <c r="N335" s="302">
        <f t="shared" ref="N335:N336" si="259">SUM(K335:M335)</f>
        <v>0.6818179174361636</v>
      </c>
    </row>
    <row r="336" spans="1:14" x14ac:dyDescent="0.2">
      <c r="A336" s="282" t="s">
        <v>363</v>
      </c>
      <c r="B336" s="302">
        <f>SUM(B334:B335)</f>
        <v>8.3972151340615326</v>
      </c>
      <c r="C336" s="299" t="str">
        <f>CONCATENATE("(",ROUND((B336/$H336)*100,1),")")</f>
        <v>(61.8)</v>
      </c>
      <c r="D336" s="302">
        <f>SUM(D334:D335)</f>
        <v>3.6367176171285975</v>
      </c>
      <c r="E336" s="299" t="str">
        <f>CONCATENATE("(",ROUND((D336/$H336)*100,1),")")</f>
        <v>(26.8)</v>
      </c>
      <c r="F336" s="302">
        <f>SUM(F334:F335)</f>
        <v>1.552067248809857</v>
      </c>
      <c r="G336" s="299" t="str">
        <f>CONCATENATE("(",ROUND((F336/$H336)*100,1),")")</f>
        <v>(11.4)</v>
      </c>
      <c r="H336" s="302">
        <f>SUM(H334:H335)</f>
        <v>13.585999999999988</v>
      </c>
      <c r="I336" s="299" t="str">
        <f>CONCATENATE("(",ROUND((H336/$H336)*100,1),")")</f>
        <v>(100)</v>
      </c>
      <c r="K336" s="302">
        <f t="shared" si="256"/>
        <v>1.0509605853028763</v>
      </c>
      <c r="L336" s="302">
        <f t="shared" si="257"/>
        <v>-4.0664573454873398E-2</v>
      </c>
      <c r="M336" s="302">
        <f t="shared" si="258"/>
        <v>0.22070398815199144</v>
      </c>
      <c r="N336" s="302">
        <f t="shared" si="259"/>
        <v>1.2309999999999943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31.766853665504513</v>
      </c>
      <c r="C345" s="299" t="str">
        <f>CONCATENATE("(",ROUND((B345/$H347)*100,1),")")</f>
        <v>(40.2)</v>
      </c>
      <c r="D345" s="302">
        <f>'Ind T6'!M144</f>
        <v>5.0882900522101808</v>
      </c>
      <c r="E345" s="299" t="str">
        <f>CONCATENATE("(",ROUND((D345/$H347)*100,1),")")</f>
        <v>(6.4)</v>
      </c>
      <c r="F345" s="302">
        <f>'Ind T6'!N144</f>
        <v>6.5260698856196173</v>
      </c>
      <c r="G345" s="299" t="str">
        <f>CONCATENATE("(",ROUND((F345/$H347)*100,1),")")</f>
        <v>(8.3)</v>
      </c>
      <c r="H345" s="302">
        <f>SUM(B345,D345,F345)</f>
        <v>43.381213603334317</v>
      </c>
      <c r="I345" s="299" t="str">
        <f>CONCATENATE("(",ROUND((H345/$H347)*100,1),")")</f>
        <v>(54.9)</v>
      </c>
      <c r="K345" s="302">
        <f>B350-B345</f>
        <v>0.69831886408806554</v>
      </c>
      <c r="L345" s="302">
        <f>D350-D345</f>
        <v>0.30412621915222182</v>
      </c>
      <c r="M345" s="302">
        <f>F350-F345</f>
        <v>0.32632834382346054</v>
      </c>
      <c r="N345" s="302">
        <f>SUM(K345:M345)</f>
        <v>1.3287734270637479</v>
      </c>
    </row>
    <row r="346" spans="1:14" x14ac:dyDescent="0.2">
      <c r="A346" s="282" t="s">
        <v>365</v>
      </c>
      <c r="B346" s="302">
        <f>'Ind T6'!L143</f>
        <v>21.249770438635604</v>
      </c>
      <c r="C346" s="299" t="str">
        <f>CONCATENATE("(",ROUND((B346/$H347)*100,1),")")</f>
        <v>(26.9)</v>
      </c>
      <c r="D346" s="302">
        <f>'Ind T6'!M143</f>
        <v>8.9961572821443916</v>
      </c>
      <c r="E346" s="299" t="str">
        <f>CONCATENATE("(",ROUND((D346/$H347)*100,1),")")</f>
        <v>(11.4)</v>
      </c>
      <c r="F346" s="302">
        <f>'Ind T6'!N143</f>
        <v>5.3958586758856839</v>
      </c>
      <c r="G346" s="299" t="str">
        <f>CONCATENATE("(",ROUND((F346/$H347)*100,1),")")</f>
        <v>(6.8)</v>
      </c>
      <c r="H346" s="302">
        <f t="shared" ref="H346" si="260">SUM(B346,D346,F346)</f>
        <v>35.64178639666568</v>
      </c>
      <c r="I346" s="299" t="str">
        <f>CONCATENATE("(",ROUND((H346/$H347)*100,1),")")</f>
        <v>(45.1)</v>
      </c>
      <c r="K346" s="302">
        <f t="shared" ref="K346:K347" si="261">B351-B346</f>
        <v>1.1445206865101802</v>
      </c>
      <c r="L346" s="302">
        <f t="shared" ref="L346:L347" si="262">D351-D346</f>
        <v>0.49550764754271626</v>
      </c>
      <c r="M346" s="302">
        <f t="shared" ref="M346:M347" si="263">F351-F346</f>
        <v>0.46919823888326206</v>
      </c>
      <c r="N346" s="302">
        <f t="shared" ref="N346:N347" si="264">SUM(K346:M346)</f>
        <v>2.1092265729361586</v>
      </c>
    </row>
    <row r="347" spans="1:14" x14ac:dyDescent="0.2">
      <c r="A347" s="282" t="s">
        <v>363</v>
      </c>
      <c r="B347" s="302">
        <f>SUM(B345:B346)</f>
        <v>53.016624104140121</v>
      </c>
      <c r="C347" s="299" t="str">
        <f>CONCATENATE("(",ROUND((B347/$H347)*100,1),")")</f>
        <v>(67.1)</v>
      </c>
      <c r="D347" s="302">
        <f>SUM(D345:D346)</f>
        <v>14.084447334354572</v>
      </c>
      <c r="E347" s="299" t="str">
        <f>CONCATENATE("(",ROUND((D347/$H347)*100,1),")")</f>
        <v>(17.8)</v>
      </c>
      <c r="F347" s="302">
        <f>SUM(F345:F346)</f>
        <v>11.9219285615053</v>
      </c>
      <c r="G347" s="299" t="str">
        <f>CONCATENATE("(",ROUND((F347/$H347)*100,1),")")</f>
        <v>(15.1)</v>
      </c>
      <c r="H347" s="302">
        <f>SUM(H345:H346)</f>
        <v>79.022999999999996</v>
      </c>
      <c r="I347" s="299" t="str">
        <f>CONCATENATE("(",ROUND((H347/$H347)*100,1),")")</f>
        <v>(100)</v>
      </c>
      <c r="K347" s="302">
        <f t="shared" si="261"/>
        <v>1.8428395505982422</v>
      </c>
      <c r="L347" s="302">
        <f t="shared" si="262"/>
        <v>0.79963386669493985</v>
      </c>
      <c r="M347" s="302">
        <f t="shared" si="263"/>
        <v>0.79552658270672438</v>
      </c>
      <c r="N347" s="302">
        <f t="shared" si="264"/>
        <v>3.4379999999999065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32.465172529592579</v>
      </c>
      <c r="C350" s="299" t="str">
        <f>CONCATENATE("(",ROUND((B350/$H352)*100,1),")")</f>
        <v>(39.4)</v>
      </c>
      <c r="D350" s="302">
        <f>'Ind T6'!R144</f>
        <v>5.3924162713624026</v>
      </c>
      <c r="E350" s="299" t="str">
        <f>CONCATENATE("(",ROUND((D350/$H352)*100,1),")")</f>
        <v>(6.5)</v>
      </c>
      <c r="F350" s="302">
        <f>'Ind T6'!S144</f>
        <v>6.8523982294430779</v>
      </c>
      <c r="G350" s="299" t="str">
        <f>CONCATENATE("(",ROUND((F350/$H352)*100,1),")")</f>
        <v>(8.3)</v>
      </c>
      <c r="H350" s="302">
        <f>SUM(B350,D350,F350)</f>
        <v>44.709987030398054</v>
      </c>
      <c r="I350" s="299" t="str">
        <f>CONCATENATE("(",ROUND((H350/$H352)*100,1),")")</f>
        <v>(54.2)</v>
      </c>
      <c r="K350" s="302">
        <f>B355-B350</f>
        <v>0.87149148230562901</v>
      </c>
      <c r="L350" s="302">
        <f>D355-D350</f>
        <v>0.53514856521575194</v>
      </c>
      <c r="M350" s="302">
        <f>F355-F350</f>
        <v>0.49589091564253351</v>
      </c>
      <c r="N350" s="302">
        <f>SUM(K350:M350)</f>
        <v>1.9025309631639145</v>
      </c>
    </row>
    <row r="351" spans="1:14" x14ac:dyDescent="0.2">
      <c r="A351" s="282" t="s">
        <v>365</v>
      </c>
      <c r="B351" s="302">
        <f>'Ind T6'!Q143</f>
        <v>22.394291125145784</v>
      </c>
      <c r="C351" s="299" t="str">
        <f>CONCATENATE("(",ROUND((B351/$H352)*100,1),")")</f>
        <v>(27.2)</v>
      </c>
      <c r="D351" s="302">
        <f>'Ind T6'!R143</f>
        <v>9.4916649296871078</v>
      </c>
      <c r="E351" s="299" t="str">
        <f>CONCATENATE("(",ROUND((D351/$H352)*100,1),")")</f>
        <v>(11.5)</v>
      </c>
      <c r="F351" s="302">
        <f>'Ind T6'!S143</f>
        <v>5.865056914768946</v>
      </c>
      <c r="G351" s="299" t="str">
        <f>CONCATENATE("(",ROUND((F351/$H352)*100,1),")")</f>
        <v>(7.1)</v>
      </c>
      <c r="H351" s="302">
        <f t="shared" ref="H351" si="265">SUM(B351,D351,F351)</f>
        <v>37.751012969601838</v>
      </c>
      <c r="I351" s="299" t="str">
        <f>CONCATENATE("(",ROUND((H351/$H352)*100,1),")")</f>
        <v>(45.8)</v>
      </c>
      <c r="K351" s="302">
        <f t="shared" ref="K351:K352" si="266">B356-B351</f>
        <v>1.5152879497437084</v>
      </c>
      <c r="L351" s="302">
        <f t="shared" ref="L351:L352" si="267">D356-D351</f>
        <v>0.67821116588011243</v>
      </c>
      <c r="M351" s="302">
        <f t="shared" ref="M351:M352" si="268">F356-F351</f>
        <v>0.76996992121250418</v>
      </c>
      <c r="N351" s="302">
        <f t="shared" ref="N351:N352" si="269">SUM(K351:M351)</f>
        <v>2.963469036836325</v>
      </c>
    </row>
    <row r="352" spans="1:14" x14ac:dyDescent="0.2">
      <c r="A352" s="282" t="s">
        <v>363</v>
      </c>
      <c r="B352" s="302">
        <f>SUM(B350:B351)</f>
        <v>54.859463654738363</v>
      </c>
      <c r="C352" s="299" t="str">
        <f>CONCATENATE("(",ROUND((B352/$H352)*100,1),")")</f>
        <v>(66.5)</v>
      </c>
      <c r="D352" s="302">
        <f>SUM(D350:D351)</f>
        <v>14.884081201049511</v>
      </c>
      <c r="E352" s="299" t="str">
        <f>CONCATENATE("(",ROUND((D352/$H352)*100,1),")")</f>
        <v>(18)</v>
      </c>
      <c r="F352" s="302">
        <f>SUM(F350:F351)</f>
        <v>12.717455144212025</v>
      </c>
      <c r="G352" s="299" t="str">
        <f>CONCATENATE("(",ROUND((F352/$H352)*100,1),")")</f>
        <v>(15.4)</v>
      </c>
      <c r="H352" s="302">
        <f>SUM(H350:H351)</f>
        <v>82.460999999999899</v>
      </c>
      <c r="I352" s="299" t="str">
        <f>CONCATENATE("(",ROUND((H352/$H352)*100,1),")")</f>
        <v>(100)</v>
      </c>
      <c r="K352" s="302">
        <f t="shared" si="266"/>
        <v>2.3867794320493374</v>
      </c>
      <c r="L352" s="302">
        <f t="shared" si="267"/>
        <v>1.2133597310958635</v>
      </c>
      <c r="M352" s="302">
        <f t="shared" si="268"/>
        <v>1.2658608368550368</v>
      </c>
      <c r="N352" s="302">
        <f t="shared" si="269"/>
        <v>4.8660000000002377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33.336664011898208</v>
      </c>
      <c r="C355" s="299" t="str">
        <f>CONCATENATE("(",ROUND((B355/$H357)*100,1),")")</f>
        <v>(38.2)</v>
      </c>
      <c r="D355" s="302">
        <f>'Ind T6'!W144</f>
        <v>5.9275648365781546</v>
      </c>
      <c r="E355" s="299" t="str">
        <f>CONCATENATE("(",ROUND((D355/$H357)*100,1),")")</f>
        <v>(6.8)</v>
      </c>
      <c r="F355" s="302">
        <f>'Ind T6'!X144</f>
        <v>7.3482891450856114</v>
      </c>
      <c r="G355" s="299" t="str">
        <f>CONCATENATE("(",ROUND((F355/$H357)*100,1),")")</f>
        <v>(8.4)</v>
      </c>
      <c r="H355" s="302">
        <f>SUM(B355,D355,F355)</f>
        <v>46.612517993561973</v>
      </c>
      <c r="I355" s="299" t="str">
        <f>CONCATENATE("(",ROUND((H355/$H357)*100,1),")")</f>
        <v>(53.4)</v>
      </c>
      <c r="K355" s="302">
        <f>B355-B345</f>
        <v>1.5698103463936945</v>
      </c>
      <c r="L355" s="302">
        <f>D355-D345</f>
        <v>0.83927478436797376</v>
      </c>
      <c r="M355" s="302">
        <f>F355-F345</f>
        <v>0.82221925946599406</v>
      </c>
      <c r="N355" s="302">
        <f>SUM(K355:M355)</f>
        <v>3.2313043902276624</v>
      </c>
    </row>
    <row r="356" spans="1:14" x14ac:dyDescent="0.2">
      <c r="A356" s="282" t="s">
        <v>365</v>
      </c>
      <c r="B356" s="302">
        <f>'Ind T6'!V143</f>
        <v>23.909579074889493</v>
      </c>
      <c r="C356" s="299" t="str">
        <f>CONCATENATE("(",ROUND((B356/$H357)*100,1),")")</f>
        <v>(27.4)</v>
      </c>
      <c r="D356" s="302">
        <f>'Ind T6'!W143</f>
        <v>10.16987609556722</v>
      </c>
      <c r="E356" s="299" t="str">
        <f>CONCATENATE("(",ROUND((D356/$H357)*100,1),")")</f>
        <v>(11.6)</v>
      </c>
      <c r="F356" s="302">
        <f>'Ind T6'!X143</f>
        <v>6.6350268359814502</v>
      </c>
      <c r="G356" s="299" t="str">
        <f>CONCATENATE("(",ROUND((F356/$H357)*100,1),")")</f>
        <v>(7.6)</v>
      </c>
      <c r="H356" s="302">
        <f t="shared" ref="H356" si="270">SUM(B356,D356,F356)</f>
        <v>40.714482006438161</v>
      </c>
      <c r="I356" s="299" t="str">
        <f>CONCATENATE("(",ROUND((H356/$H357)*100,1),")")</f>
        <v>(46.6)</v>
      </c>
      <c r="K356" s="302">
        <f t="shared" ref="K356:K357" si="271">B356-B346</f>
        <v>2.6598086362538886</v>
      </c>
      <c r="L356" s="302">
        <f t="shared" ref="L356:L357" si="272">D356-D346</f>
        <v>1.1737188134228287</v>
      </c>
      <c r="M356" s="302">
        <f t="shared" ref="M356:M357" si="273">F356-F346</f>
        <v>1.2391681600957662</v>
      </c>
      <c r="N356" s="302">
        <f t="shared" ref="N356:N357" si="274">SUM(K356:M356)</f>
        <v>5.0726956097724836</v>
      </c>
    </row>
    <row r="357" spans="1:14" x14ac:dyDescent="0.2">
      <c r="A357" s="282" t="s">
        <v>363</v>
      </c>
      <c r="B357" s="302">
        <f>SUM(B355:B356)</f>
        <v>57.2462430867877</v>
      </c>
      <c r="C357" s="299" t="str">
        <f>CONCATENATE("(",ROUND((B357/$H357)*100,1),")")</f>
        <v>(65.6)</v>
      </c>
      <c r="D357" s="302">
        <f>SUM(D355:D356)</f>
        <v>16.097440932145375</v>
      </c>
      <c r="E357" s="299" t="str">
        <f>CONCATENATE("(",ROUND((D357/$H357)*100,1),")")</f>
        <v>(18.4)</v>
      </c>
      <c r="F357" s="302">
        <f>SUM(F355:F356)</f>
        <v>13.983315981067062</v>
      </c>
      <c r="G357" s="299" t="str">
        <f>CONCATENATE("(",ROUND((F357/$H357)*100,1),")")</f>
        <v>(16)</v>
      </c>
      <c r="H357" s="302">
        <f>SUM(H355:H356)</f>
        <v>87.32700000000014</v>
      </c>
      <c r="I357" s="299" t="str">
        <f>CONCATENATE("(",ROUND((H357/$H357)*100,1),")")</f>
        <v>(100)</v>
      </c>
      <c r="K357" s="302">
        <f t="shared" si="271"/>
        <v>4.2296189826475796</v>
      </c>
      <c r="L357" s="302">
        <f t="shared" si="272"/>
        <v>2.0129935977908033</v>
      </c>
      <c r="M357" s="302">
        <f t="shared" si="273"/>
        <v>2.0613874195617612</v>
      </c>
      <c r="N357" s="302">
        <f t="shared" si="274"/>
        <v>8.3040000000001442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17.153817683027128</v>
      </c>
      <c r="C366" s="299" t="str">
        <f>CONCATENATE("(",ROUND((B366/$H368)*100,1),")")</f>
        <v>(33)</v>
      </c>
      <c r="D366" s="302">
        <f>'Ind T6'!M153</f>
        <v>7.5207536256023824</v>
      </c>
      <c r="E366" s="299" t="str">
        <f>CONCATENATE("(",ROUND((D366/$H368)*100,1),")")</f>
        <v>(14.5)</v>
      </c>
      <c r="F366" s="302">
        <f>'Ind T6'!N153</f>
        <v>4.2714525005258608</v>
      </c>
      <c r="G366" s="299" t="str">
        <f>CONCATENATE("(",ROUND((F366/$H368)*100,1),")")</f>
        <v>(8.2)</v>
      </c>
      <c r="H366" s="302">
        <f>SUM(B366,D366,F366)</f>
        <v>28.946023809155371</v>
      </c>
      <c r="I366" s="299" t="str">
        <f>CONCATENATE("(",ROUND((H366/$H368)*100,1),")")</f>
        <v>(55.7)</v>
      </c>
      <c r="K366" s="302">
        <f>B371-B366</f>
        <v>0.74490890531112441</v>
      </c>
      <c r="L366" s="302">
        <f>D371-D366</f>
        <v>0.31045959207769602</v>
      </c>
      <c r="M366" s="302">
        <f>F371-F366</f>
        <v>0.11574568626431336</v>
      </c>
      <c r="N366" s="302">
        <f>SUM(K366:M366)</f>
        <v>1.1711141836531338</v>
      </c>
    </row>
    <row r="367" spans="1:14" x14ac:dyDescent="0.2">
      <c r="A367" s="282" t="s">
        <v>365</v>
      </c>
      <c r="B367" s="302">
        <f>'Ind T6'!L152</f>
        <v>9.4726147977374655</v>
      </c>
      <c r="C367" s="299" t="str">
        <f>CONCATENATE("(",ROUND((B367/$H368)*100,1),")")</f>
        <v>(18.2)</v>
      </c>
      <c r="D367" s="302">
        <f>'Ind T6'!M152</f>
        <v>9.649217578764711</v>
      </c>
      <c r="E367" s="299" t="str">
        <f>CONCATENATE("(",ROUND((D367/$H368)*100,1),")")</f>
        <v>(18.6)</v>
      </c>
      <c r="F367" s="302">
        <f>'Ind T6'!N152</f>
        <v>3.8711438143423735</v>
      </c>
      <c r="G367" s="299" t="str">
        <f>CONCATENATE("(",ROUND((F367/$H368)*100,1),")")</f>
        <v>(7.5)</v>
      </c>
      <c r="H367" s="302">
        <f t="shared" ref="H367" si="275">SUM(B367,D367,F367)</f>
        <v>22.992976190844551</v>
      </c>
      <c r="I367" s="299" t="str">
        <f>CONCATENATE("(",ROUND((H367/$H368)*100,1),")")</f>
        <v>(44.3)</v>
      </c>
      <c r="K367" s="302">
        <f t="shared" ref="K367:K368" si="276">B372-B367</f>
        <v>0.58899025048944509</v>
      </c>
      <c r="L367" s="302">
        <f t="shared" ref="L367:L368" si="277">D372-D367</f>
        <v>0.23003514538937964</v>
      </c>
      <c r="M367" s="302">
        <f t="shared" ref="M367:M368" si="278">F372-F367</f>
        <v>0.10086042046810029</v>
      </c>
      <c r="N367" s="302">
        <f t="shared" ref="N367:N368" si="279">SUM(K367:M367)</f>
        <v>0.91988581634692501</v>
      </c>
    </row>
    <row r="368" spans="1:14" x14ac:dyDescent="0.2">
      <c r="A368" s="282" t="s">
        <v>363</v>
      </c>
      <c r="B368" s="302">
        <f>SUM(B366:B367)</f>
        <v>26.626432480764592</v>
      </c>
      <c r="C368" s="299" t="str">
        <f>CONCATENATE("(",ROUND((B368/$H368)*100,1),")")</f>
        <v>(51.3)</v>
      </c>
      <c r="D368" s="302">
        <f>SUM(D366:D367)</f>
        <v>17.169971204367094</v>
      </c>
      <c r="E368" s="299" t="str">
        <f>CONCATENATE("(",ROUND((D368/$H368)*100,1),")")</f>
        <v>(33.1)</v>
      </c>
      <c r="F368" s="302">
        <f>SUM(F366:F367)</f>
        <v>8.1425963148682339</v>
      </c>
      <c r="G368" s="299" t="str">
        <f>CONCATENATE("(",ROUND((F368/$H368)*100,1),")")</f>
        <v>(15.7)</v>
      </c>
      <c r="H368" s="302">
        <f>SUM(H366:H367)</f>
        <v>51.938999999999922</v>
      </c>
      <c r="I368" s="299" t="str">
        <f>CONCATENATE("(",ROUND((H368/$H368)*100,1),")")</f>
        <v>(100)</v>
      </c>
      <c r="K368" s="302">
        <f t="shared" si="276"/>
        <v>1.3338991558005731</v>
      </c>
      <c r="L368" s="302">
        <f t="shared" si="277"/>
        <v>0.54049473746707477</v>
      </c>
      <c r="M368" s="302">
        <f t="shared" si="278"/>
        <v>0.21660610673241365</v>
      </c>
      <c r="N368" s="302">
        <f t="shared" si="279"/>
        <v>2.0910000000000615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17.898726588338253</v>
      </c>
      <c r="C371" s="299" t="str">
        <f>CONCATENATE("(",ROUND((B371/$H373)*100,1),")")</f>
        <v>(33.1)</v>
      </c>
      <c r="D371" s="302">
        <f>'Ind T6'!R153</f>
        <v>7.8312132176800784</v>
      </c>
      <c r="E371" s="299" t="str">
        <f>CONCATENATE("(",ROUND((D371/$H373)*100,1),")")</f>
        <v>(14.5)</v>
      </c>
      <c r="F371" s="302">
        <f>'Ind T6'!S153</f>
        <v>4.3871981867901741</v>
      </c>
      <c r="G371" s="299" t="str">
        <f>CONCATENATE("(",ROUND((F371/$H373)*100,1),")")</f>
        <v>(8.1)</v>
      </c>
      <c r="H371" s="302">
        <f>SUM(B371,D371,F371)</f>
        <v>30.117137992808502</v>
      </c>
      <c r="I371" s="299" t="str">
        <f>CONCATENATE("(",ROUND((H371/$H373)*100,1),")")</f>
        <v>(55.7)</v>
      </c>
      <c r="K371" s="302">
        <f>B376-B371</f>
        <v>1.3516051822448993</v>
      </c>
      <c r="L371" s="302">
        <f>D376-D371</f>
        <v>0.51433692596926761</v>
      </c>
      <c r="M371" s="302">
        <f>F376-F371</f>
        <v>0.34600412679523096</v>
      </c>
      <c r="N371" s="302">
        <f>SUM(K371:M371)</f>
        <v>2.2119462350093979</v>
      </c>
    </row>
    <row r="372" spans="1:14" x14ac:dyDescent="0.2">
      <c r="A372" s="282" t="s">
        <v>365</v>
      </c>
      <c r="B372" s="302">
        <f>'Ind T6'!Q152</f>
        <v>10.061605048226911</v>
      </c>
      <c r="C372" s="299" t="str">
        <f>CONCATENATE("(",ROUND((B372/$H373)*100,1),")")</f>
        <v>(18.6)</v>
      </c>
      <c r="D372" s="302">
        <f>'Ind T6'!R152</f>
        <v>9.8792527241540906</v>
      </c>
      <c r="E372" s="299" t="str">
        <f>CONCATENATE("(",ROUND((D372/$H373)*100,1),")")</f>
        <v>(18.3)</v>
      </c>
      <c r="F372" s="302">
        <f>'Ind T6'!S152</f>
        <v>3.9720042348104738</v>
      </c>
      <c r="G372" s="299" t="str">
        <f>CONCATENATE("(",ROUND((F372/$H373)*100,1),")")</f>
        <v>(7.4)</v>
      </c>
      <c r="H372" s="302">
        <f t="shared" ref="H372" si="280">SUM(B372,D372,F372)</f>
        <v>23.912862007191475</v>
      </c>
      <c r="I372" s="299" t="str">
        <f>CONCATENATE("(",ROUND((H372/$H373)*100,1),")")</f>
        <v>(44.3)</v>
      </c>
      <c r="K372" s="302">
        <f t="shared" ref="K372:K373" si="281">B377-B372</f>
        <v>1.0010117296638512</v>
      </c>
      <c r="L372" s="302">
        <f t="shared" ref="L372:L373" si="282">D377-D372</f>
        <v>0.38294270996970781</v>
      </c>
      <c r="M372" s="302">
        <f t="shared" ref="M372:M373" si="283">F377-F372</f>
        <v>0.3380993253570419</v>
      </c>
      <c r="N372" s="302">
        <f t="shared" ref="N372:N373" si="284">SUM(K372:M372)</f>
        <v>1.7220537649906009</v>
      </c>
    </row>
    <row r="373" spans="1:14" x14ac:dyDescent="0.2">
      <c r="A373" s="282" t="s">
        <v>363</v>
      </c>
      <c r="B373" s="302">
        <f>SUM(B371:B372)</f>
        <v>27.960331636565165</v>
      </c>
      <c r="C373" s="299" t="str">
        <f>CONCATENATE("(",ROUND((B373/$H373)*100,1),")")</f>
        <v>(51.7)</v>
      </c>
      <c r="D373" s="302">
        <f>SUM(D371:D372)</f>
        <v>17.710465941834169</v>
      </c>
      <c r="E373" s="299" t="str">
        <f>CONCATENATE("(",ROUND((D373/$H373)*100,1),")")</f>
        <v>(32.8)</v>
      </c>
      <c r="F373" s="302">
        <f>SUM(F371:F372)</f>
        <v>8.3592024216006475</v>
      </c>
      <c r="G373" s="299" t="str">
        <f>CONCATENATE("(",ROUND((F373/$H373)*100,1),")")</f>
        <v>(15.5)</v>
      </c>
      <c r="H373" s="302">
        <f>SUM(H371:H372)</f>
        <v>54.029999999999973</v>
      </c>
      <c r="I373" s="299" t="str">
        <f>CONCATENATE("(",ROUND((H373/$H373)*100,1),")")</f>
        <v>(100)</v>
      </c>
      <c r="K373" s="302">
        <f t="shared" si="281"/>
        <v>2.352616911908747</v>
      </c>
      <c r="L373" s="302">
        <f t="shared" si="282"/>
        <v>0.89727963593897542</v>
      </c>
      <c r="M373" s="302">
        <f t="shared" si="283"/>
        <v>0.68410345215227331</v>
      </c>
      <c r="N373" s="302">
        <f t="shared" si="284"/>
        <v>3.9339999999999957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19.250331770583152</v>
      </c>
      <c r="C376" s="299" t="str">
        <f>CONCATENATE("(",ROUND((B376/$H378)*100,1),")")</f>
        <v>(33.2)</v>
      </c>
      <c r="D376" s="302">
        <f>'Ind T6'!W153</f>
        <v>8.345550143649346</v>
      </c>
      <c r="E376" s="299" t="str">
        <f>CONCATENATE("(",ROUND((D376/$H378)*100,1),")")</f>
        <v>(14.4)</v>
      </c>
      <c r="F376" s="302">
        <f>'Ind T6'!X153</f>
        <v>4.7332023135854051</v>
      </c>
      <c r="G376" s="299" t="str">
        <f>CONCATENATE("(",ROUND((F376/$H378)*100,1),")")</f>
        <v>(8.2)</v>
      </c>
      <c r="H376" s="302">
        <f>SUM(B376,D376,F376)</f>
        <v>32.329084227817901</v>
      </c>
      <c r="I376" s="299" t="str">
        <f>CONCATENATE("(",ROUND((H376/$H378)*100,1),")")</f>
        <v>(55.8)</v>
      </c>
      <c r="K376" s="302">
        <f>B376-B366</f>
        <v>2.0965140875560238</v>
      </c>
      <c r="L376" s="302">
        <f>D376-D366</f>
        <v>0.82479651804696363</v>
      </c>
      <c r="M376" s="302">
        <f>F376-F366</f>
        <v>0.46174981305954432</v>
      </c>
      <c r="N376" s="302">
        <f>SUM(K376:M376)</f>
        <v>3.3830604186625317</v>
      </c>
    </row>
    <row r="377" spans="1:14" x14ac:dyDescent="0.2">
      <c r="A377" s="282" t="s">
        <v>365</v>
      </c>
      <c r="B377" s="302">
        <f>'Ind T6'!V152</f>
        <v>11.062616777890762</v>
      </c>
      <c r="C377" s="299" t="str">
        <f>CONCATENATE("(",ROUND((B377/$H378)*100,1),")")</f>
        <v>(19.1)</v>
      </c>
      <c r="D377" s="302">
        <f>'Ind T6'!W152</f>
        <v>10.262195434123798</v>
      </c>
      <c r="E377" s="299" t="str">
        <f>CONCATENATE("(",ROUND((D377/$H378)*100,1),")")</f>
        <v>(17.7)</v>
      </c>
      <c r="F377" s="302">
        <f>'Ind T6'!X152</f>
        <v>4.3101035601675157</v>
      </c>
      <c r="G377" s="299" t="str">
        <f>CONCATENATE("(",ROUND((F377/$H378)*100,1),")")</f>
        <v>(7.4)</v>
      </c>
      <c r="H377" s="302">
        <f t="shared" ref="H377" si="285">SUM(B377,D377,F377)</f>
        <v>25.634915772182076</v>
      </c>
      <c r="I377" s="299" t="str">
        <f>CONCATENATE("(",ROUND((H377/$H378)*100,1),")")</f>
        <v>(44.2)</v>
      </c>
      <c r="K377" s="302">
        <f t="shared" ref="K377:K378" si="286">B377-B367</f>
        <v>1.5900019801532963</v>
      </c>
      <c r="L377" s="302">
        <f t="shared" ref="L377:L378" si="287">D377-D367</f>
        <v>0.61297785535908744</v>
      </c>
      <c r="M377" s="302">
        <f t="shared" ref="M377:M378" si="288">F377-F367</f>
        <v>0.43895974582514219</v>
      </c>
      <c r="N377" s="302">
        <f t="shared" ref="N377:N378" si="289">SUM(K377:M377)</f>
        <v>2.6419395813375259</v>
      </c>
    </row>
    <row r="378" spans="1:14" x14ac:dyDescent="0.2">
      <c r="A378" s="282" t="s">
        <v>363</v>
      </c>
      <c r="B378" s="302">
        <f>SUM(B376:B377)</f>
        <v>30.312948548473912</v>
      </c>
      <c r="C378" s="299" t="str">
        <f>CONCATENATE("(",ROUND((B378/$H378)*100,1),")")</f>
        <v>(52.3)</v>
      </c>
      <c r="D378" s="302">
        <f>SUM(D376:D377)</f>
        <v>18.607745577773144</v>
      </c>
      <c r="E378" s="299" t="str">
        <f>CONCATENATE("(",ROUND((D378/$H378)*100,1),")")</f>
        <v>(32.1)</v>
      </c>
      <c r="F378" s="302">
        <f>SUM(F376:F377)</f>
        <v>9.0433058737529208</v>
      </c>
      <c r="G378" s="299" t="str">
        <f>CONCATENATE("(",ROUND((F378/$H378)*100,1),")")</f>
        <v>(15.6)</v>
      </c>
      <c r="H378" s="302">
        <f>SUM(H376:H377)</f>
        <v>57.963999999999977</v>
      </c>
      <c r="I378" s="299" t="str">
        <f>CONCATENATE("(",ROUND((H378/$H378)*100,1),")")</f>
        <v>(100)</v>
      </c>
      <c r="K378" s="302">
        <f t="shared" si="286"/>
        <v>3.6865160677093201</v>
      </c>
      <c r="L378" s="302">
        <f t="shared" si="287"/>
        <v>1.4377743734060502</v>
      </c>
      <c r="M378" s="302">
        <f t="shared" si="288"/>
        <v>0.90070955888468696</v>
      </c>
      <c r="N378" s="302">
        <f t="shared" si="289"/>
        <v>6.0250000000000572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6.3791294527591171</v>
      </c>
      <c r="C387" s="299" t="str">
        <f>CONCATENATE("(",ROUND((B387/$H389)*100,1),")")</f>
        <v>(35.9)</v>
      </c>
      <c r="D387" s="302">
        <f>'Ind T6'!M162</f>
        <v>0.91870181449103294</v>
      </c>
      <c r="E387" s="299" t="str">
        <f>CONCATENATE("(",ROUND((D387/$H389)*100,1),")")</f>
        <v>(5.2)</v>
      </c>
      <c r="F387" s="302">
        <f>'Ind T6'!N162</f>
        <v>0.34496402961731659</v>
      </c>
      <c r="G387" s="299" t="str">
        <f>CONCATENATE("(",ROUND((F387/$H389)*100,1),")")</f>
        <v>(1.9)</v>
      </c>
      <c r="H387" s="302">
        <f>SUM(B387,D387,F387)</f>
        <v>7.6427952968674671</v>
      </c>
      <c r="I387" s="299" t="str">
        <f>CONCATENATE("(",ROUND((H387/$H389)*100,1),")")</f>
        <v>(43.1)</v>
      </c>
      <c r="K387" s="302">
        <f>B392-B387</f>
        <v>7.4380900529184224E-2</v>
      </c>
      <c r="L387" s="302">
        <f>D392-D387</f>
        <v>8.0948770693756278E-2</v>
      </c>
      <c r="M387" s="302">
        <f>F392-F387</f>
        <v>1.1543306708020173E-2</v>
      </c>
      <c r="N387" s="302">
        <f>SUM(K387:M387)</f>
        <v>0.16687297793096068</v>
      </c>
    </row>
    <row r="388" spans="1:14" x14ac:dyDescent="0.2">
      <c r="A388" s="282" t="s">
        <v>365</v>
      </c>
      <c r="B388" s="302">
        <f>'Ind T6'!L161</f>
        <v>5.3088134997502969</v>
      </c>
      <c r="C388" s="299" t="str">
        <f>CONCATENATE("(",ROUND((B388/$H389)*100,1),")")</f>
        <v>(29.9)</v>
      </c>
      <c r="D388" s="302">
        <f>'Ind T6'!M161</f>
        <v>4.2256161416949904</v>
      </c>
      <c r="E388" s="299" t="str">
        <f>CONCATENATE("(",ROUND((D388/$H389)*100,1),")")</f>
        <v>(23.8)</v>
      </c>
      <c r="F388" s="302">
        <f>'Ind T6'!N161</f>
        <v>0.57077506168722292</v>
      </c>
      <c r="G388" s="299" t="str">
        <f>CONCATENATE("(",ROUND((F388/$H389)*100,1),")")</f>
        <v>(3.2)</v>
      </c>
      <c r="H388" s="302">
        <f t="shared" ref="H388" si="290">SUM(B388,D388,F388)</f>
        <v>10.105204703132511</v>
      </c>
      <c r="I388" s="299" t="str">
        <f>CONCATENATE("(",ROUND((H388/$H389)*100,1),")")</f>
        <v>(56.9)</v>
      </c>
      <c r="K388" s="302">
        <f t="shared" ref="K388:K389" si="291">B393-B388</f>
        <v>0.1725181567253431</v>
      </c>
      <c r="L388" s="302">
        <f t="shared" ref="L388:L389" si="292">D393-D388</f>
        <v>0.14630281865346362</v>
      </c>
      <c r="M388" s="302">
        <f t="shared" ref="M388:M389" si="293">F393-F388</f>
        <v>1.9306046690248269E-2</v>
      </c>
      <c r="N388" s="302">
        <f t="shared" ref="N388:N389" si="294">SUM(K388:M388)</f>
        <v>0.33812702206905498</v>
      </c>
    </row>
    <row r="389" spans="1:14" x14ac:dyDescent="0.2">
      <c r="A389" s="282" t="s">
        <v>363</v>
      </c>
      <c r="B389" s="302">
        <f>SUM(B387:B388)</f>
        <v>11.687942952509413</v>
      </c>
      <c r="C389" s="299" t="str">
        <f>CONCATENATE("(",ROUND((B389/$H389)*100,1),")")</f>
        <v>(65.9)</v>
      </c>
      <c r="D389" s="302">
        <f>SUM(D387:D388)</f>
        <v>5.1443179561860237</v>
      </c>
      <c r="E389" s="299" t="str">
        <f>CONCATENATE("(",ROUND((D389/$H389)*100,1),")")</f>
        <v>(29)</v>
      </c>
      <c r="F389" s="302">
        <f>SUM(F387:F388)</f>
        <v>0.91573909130453957</v>
      </c>
      <c r="G389" s="299" t="str">
        <f>CONCATENATE("(",ROUND((F389/$H389)*100,1),")")</f>
        <v>(5.2)</v>
      </c>
      <c r="H389" s="302">
        <f>SUM(H387:H388)</f>
        <v>17.747999999999976</v>
      </c>
      <c r="I389" s="299" t="str">
        <f>CONCATENATE("(",ROUND((H389/$H389)*100,1),")")</f>
        <v>(100)</v>
      </c>
      <c r="K389" s="302">
        <f t="shared" si="291"/>
        <v>0.24689905725452732</v>
      </c>
      <c r="L389" s="302">
        <f t="shared" si="292"/>
        <v>0.22725158934721978</v>
      </c>
      <c r="M389" s="302">
        <f t="shared" si="293"/>
        <v>3.0849353398268331E-2</v>
      </c>
      <c r="N389" s="302">
        <f t="shared" si="294"/>
        <v>0.50500000000001544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6.4535103532883014</v>
      </c>
      <c r="C392" s="299" t="str">
        <f>CONCATENATE("(",ROUND((B392/$H394)*100,1),")")</f>
        <v>(35.4)</v>
      </c>
      <c r="D392" s="302">
        <f>'Ind T6'!R162</f>
        <v>0.99965058518478922</v>
      </c>
      <c r="E392" s="299" t="str">
        <f>CONCATENATE("(",ROUND((D392/$H394)*100,1),")")</f>
        <v>(5.5)</v>
      </c>
      <c r="F392" s="302">
        <f>'Ind T6'!S162</f>
        <v>0.35650733632533677</v>
      </c>
      <c r="G392" s="299" t="str">
        <f>CONCATENATE("(",ROUND((F392/$H394)*100,1),")")</f>
        <v>(2)</v>
      </c>
      <c r="H392" s="302">
        <f>SUM(B392,D392,F392)</f>
        <v>7.8096682747984278</v>
      </c>
      <c r="I392" s="299" t="str">
        <f>CONCATENATE("(",ROUND((H392/$H394)*100,1),")")</f>
        <v>(42.8)</v>
      </c>
      <c r="K392" s="302">
        <f>B397-B392</f>
        <v>-0.28049825880797918</v>
      </c>
      <c r="L392" s="302">
        <f>D397-D392</f>
        <v>9.9936566178322028E-2</v>
      </c>
      <c r="M392" s="302">
        <f>F397-F392</f>
        <v>2.7894913566877122E-3</v>
      </c>
      <c r="N392" s="302">
        <f>SUM(K392:M392)</f>
        <v>-0.17777220127296944</v>
      </c>
    </row>
    <row r="393" spans="1:14" x14ac:dyDescent="0.2">
      <c r="A393" s="282" t="s">
        <v>365</v>
      </c>
      <c r="B393" s="302">
        <f>'Ind T6'!Q161</f>
        <v>5.48133165647564</v>
      </c>
      <c r="C393" s="299" t="str">
        <f>CONCATENATE("(",ROUND((B393/$H394)*100,1),")")</f>
        <v>(30)</v>
      </c>
      <c r="D393" s="302">
        <f>'Ind T6'!R161</f>
        <v>4.3719189603484541</v>
      </c>
      <c r="E393" s="299" t="str">
        <f>CONCATENATE("(",ROUND((D393/$H394)*100,1),")")</f>
        <v>(24)</v>
      </c>
      <c r="F393" s="302">
        <f>'Ind T6'!S161</f>
        <v>0.59008110837747119</v>
      </c>
      <c r="G393" s="299" t="str">
        <f>CONCATENATE("(",ROUND((F393/$H394)*100,1),")")</f>
        <v>(3.2)</v>
      </c>
      <c r="H393" s="302">
        <f t="shared" ref="H393" si="295">SUM(B393,D393,F393)</f>
        <v>10.443331725201567</v>
      </c>
      <c r="I393" s="299" t="str">
        <f>CONCATENATE("(",ROUND((H393/$H394)*100,1),")")</f>
        <v>(57.2)</v>
      </c>
      <c r="K393" s="302">
        <f t="shared" ref="K393:K394" si="296">B398-B393</f>
        <v>-1.5754930695920599E-2</v>
      </c>
      <c r="L393" s="302">
        <f t="shared" ref="L393:L394" si="297">D398-D393</f>
        <v>-1.0640662493658581E-2</v>
      </c>
      <c r="M393" s="302">
        <f t="shared" ref="M393:M394" si="298">F398-F393</f>
        <v>3.1677944625692067E-3</v>
      </c>
      <c r="N393" s="302">
        <f t="shared" ref="N393:N394" si="299">SUM(K393:M393)</f>
        <v>-2.3227798727009974E-2</v>
      </c>
    </row>
    <row r="394" spans="1:14" x14ac:dyDescent="0.2">
      <c r="A394" s="282" t="s">
        <v>363</v>
      </c>
      <c r="B394" s="302">
        <f>SUM(B392:B393)</f>
        <v>11.93484200976394</v>
      </c>
      <c r="C394" s="299" t="str">
        <f>CONCATENATE("(",ROUND((B394/$H394)*100,1),")")</f>
        <v>(65.4)</v>
      </c>
      <c r="D394" s="302">
        <f>SUM(D392:D393)</f>
        <v>5.3715695455332435</v>
      </c>
      <c r="E394" s="299" t="str">
        <f>CONCATENATE("(",ROUND((D394/$H394)*100,1),")")</f>
        <v>(29.4)</v>
      </c>
      <c r="F394" s="302">
        <f>SUM(F392:F393)</f>
        <v>0.9465884447028079</v>
      </c>
      <c r="G394" s="299" t="str">
        <f>CONCATENATE("(",ROUND((F394/$H394)*100,1),")")</f>
        <v>(5.2)</v>
      </c>
      <c r="H394" s="302">
        <f>SUM(H392:H393)</f>
        <v>18.252999999999993</v>
      </c>
      <c r="I394" s="299" t="str">
        <f>CONCATENATE("(",ROUND((H394/$H394)*100,1),")")</f>
        <v>(100)</v>
      </c>
      <c r="K394" s="302">
        <f t="shared" si="296"/>
        <v>-0.29625318950389889</v>
      </c>
      <c r="L394" s="302">
        <f t="shared" si="297"/>
        <v>8.9295903684663003E-2</v>
      </c>
      <c r="M394" s="302">
        <f t="shared" si="298"/>
        <v>5.9572858192569189E-3</v>
      </c>
      <c r="N394" s="302">
        <f t="shared" si="299"/>
        <v>-0.20099999999997897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6.1730120944803222</v>
      </c>
      <c r="C397" s="299" t="str">
        <f>CONCATENATE("(",ROUND((B397/$H399)*100,1),")")</f>
        <v>(34.2)</v>
      </c>
      <c r="D397" s="302">
        <f>'Ind T6'!W162</f>
        <v>1.0995871513631112</v>
      </c>
      <c r="E397" s="299" t="str">
        <f>CONCATENATE("(",ROUND((D397/$H399)*100,1),")")</f>
        <v>(6.1)</v>
      </c>
      <c r="F397" s="302">
        <f>'Ind T6'!X162</f>
        <v>0.35929682768202448</v>
      </c>
      <c r="G397" s="299" t="str">
        <f>CONCATENATE("(",ROUND((F397/$H399)*100,1),")")</f>
        <v>(2)</v>
      </c>
      <c r="H397" s="302">
        <f>SUM(B397,D397,F397)</f>
        <v>7.631896073525458</v>
      </c>
      <c r="I397" s="299" t="str">
        <f>CONCATENATE("(",ROUND((H397/$H399)*100,1),")")</f>
        <v>(42.3)</v>
      </c>
      <c r="K397" s="302">
        <f>B397-B387</f>
        <v>-0.20611735827879496</v>
      </c>
      <c r="L397" s="302">
        <f>D397-D387</f>
        <v>0.18088533687207831</v>
      </c>
      <c r="M397" s="302">
        <f>F397-F387</f>
        <v>1.4332798064707886E-2</v>
      </c>
      <c r="N397" s="302">
        <f>SUM(K397:M397)</f>
        <v>-1.0899223342008768E-2</v>
      </c>
    </row>
    <row r="398" spans="1:14" x14ac:dyDescent="0.2">
      <c r="A398" s="282" t="s">
        <v>365</v>
      </c>
      <c r="B398" s="302">
        <f>'Ind T6'!V161</f>
        <v>5.4655767257797194</v>
      </c>
      <c r="C398" s="299" t="str">
        <f>CONCATENATE("(",ROUND((B398/$H399)*100,1),")")</f>
        <v>(30.3)</v>
      </c>
      <c r="D398" s="302">
        <f>'Ind T6'!W161</f>
        <v>4.3612782978547955</v>
      </c>
      <c r="E398" s="299" t="str">
        <f>CONCATENATE("(",ROUND((D398/$H399)*100,1),")")</f>
        <v>(24.2)</v>
      </c>
      <c r="F398" s="302">
        <f>'Ind T6'!X161</f>
        <v>0.59324890284004039</v>
      </c>
      <c r="G398" s="299" t="str">
        <f>CONCATENATE("(",ROUND((F398/$H399)*100,1),")")</f>
        <v>(3.3)</v>
      </c>
      <c r="H398" s="302">
        <f t="shared" ref="H398" si="300">SUM(B398,D398,F398)</f>
        <v>10.420103926474555</v>
      </c>
      <c r="I398" s="299" t="str">
        <f>CONCATENATE("(",ROUND((H398/$H399)*100,1),")")</f>
        <v>(57.7)</v>
      </c>
      <c r="K398" s="302">
        <f t="shared" ref="K398:K399" si="301">B398-B388</f>
        <v>0.1567632260294225</v>
      </c>
      <c r="L398" s="302">
        <f t="shared" ref="L398:L399" si="302">D398-D388</f>
        <v>0.13566215615980504</v>
      </c>
      <c r="M398" s="302">
        <f t="shared" ref="M398:M399" si="303">F398-F388</f>
        <v>2.2473841152817475E-2</v>
      </c>
      <c r="N398" s="302">
        <f t="shared" ref="N398:N399" si="304">SUM(K398:M398)</f>
        <v>0.31489922334204501</v>
      </c>
    </row>
    <row r="399" spans="1:14" x14ac:dyDescent="0.2">
      <c r="A399" s="282" t="s">
        <v>363</v>
      </c>
      <c r="B399" s="302">
        <f>SUM(B397:B398)</f>
        <v>11.638588820260042</v>
      </c>
      <c r="C399" s="299" t="str">
        <f>CONCATENATE("(",ROUND((B399/$H399)*100,1),")")</f>
        <v>(64.5)</v>
      </c>
      <c r="D399" s="302">
        <f>SUM(D397:D398)</f>
        <v>5.4608654492179065</v>
      </c>
      <c r="E399" s="299" t="str">
        <f>CONCATENATE("(",ROUND((D399/$H399)*100,1),")")</f>
        <v>(30.3)</v>
      </c>
      <c r="F399" s="302">
        <f>SUM(F397:F398)</f>
        <v>0.95254573052206482</v>
      </c>
      <c r="G399" s="299" t="str">
        <f>CONCATENATE("(",ROUND((F399/$H399)*100,1),")")</f>
        <v>(5.3)</v>
      </c>
      <c r="H399" s="302">
        <f>SUM(H397:H398)</f>
        <v>18.052000000000014</v>
      </c>
      <c r="I399" s="299" t="str">
        <f>CONCATENATE("(",ROUND((H399/$H399)*100,1),")")</f>
        <v>(100)</v>
      </c>
      <c r="K399" s="302">
        <f t="shared" si="301"/>
        <v>-4.9354132249371574E-2</v>
      </c>
      <c r="L399" s="302">
        <f t="shared" si="302"/>
        <v>0.31654749303188279</v>
      </c>
      <c r="M399" s="302">
        <f t="shared" si="303"/>
        <v>3.680663921752525E-2</v>
      </c>
      <c r="N399" s="302">
        <f t="shared" si="304"/>
        <v>0.30400000000003646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10.46328554101807</v>
      </c>
      <c r="C408" s="299" t="str">
        <f>CONCATENATE("(",ROUND((B408/$H410)*100,1),")")</f>
        <v>(16.6)</v>
      </c>
      <c r="D408" s="302">
        <f>'Ind T6'!M171</f>
        <v>5.2691409346255362</v>
      </c>
      <c r="E408" s="299" t="str">
        <f>CONCATENATE("(",ROUND((D408/$H410)*100,1),")")</f>
        <v>(8.3)</v>
      </c>
      <c r="F408" s="302">
        <f>'Ind T6'!N171</f>
        <v>3.3962818085010862</v>
      </c>
      <c r="G408" s="299" t="str">
        <f>CONCATENATE("(",ROUND((F408/$H410)*100,1),")")</f>
        <v>(5.4)</v>
      </c>
      <c r="H408" s="302">
        <f>SUM(B408,D408,F408)</f>
        <v>19.128708284144693</v>
      </c>
      <c r="I408" s="299" t="str">
        <f>CONCATENATE("(",ROUND((H408/$H410)*100,1),")")</f>
        <v>(30.3)</v>
      </c>
      <c r="K408" s="302">
        <f>B413-B408</f>
        <v>-0.16567449028872794</v>
      </c>
      <c r="L408" s="302">
        <f>D413-D408</f>
        <v>5.578562757880956E-2</v>
      </c>
      <c r="M408" s="302">
        <f>F413-F408</f>
        <v>5.612807942995035E-2</v>
      </c>
      <c r="N408" s="302">
        <f>SUM(K408:M408)</f>
        <v>-5.3760783279968027E-2</v>
      </c>
    </row>
    <row r="409" spans="1:14" x14ac:dyDescent="0.2">
      <c r="A409" s="282" t="s">
        <v>365</v>
      </c>
      <c r="B409" s="302">
        <f>'Ind T6'!L170</f>
        <v>16.376520624355713</v>
      </c>
      <c r="C409" s="299" t="str">
        <f>CONCATENATE("(",ROUND((B409/$H410)*100,1),")")</f>
        <v>(25.9)</v>
      </c>
      <c r="D409" s="302">
        <f>'Ind T6'!M170</f>
        <v>22.566108296307096</v>
      </c>
      <c r="E409" s="299" t="str">
        <f>CONCATENATE("(",ROUND((D409/$H410)*100,1),")")</f>
        <v>(35.7)</v>
      </c>
      <c r="F409" s="302">
        <f>'Ind T6'!N170</f>
        <v>5.1016627951924862</v>
      </c>
      <c r="G409" s="299" t="str">
        <f>CONCATENATE("(",ROUND((F409/$H410)*100,1),")")</f>
        <v>(8.1)</v>
      </c>
      <c r="H409" s="302">
        <f t="shared" ref="H409" si="305">SUM(B409,D409,F409)</f>
        <v>44.044291715855302</v>
      </c>
      <c r="I409" s="299" t="str">
        <f>CONCATENATE("(",ROUND((H409/$H410)*100,1),")")</f>
        <v>(69.7)</v>
      </c>
      <c r="K409" s="302">
        <f t="shared" ref="K409:K410" si="306">B414-B409</f>
        <v>0.31696416025226526</v>
      </c>
      <c r="L409" s="302">
        <f t="shared" ref="L409:L410" si="307">D414-D409</f>
        <v>-0.54769694936199897</v>
      </c>
      <c r="M409" s="302">
        <f t="shared" ref="M409:M410" si="308">F414-F409</f>
        <v>4.2493572389688872E-2</v>
      </c>
      <c r="N409" s="302">
        <f t="shared" ref="N409:N410" si="309">SUM(K409:M409)</f>
        <v>-0.18823921672004484</v>
      </c>
    </row>
    <row r="410" spans="1:14" x14ac:dyDescent="0.2">
      <c r="A410" s="282" t="s">
        <v>363</v>
      </c>
      <c r="B410" s="302">
        <f>SUM(B408:B409)</f>
        <v>26.839806165373783</v>
      </c>
      <c r="C410" s="299" t="str">
        <f>CONCATENATE("(",ROUND((B410/$H410)*100,1),")")</f>
        <v>(42.5)</v>
      </c>
      <c r="D410" s="302">
        <f>SUM(D408:D409)</f>
        <v>27.835249230932632</v>
      </c>
      <c r="E410" s="299" t="str">
        <f>CONCATENATE("(",ROUND((D410/$H410)*100,1),")")</f>
        <v>(44.1)</v>
      </c>
      <c r="F410" s="302">
        <f>SUM(F408:F409)</f>
        <v>8.497944603693572</v>
      </c>
      <c r="G410" s="299" t="str">
        <f>CONCATENATE("(",ROUND((F410/$H410)*100,1),")")</f>
        <v>(13.5)</v>
      </c>
      <c r="H410" s="302">
        <f>SUM(H408:H409)</f>
        <v>63.172999999999995</v>
      </c>
      <c r="I410" s="299" t="str">
        <f>CONCATENATE("(",ROUND((H410/$H410)*100,1),")")</f>
        <v>(100)</v>
      </c>
      <c r="K410" s="302">
        <f t="shared" si="306"/>
        <v>0.15128966996353554</v>
      </c>
      <c r="L410" s="302">
        <f t="shared" si="307"/>
        <v>-0.49191132178318853</v>
      </c>
      <c r="M410" s="302">
        <f t="shared" si="308"/>
        <v>9.8621651819639666E-2</v>
      </c>
      <c r="N410" s="302">
        <f t="shared" si="309"/>
        <v>-0.24200000000001332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10.297611050729342</v>
      </c>
      <c r="C413" s="299" t="str">
        <f>CONCATENATE("(",ROUND((B413/$H415)*100,1),")")</f>
        <v>(16.4)</v>
      </c>
      <c r="D413" s="302">
        <f>'Ind T6'!R171</f>
        <v>5.3249265622043458</v>
      </c>
      <c r="E413" s="299" t="str">
        <f>CONCATENATE("(",ROUND((D413/$H415)*100,1),")")</f>
        <v>(8.5)</v>
      </c>
      <c r="F413" s="302">
        <f>'Ind T6'!S171</f>
        <v>3.4524098879310365</v>
      </c>
      <c r="G413" s="299" t="str">
        <f>CONCATENATE("(",ROUND((F413/$H415)*100,1),")")</f>
        <v>(5.5)</v>
      </c>
      <c r="H413" s="302">
        <f>SUM(B413,D413,F413)</f>
        <v>19.074947500864724</v>
      </c>
      <c r="I413" s="299" t="str">
        <f>CONCATENATE("(",ROUND((H413/$H415)*100,1),")")</f>
        <v>(30.3)</v>
      </c>
      <c r="K413" s="302">
        <f>B418-B413</f>
        <v>2.5268748670006502E-2</v>
      </c>
      <c r="L413" s="302">
        <f>D418-D413</f>
        <v>0.26991773073703129</v>
      </c>
      <c r="M413" s="302">
        <f>F418-F413</f>
        <v>0.20717620701500472</v>
      </c>
      <c r="N413" s="302">
        <f>SUM(K413:M413)</f>
        <v>0.50236268642204251</v>
      </c>
    </row>
    <row r="414" spans="1:14" x14ac:dyDescent="0.2">
      <c r="A414" s="282" t="s">
        <v>365</v>
      </c>
      <c r="B414" s="302">
        <f>'Ind T6'!Q170</f>
        <v>16.693484784607978</v>
      </c>
      <c r="C414" s="299" t="str">
        <f>CONCATENATE("(",ROUND((B414/$H415)*100,1),")")</f>
        <v>(26.5)</v>
      </c>
      <c r="D414" s="302">
        <f>'Ind T6'!R170</f>
        <v>22.018411346945097</v>
      </c>
      <c r="E414" s="299" t="str">
        <f>CONCATENATE("(",ROUND((D414/$H415)*100,1),")")</f>
        <v>(35)</v>
      </c>
      <c r="F414" s="302">
        <f>'Ind T6'!S170</f>
        <v>5.1441563675821751</v>
      </c>
      <c r="G414" s="299" t="str">
        <f>CONCATENATE("(",ROUND((F414/$H415)*100,1),")")</f>
        <v>(8.2)</v>
      </c>
      <c r="H414" s="302">
        <f t="shared" ref="H414" si="310">SUM(B414,D414,F414)</f>
        <v>43.856052499135252</v>
      </c>
      <c r="I414" s="299" t="str">
        <f>CONCATENATE("(",ROUND((H414/$H415)*100,1),")")</f>
        <v>(69.7)</v>
      </c>
      <c r="K414" s="302">
        <f t="shared" ref="K414:K415" si="311">B419-B414</f>
        <v>1.2711102378093599</v>
      </c>
      <c r="L414" s="302">
        <f t="shared" ref="L414:L415" si="312">D419-D414</f>
        <v>-0.35816442706909157</v>
      </c>
      <c r="M414" s="302">
        <f t="shared" ref="M414:M415" si="313">F419-F414</f>
        <v>0.15369150283770061</v>
      </c>
      <c r="N414" s="302">
        <f t="shared" ref="N414:N415" si="314">SUM(K414:M414)</f>
        <v>1.066637313577969</v>
      </c>
    </row>
    <row r="415" spans="1:14" x14ac:dyDescent="0.2">
      <c r="A415" s="282" t="s">
        <v>363</v>
      </c>
      <c r="B415" s="302">
        <f>SUM(B413:B414)</f>
        <v>26.991095835337319</v>
      </c>
      <c r="C415" s="299" t="str">
        <f>CONCATENATE("(",ROUND((B415/$H415)*100,1),")")</f>
        <v>(42.9)</v>
      </c>
      <c r="D415" s="302">
        <f>SUM(D413:D414)</f>
        <v>27.343337909149444</v>
      </c>
      <c r="E415" s="299" t="str">
        <f>CONCATENATE("(",ROUND((D415/$H415)*100,1),")")</f>
        <v>(43.4)</v>
      </c>
      <c r="F415" s="302">
        <f>SUM(F413:F414)</f>
        <v>8.5965662555132116</v>
      </c>
      <c r="G415" s="299" t="str">
        <f>CONCATENATE("(",ROUND((F415/$H415)*100,1),")")</f>
        <v>(13.7)</v>
      </c>
      <c r="H415" s="302">
        <f>SUM(H413:H414)</f>
        <v>62.930999999999976</v>
      </c>
      <c r="I415" s="299" t="str">
        <f>CONCATENATE("(",ROUND((H415/$H415)*100,1),")")</f>
        <v>(100)</v>
      </c>
      <c r="K415" s="302">
        <f t="shared" si="311"/>
        <v>1.2963789864793682</v>
      </c>
      <c r="L415" s="302">
        <f t="shared" si="312"/>
        <v>-8.8246696332060282E-2</v>
      </c>
      <c r="M415" s="302">
        <f t="shared" si="313"/>
        <v>0.36086770985270533</v>
      </c>
      <c r="N415" s="302">
        <f t="shared" si="314"/>
        <v>1.5690000000000133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10.322879799399349</v>
      </c>
      <c r="C418" s="299" t="str">
        <f>CONCATENATE("(",ROUND((B418/$H420)*100,1),")")</f>
        <v>(16)</v>
      </c>
      <c r="D418" s="302">
        <f>'Ind T6'!W171</f>
        <v>5.5948442929413771</v>
      </c>
      <c r="E418" s="299" t="str">
        <f>CONCATENATE("(",ROUND((D418/$H420)*100,1),")")</f>
        <v>(8.7)</v>
      </c>
      <c r="F418" s="302">
        <f>'Ind T6'!X171</f>
        <v>3.6595860949460413</v>
      </c>
      <c r="G418" s="299" t="str">
        <f>CONCATENATE("(",ROUND((F418/$H420)*100,1),")")</f>
        <v>(5.7)</v>
      </c>
      <c r="H418" s="302">
        <f>SUM(B418,D418,F418)</f>
        <v>19.57731018728677</v>
      </c>
      <c r="I418" s="299" t="str">
        <f>CONCATENATE("(",ROUND((H418/$H420)*100,1),")")</f>
        <v>(30.4)</v>
      </c>
      <c r="K418" s="302">
        <f>B418-B408</f>
        <v>-0.14040574161872144</v>
      </c>
      <c r="L418" s="302">
        <f>D418-D408</f>
        <v>0.32570335831584085</v>
      </c>
      <c r="M418" s="302">
        <f>F418-F408</f>
        <v>0.26330428644495507</v>
      </c>
      <c r="N418" s="302">
        <f>SUM(K418:M418)</f>
        <v>0.44860190314207449</v>
      </c>
    </row>
    <row r="419" spans="1:14" x14ac:dyDescent="0.2">
      <c r="A419" s="282" t="s">
        <v>365</v>
      </c>
      <c r="B419" s="302">
        <f>'Ind T6'!V170</f>
        <v>17.964595022417338</v>
      </c>
      <c r="C419" s="299" t="str">
        <f>CONCATENATE("(",ROUND((B419/$H420)*100,1),")")</f>
        <v>(27.9)</v>
      </c>
      <c r="D419" s="302">
        <f>'Ind T6'!W170</f>
        <v>21.660246919876005</v>
      </c>
      <c r="E419" s="299" t="str">
        <f>CONCATENATE("(",ROUND((D419/$H420)*100,1),")")</f>
        <v>(33.6)</v>
      </c>
      <c r="F419" s="302">
        <f>'Ind T6'!X170</f>
        <v>5.2978478704198757</v>
      </c>
      <c r="G419" s="299" t="str">
        <f>CONCATENATE("(",ROUND((F419/$H420)*100,1),")")</f>
        <v>(8.2)</v>
      </c>
      <c r="H419" s="302">
        <f t="shared" ref="H419" si="315">SUM(B419,D419,F419)</f>
        <v>44.922689812713216</v>
      </c>
      <c r="I419" s="299" t="str">
        <f>CONCATENATE("(",ROUND((H419/$H420)*100,1),")")</f>
        <v>(69.6)</v>
      </c>
      <c r="K419" s="302">
        <f t="shared" ref="K419:K420" si="316">B419-B409</f>
        <v>1.5880743980616252</v>
      </c>
      <c r="L419" s="302">
        <f t="shared" ref="L419:L420" si="317">D419-D409</f>
        <v>-0.90586137643109055</v>
      </c>
      <c r="M419" s="302">
        <f t="shared" ref="M419:M420" si="318">F419-F409</f>
        <v>0.19618507522738948</v>
      </c>
      <c r="N419" s="302">
        <f t="shared" ref="N419:N420" si="319">SUM(K419:M419)</f>
        <v>0.87839809685792414</v>
      </c>
    </row>
    <row r="420" spans="1:14" x14ac:dyDescent="0.2">
      <c r="A420" s="282" t="s">
        <v>363</v>
      </c>
      <c r="B420" s="302">
        <f>SUM(B418:B419)</f>
        <v>28.287474821816687</v>
      </c>
      <c r="C420" s="299" t="str">
        <f>CONCATENATE("(",ROUND((B420/$H420)*100,1),")")</f>
        <v>(43.9)</v>
      </c>
      <c r="D420" s="302">
        <f>SUM(D418:D419)</f>
        <v>27.255091212817383</v>
      </c>
      <c r="E420" s="299" t="str">
        <f>CONCATENATE("(",ROUND((D420/$H420)*100,1),")")</f>
        <v>(42.3)</v>
      </c>
      <c r="F420" s="302">
        <f>SUM(F418:F419)</f>
        <v>8.957433965365917</v>
      </c>
      <c r="G420" s="299" t="str">
        <f>CONCATENATE("(",ROUND((F420/$H420)*100,1),")")</f>
        <v>(13.9)</v>
      </c>
      <c r="H420" s="302">
        <f>SUM(H418:H419)</f>
        <v>64.499999999999986</v>
      </c>
      <c r="I420" s="299" t="str">
        <f>CONCATENATE("(",ROUND((H420/$H420)*100,1),")")</f>
        <v>(100)</v>
      </c>
      <c r="K420" s="302">
        <f t="shared" si="316"/>
        <v>1.4476686564429038</v>
      </c>
      <c r="L420" s="302">
        <f t="shared" si="317"/>
        <v>-0.58015801811524881</v>
      </c>
      <c r="M420" s="302">
        <f t="shared" si="318"/>
        <v>0.459489361672345</v>
      </c>
      <c r="N420" s="302">
        <f t="shared" si="319"/>
        <v>1.327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11.248155167625185</v>
      </c>
      <c r="C429" s="299" t="str">
        <f>CONCATENATE("(",ROUND((B429/$H431)*100,1),")")</f>
        <v>(13.3)</v>
      </c>
      <c r="D429" s="302">
        <f>'Ind T6'!M180</f>
        <v>4.8155583791744583</v>
      </c>
      <c r="E429" s="299" t="str">
        <f>CONCATENATE("(",ROUND((D429/$H431)*100,1),")")</f>
        <v>(5.7)</v>
      </c>
      <c r="F429" s="302">
        <f>'Ind T6'!N180</f>
        <v>1.523139302331787</v>
      </c>
      <c r="G429" s="299" t="str">
        <f>CONCATENATE("(",ROUND((F429/$H431)*100,1),")")</f>
        <v>(1.8)</v>
      </c>
      <c r="H429" s="302">
        <f>SUM(B429,D429,F429)</f>
        <v>17.586852849131432</v>
      </c>
      <c r="I429" s="299" t="str">
        <f>CONCATENATE("(",ROUND((H429/$H431)*100,1),")")</f>
        <v>(20.8)</v>
      </c>
      <c r="K429" s="302">
        <f>B434-B429</f>
        <v>0.46432117069891099</v>
      </c>
      <c r="L429" s="302">
        <f>D434-D429</f>
        <v>0.26135187265273796</v>
      </c>
      <c r="M429" s="302">
        <f>F434-F429</f>
        <v>2.4805965844338917E-3</v>
      </c>
      <c r="N429" s="302">
        <f>SUM(K429:M429)</f>
        <v>0.72815363993608284</v>
      </c>
    </row>
    <row r="430" spans="1:14" x14ac:dyDescent="0.2">
      <c r="A430" s="282" t="s">
        <v>365</v>
      </c>
      <c r="B430" s="302">
        <f>'Ind T6'!L179</f>
        <v>31.505690192952468</v>
      </c>
      <c r="C430" s="299" t="str">
        <f>CONCATENATE("(",ROUND((B430/$H431)*100,1),")")</f>
        <v>(37.2)</v>
      </c>
      <c r="D430" s="302">
        <f>'Ind T6'!M179</f>
        <v>29.42104293803208</v>
      </c>
      <c r="E430" s="299" t="str">
        <f>CONCATENATE("(",ROUND((D430/$H431)*100,1),")")</f>
        <v>(34.8)</v>
      </c>
      <c r="F430" s="302">
        <f>'Ind T6'!N179</f>
        <v>6.0834140198841116</v>
      </c>
      <c r="G430" s="299" t="str">
        <f>CONCATENATE("(",ROUND((F430/$H431)*100,1),")")</f>
        <v>(7.2)</v>
      </c>
      <c r="H430" s="302">
        <f t="shared" ref="H430" si="320">SUM(B430,D430,F430)</f>
        <v>67.010147150868661</v>
      </c>
      <c r="I430" s="299" t="str">
        <f>CONCATENATE("(",ROUND((H430/$H431)*100,1),")")</f>
        <v>(79.2)</v>
      </c>
      <c r="K430" s="302">
        <f t="shared" ref="K430:K431" si="321">B435-B430</f>
        <v>2.0554735236503738</v>
      </c>
      <c r="L430" s="302">
        <f t="shared" ref="L430:L431" si="322">D435-D430</f>
        <v>9.3873516290994274E-2</v>
      </c>
      <c r="M430" s="302">
        <f t="shared" ref="M430:M431" si="323">F435-F430</f>
        <v>0.55549932012254288</v>
      </c>
      <c r="N430" s="302">
        <f t="shared" ref="N430:N431" si="324">SUM(K430:M430)</f>
        <v>2.704846360063911</v>
      </c>
    </row>
    <row r="431" spans="1:14" x14ac:dyDescent="0.2">
      <c r="A431" s="282" t="s">
        <v>363</v>
      </c>
      <c r="B431" s="302">
        <f>SUM(B429:B430)</f>
        <v>42.753845360577657</v>
      </c>
      <c r="C431" s="299" t="str">
        <f>CONCATENATE("(",ROUND((B431/$H431)*100,1),")")</f>
        <v>(50.5)</v>
      </c>
      <c r="D431" s="302">
        <f>SUM(D429:D430)</f>
        <v>34.236601317206535</v>
      </c>
      <c r="E431" s="299" t="str">
        <f>CONCATENATE("(",ROUND((D431/$H431)*100,1),")")</f>
        <v>(40.5)</v>
      </c>
      <c r="F431" s="302">
        <f>SUM(F429:F430)</f>
        <v>7.6065533222158983</v>
      </c>
      <c r="G431" s="299" t="str">
        <f>CONCATENATE("(",ROUND((F431/$H431)*100,1),")")</f>
        <v>(9)</v>
      </c>
      <c r="H431" s="302">
        <f>SUM(H429:H430)</f>
        <v>84.597000000000094</v>
      </c>
      <c r="I431" s="299" t="str">
        <f>CONCATENATE("(",ROUND((H431/$H431)*100,1),")")</f>
        <v>(100)</v>
      </c>
      <c r="K431" s="302">
        <f t="shared" si="321"/>
        <v>2.5197946943492795</v>
      </c>
      <c r="L431" s="302">
        <f t="shared" si="322"/>
        <v>0.35522538894373668</v>
      </c>
      <c r="M431" s="302">
        <f t="shared" si="323"/>
        <v>0.55797991670697655</v>
      </c>
      <c r="N431" s="302">
        <f t="shared" si="324"/>
        <v>3.4329999999999927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11.712476338324096</v>
      </c>
      <c r="C434" s="299" t="str">
        <f>CONCATENATE("(",ROUND((B434/$H436)*100,1),")")</f>
        <v>(13.3)</v>
      </c>
      <c r="D434" s="302">
        <f>'Ind T6'!R180</f>
        <v>5.0769102518271962</v>
      </c>
      <c r="E434" s="299" t="str">
        <f>CONCATENATE("(",ROUND((D434/$H436)*100,1),")")</f>
        <v>(5.8)</v>
      </c>
      <c r="F434" s="302">
        <f>'Ind T6'!S180</f>
        <v>1.5256198989162209</v>
      </c>
      <c r="G434" s="299" t="str">
        <f>CONCATENATE("(",ROUND((F434/$H436)*100,1),")")</f>
        <v>(1.7)</v>
      </c>
      <c r="H434" s="302">
        <f>SUM(B434,D434,F434)</f>
        <v>18.315006489067514</v>
      </c>
      <c r="I434" s="299" t="str">
        <f>CONCATENATE("(",ROUND((H434/$H436)*100,1),")")</f>
        <v>(20.8)</v>
      </c>
      <c r="K434" s="302">
        <f>B439-B434</f>
        <v>0.21851864768456508</v>
      </c>
      <c r="L434" s="302">
        <f>D439-D434</f>
        <v>0.21453947646915683</v>
      </c>
      <c r="M434" s="302">
        <f>F439-F434</f>
        <v>-0.10513851381864603</v>
      </c>
      <c r="N434" s="302">
        <f>SUM(K434:M434)</f>
        <v>0.32791961033507588</v>
      </c>
    </row>
    <row r="435" spans="1:14" x14ac:dyDescent="0.2">
      <c r="A435" s="282" t="s">
        <v>365</v>
      </c>
      <c r="B435" s="302">
        <f>'Ind T6'!Q179</f>
        <v>33.561163716602842</v>
      </c>
      <c r="C435" s="299" t="str">
        <f>CONCATENATE("(",ROUND((B435/$H436)*100,1),")")</f>
        <v>(38.1)</v>
      </c>
      <c r="D435" s="302">
        <f>'Ind T6'!R179</f>
        <v>29.514916454323075</v>
      </c>
      <c r="E435" s="299" t="str">
        <f>CONCATENATE("(",ROUND((D435/$H436)*100,1),")")</f>
        <v>(33.5)</v>
      </c>
      <c r="F435" s="302">
        <f>'Ind T6'!S179</f>
        <v>6.6389133400066545</v>
      </c>
      <c r="G435" s="299" t="str">
        <f>CONCATENATE("(",ROUND((F435/$H436)*100,1),")")</f>
        <v>(7.5)</v>
      </c>
      <c r="H435" s="302">
        <f t="shared" ref="H435" si="325">SUM(B435,D435,F435)</f>
        <v>69.714993510932572</v>
      </c>
      <c r="I435" s="299" t="str">
        <f>CONCATENATE("(",ROUND((H435/$H436)*100,1),")")</f>
        <v>(79.2)</v>
      </c>
      <c r="K435" s="302">
        <f t="shared" ref="K435:K436" si="326">B440-B435</f>
        <v>2.1428317896368299</v>
      </c>
      <c r="L435" s="302">
        <f t="shared" ref="L435:L436" si="327">D440-D435</f>
        <v>-1.7786082903695188</v>
      </c>
      <c r="M435" s="302">
        <f t="shared" ref="M435:M436" si="328">F440-F435</f>
        <v>0.60185689039751455</v>
      </c>
      <c r="N435" s="302">
        <f t="shared" ref="N435:N436" si="329">SUM(K435:M435)</f>
        <v>0.96608038966482557</v>
      </c>
    </row>
    <row r="436" spans="1:14" x14ac:dyDescent="0.2">
      <c r="A436" s="282" t="s">
        <v>363</v>
      </c>
      <c r="B436" s="302">
        <f>SUM(B434:B435)</f>
        <v>45.273640054926936</v>
      </c>
      <c r="C436" s="299" t="str">
        <f>CONCATENATE("(",ROUND((B436/$H436)*100,1),")")</f>
        <v>(51.4)</v>
      </c>
      <c r="D436" s="302">
        <f>SUM(D434:D435)</f>
        <v>34.591826706150272</v>
      </c>
      <c r="E436" s="299" t="str">
        <f>CONCATENATE("(",ROUND((D436/$H436)*100,1),")")</f>
        <v>(39.3)</v>
      </c>
      <c r="F436" s="302">
        <f>SUM(F434:F435)</f>
        <v>8.1645332389228749</v>
      </c>
      <c r="G436" s="299" t="str">
        <f>CONCATENATE("(",ROUND((F436/$H436)*100,1),")")</f>
        <v>(9.3)</v>
      </c>
      <c r="H436" s="302">
        <f>SUM(H434:H435)</f>
        <v>88.030000000000086</v>
      </c>
      <c r="I436" s="299" t="str">
        <f>CONCATENATE("(",ROUND((H436/$H436)*100,1),")")</f>
        <v>(100)</v>
      </c>
      <c r="K436" s="302">
        <f t="shared" si="326"/>
        <v>2.3613504373213985</v>
      </c>
      <c r="L436" s="302">
        <f t="shared" si="327"/>
        <v>-1.5640688139003629</v>
      </c>
      <c r="M436" s="302">
        <f t="shared" si="328"/>
        <v>0.49671837657886897</v>
      </c>
      <c r="N436" s="302">
        <f t="shared" si="329"/>
        <v>1.2939999999999046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11.930994986008661</v>
      </c>
      <c r="C439" s="299" t="str">
        <f>CONCATENATE("(",ROUND((B439/$H441)*100,1),")")</f>
        <v>(13.4)</v>
      </c>
      <c r="D439" s="302">
        <f>'Ind T6'!W180</f>
        <v>5.2914497282963531</v>
      </c>
      <c r="E439" s="299" t="str">
        <f>CONCATENATE("(",ROUND((D439/$H441)*100,1),")")</f>
        <v>(5.9)</v>
      </c>
      <c r="F439" s="302">
        <f>'Ind T6'!X180</f>
        <v>1.4204813850975748</v>
      </c>
      <c r="G439" s="299" t="str">
        <f>CONCATENATE("(",ROUND((F439/$H441)*100,1),")")</f>
        <v>(1.6)</v>
      </c>
      <c r="H439" s="302">
        <f>SUM(B439,D439,F439)</f>
        <v>18.642926099402587</v>
      </c>
      <c r="I439" s="299" t="str">
        <f>CONCATENATE("(",ROUND((H439/$H441)*100,1),")")</f>
        <v>(20.9)</v>
      </c>
      <c r="K439" s="302">
        <f>B439-B429</f>
        <v>0.68283981838347607</v>
      </c>
      <c r="L439" s="302">
        <f>D439-D429</f>
        <v>0.47589134912189479</v>
      </c>
      <c r="M439" s="302">
        <f>F439-F429</f>
        <v>-0.10265791723421214</v>
      </c>
      <c r="N439" s="302">
        <f>SUM(K439:M439)</f>
        <v>1.0560732502711587</v>
      </c>
    </row>
    <row r="440" spans="1:14" x14ac:dyDescent="0.2">
      <c r="A440" s="282" t="s">
        <v>365</v>
      </c>
      <c r="B440" s="302">
        <f>'Ind T6'!V179</f>
        <v>35.703995506239671</v>
      </c>
      <c r="C440" s="299" t="str">
        <f>CONCATENATE("(",ROUND((B440/$H441)*100,1),")")</f>
        <v>(40)</v>
      </c>
      <c r="D440" s="302">
        <f>'Ind T6'!W179</f>
        <v>27.736308163953556</v>
      </c>
      <c r="E440" s="299" t="str">
        <f>CONCATENATE("(",ROUND((D440/$H441)*100,1),")")</f>
        <v>(31.1)</v>
      </c>
      <c r="F440" s="302">
        <f>'Ind T6'!X179</f>
        <v>7.240770230404169</v>
      </c>
      <c r="G440" s="299" t="str">
        <f>CONCATENATE("(",ROUND((F440/$H441)*100,1),")")</f>
        <v>(8.1)</v>
      </c>
      <c r="H440" s="302">
        <f t="shared" ref="H440" si="330">SUM(B440,D440,F440)</f>
        <v>70.681073900597397</v>
      </c>
      <c r="I440" s="299" t="str">
        <f>CONCATENATE("(",ROUND((H440/$H441)*100,1),")")</f>
        <v>(79.1)</v>
      </c>
      <c r="K440" s="302">
        <f t="shared" ref="K440:K441" si="331">B440-B430</f>
        <v>4.1983053132872037</v>
      </c>
      <c r="L440" s="302">
        <f t="shared" ref="L440:L441" si="332">D440-D430</f>
        <v>-1.6847347740785246</v>
      </c>
      <c r="M440" s="302">
        <f t="shared" ref="M440:M441" si="333">F440-F430</f>
        <v>1.1573562105200574</v>
      </c>
      <c r="N440" s="302">
        <f t="shared" ref="N440:N441" si="334">SUM(K440:M440)</f>
        <v>3.6709267497287366</v>
      </c>
    </row>
    <row r="441" spans="1:14" x14ac:dyDescent="0.2">
      <c r="A441" s="282" t="s">
        <v>363</v>
      </c>
      <c r="B441" s="302">
        <f>SUM(B439:B440)</f>
        <v>47.634990492248335</v>
      </c>
      <c r="C441" s="299" t="str">
        <f>CONCATENATE("(",ROUND((B441/$H441)*100,1),")")</f>
        <v>(53.3)</v>
      </c>
      <c r="D441" s="302">
        <f>SUM(D439:D440)</f>
        <v>33.027757892249909</v>
      </c>
      <c r="E441" s="299" t="str">
        <f>CONCATENATE("(",ROUND((D441/$H441)*100,1),")")</f>
        <v>(37)</v>
      </c>
      <c r="F441" s="302">
        <f>SUM(F439:F440)</f>
        <v>8.6612516155017438</v>
      </c>
      <c r="G441" s="299" t="str">
        <f>CONCATENATE("(",ROUND((F441/$H441)*100,1),")")</f>
        <v>(9.7)</v>
      </c>
      <c r="H441" s="302">
        <f>SUM(H439:H440)</f>
        <v>89.323999999999984</v>
      </c>
      <c r="I441" s="299" t="str">
        <f>CONCATENATE("(",ROUND((H441/$H441)*100,1),")")</f>
        <v>(100)</v>
      </c>
      <c r="K441" s="302">
        <f t="shared" si="331"/>
        <v>4.881145131670678</v>
      </c>
      <c r="L441" s="302">
        <f t="shared" si="332"/>
        <v>-1.2088434249566262</v>
      </c>
      <c r="M441" s="302">
        <f t="shared" si="333"/>
        <v>1.0546982932858455</v>
      </c>
      <c r="N441" s="302">
        <f t="shared" si="334"/>
        <v>4.7269999999998973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4.3571553490808634</v>
      </c>
      <c r="C450" s="299" t="str">
        <f>CONCATENATE("(",ROUND((B450/$H452)*100,1),")")</f>
        <v>(18.3)</v>
      </c>
      <c r="D450" s="302">
        <f>'Ind T6'!M189</f>
        <v>3.4906914923533687</v>
      </c>
      <c r="E450" s="299" t="str">
        <f>CONCATENATE("(",ROUND((D450/$H452)*100,1),")")</f>
        <v>(14.7)</v>
      </c>
      <c r="F450" s="302">
        <f>'Ind T6'!N189</f>
        <v>3.2351598624988442</v>
      </c>
      <c r="G450" s="299" t="str">
        <f>CONCATENATE("(",ROUND((F450/$H452)*100,1),")")</f>
        <v>(13.6)</v>
      </c>
      <c r="H450" s="302">
        <f>SUM(B450,D450,F450)</f>
        <v>11.083006703933076</v>
      </c>
      <c r="I450" s="299" t="str">
        <f>CONCATENATE("(",ROUND((H450/$H452)*100,1),")")</f>
        <v>(46.6)</v>
      </c>
      <c r="K450" s="302">
        <f>B455-B450</f>
        <v>0.48215583316452548</v>
      </c>
      <c r="L450" s="302">
        <f>D455-D450</f>
        <v>0.48563824039738757</v>
      </c>
      <c r="M450" s="302">
        <f>F455-F450</f>
        <v>0.31243542275680136</v>
      </c>
      <c r="N450" s="302">
        <f>SUM(K450:M450)</f>
        <v>1.2802294963187144</v>
      </c>
    </row>
    <row r="451" spans="1:14" x14ac:dyDescent="0.2">
      <c r="A451" s="282" t="s">
        <v>365</v>
      </c>
      <c r="B451" s="302">
        <f>'Ind T6'!L188</f>
        <v>3.2271143764121013</v>
      </c>
      <c r="C451" s="299" t="str">
        <f>CONCATENATE("(",ROUND((B451/$H452)*100,1),")")</f>
        <v>(13.6)</v>
      </c>
      <c r="D451" s="302">
        <f>'Ind T6'!M188</f>
        <v>5.4338512518881599</v>
      </c>
      <c r="E451" s="299" t="str">
        <f>CONCATENATE("(",ROUND((D451/$H452)*100,1),")")</f>
        <v>(22.8)</v>
      </c>
      <c r="F451" s="302">
        <f>'Ind T6'!N188</f>
        <v>4.0500276677666855</v>
      </c>
      <c r="G451" s="299" t="str">
        <f>CONCATENATE("(",ROUND((F451/$H452)*100,1),")")</f>
        <v>(17)</v>
      </c>
      <c r="H451" s="302">
        <f t="shared" ref="H451" si="335">SUM(B451,D451,F451)</f>
        <v>12.710993296066945</v>
      </c>
      <c r="I451" s="299" t="str">
        <f>CONCATENATE("(",ROUND((H451/$H452)*100,1),")")</f>
        <v>(53.4)</v>
      </c>
      <c r="K451" s="302">
        <f t="shared" ref="K451:K452" si="336">B456-B451</f>
        <v>0.19493693508909171</v>
      </c>
      <c r="L451" s="302">
        <f t="shared" ref="L451:L452" si="337">D456-D451</f>
        <v>0.57678875969209464</v>
      </c>
      <c r="M451" s="302">
        <f t="shared" ref="M451:M452" si="338">F456-F451</f>
        <v>0.13204480890005588</v>
      </c>
      <c r="N451" s="302">
        <f t="shared" ref="N451:N452" si="339">SUM(K451:M451)</f>
        <v>0.90377050368124223</v>
      </c>
    </row>
    <row r="452" spans="1:14" x14ac:dyDescent="0.2">
      <c r="A452" s="282" t="s">
        <v>363</v>
      </c>
      <c r="B452" s="302">
        <f>SUM(B450:B451)</f>
        <v>7.5842697254929643</v>
      </c>
      <c r="C452" s="299" t="str">
        <f>CONCATENATE("(",ROUND((B452/$H452)*100,1),")")</f>
        <v>(31.9)</v>
      </c>
      <c r="D452" s="302">
        <f>SUM(D450:D451)</f>
        <v>8.9245427442415277</v>
      </c>
      <c r="E452" s="299" t="str">
        <f>CONCATENATE("(",ROUND((D452/$H452)*100,1),")")</f>
        <v>(37.5)</v>
      </c>
      <c r="F452" s="302">
        <f>SUM(F450:F451)</f>
        <v>7.2851875302655298</v>
      </c>
      <c r="G452" s="299" t="str">
        <f>CONCATENATE("(",ROUND((F452/$H452)*100,1),")")</f>
        <v>(30.6)</v>
      </c>
      <c r="H452" s="302">
        <f>SUM(H450:H451)</f>
        <v>23.794000000000022</v>
      </c>
      <c r="I452" s="299" t="str">
        <f>CONCATENATE("(",ROUND((H452/$H452)*100,1),")")</f>
        <v>(100)</v>
      </c>
      <c r="K452" s="302">
        <f t="shared" si="336"/>
        <v>0.67709276825361719</v>
      </c>
      <c r="L452" s="302">
        <f t="shared" si="337"/>
        <v>1.0624270000894835</v>
      </c>
      <c r="M452" s="302">
        <f t="shared" si="338"/>
        <v>0.44448023165685768</v>
      </c>
      <c r="N452" s="302">
        <f t="shared" si="339"/>
        <v>2.1839999999999584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4.8393111822453889</v>
      </c>
      <c r="C455" s="299" t="str">
        <f>CONCATENATE("(",ROUND((B455/$H457)*100,1),")")</f>
        <v>(18.6)</v>
      </c>
      <c r="D455" s="302">
        <f>'Ind T6'!R189</f>
        <v>3.9763297327507563</v>
      </c>
      <c r="E455" s="299" t="str">
        <f>CONCATENATE("(",ROUND((D455/$H457)*100,1),")")</f>
        <v>(15.3)</v>
      </c>
      <c r="F455" s="302">
        <f>'Ind T6'!S189</f>
        <v>3.5475952852556456</v>
      </c>
      <c r="G455" s="299" t="str">
        <f>CONCATENATE("(",ROUND((F455/$H457)*100,1),")")</f>
        <v>(13.7)</v>
      </c>
      <c r="H455" s="302">
        <f>SUM(B455,D455,F455)</f>
        <v>12.363236200251791</v>
      </c>
      <c r="I455" s="299" t="str">
        <f>CONCATENATE("(",ROUND((H455/$H457)*100,1),")")</f>
        <v>(47.6)</v>
      </c>
      <c r="K455" s="302">
        <f>B460-B455</f>
        <v>0.51164151339368491</v>
      </c>
      <c r="L455" s="302">
        <f>D460-D455</f>
        <v>0.57541730879907638</v>
      </c>
      <c r="M455" s="302">
        <f>F460-F455</f>
        <v>0.5430923360299782</v>
      </c>
      <c r="N455" s="302">
        <f>SUM(K455:M455)</f>
        <v>1.6301511582227395</v>
      </c>
    </row>
    <row r="456" spans="1:14" x14ac:dyDescent="0.2">
      <c r="A456" s="282" t="s">
        <v>365</v>
      </c>
      <c r="B456" s="302">
        <f>'Ind T6'!Q188</f>
        <v>3.422051311501193</v>
      </c>
      <c r="C456" s="299" t="str">
        <f>CONCATENATE("(",ROUND((B456/$H457)*100,1),")")</f>
        <v>(13.2)</v>
      </c>
      <c r="D456" s="302">
        <f>'Ind T6'!R188</f>
        <v>6.0106400115802545</v>
      </c>
      <c r="E456" s="299" t="str">
        <f>CONCATENATE("(",ROUND((D456/$H457)*100,1),")")</f>
        <v>(23.1)</v>
      </c>
      <c r="F456" s="302">
        <f>'Ind T6'!S188</f>
        <v>4.1820724766667414</v>
      </c>
      <c r="G456" s="299" t="str">
        <f>CONCATENATE("(",ROUND((F456/$H457)*100,1),")")</f>
        <v>(16.1)</v>
      </c>
      <c r="H456" s="302">
        <f t="shared" ref="H456" si="340">SUM(B456,D456,F456)</f>
        <v>13.614763799748189</v>
      </c>
      <c r="I456" s="299" t="str">
        <f>CONCATENATE("(",ROUND((H456/$H457)*100,1),")")</f>
        <v>(52.4)</v>
      </c>
      <c r="K456" s="302">
        <f t="shared" ref="K456:K457" si="341">B461-B456</f>
        <v>0.10355958043558466</v>
      </c>
      <c r="L456" s="302">
        <f t="shared" ref="L456:L457" si="342">D461-D456</f>
        <v>0.53975102795478325</v>
      </c>
      <c r="M456" s="302">
        <f t="shared" ref="M456:M457" si="343">F461-F456</f>
        <v>0.44453823338688903</v>
      </c>
      <c r="N456" s="302">
        <f t="shared" ref="N456:N457" si="344">SUM(K456:M456)</f>
        <v>1.0878488417772569</v>
      </c>
    </row>
    <row r="457" spans="1:14" x14ac:dyDescent="0.2">
      <c r="A457" s="282" t="s">
        <v>363</v>
      </c>
      <c r="B457" s="302">
        <f>SUM(B455:B456)</f>
        <v>8.2613624937465815</v>
      </c>
      <c r="C457" s="299" t="str">
        <f>CONCATENATE("(",ROUND((B457/$H457)*100,1),")")</f>
        <v>(31.8)</v>
      </c>
      <c r="D457" s="302">
        <f>SUM(D455:D456)</f>
        <v>9.9869697443310113</v>
      </c>
      <c r="E457" s="299" t="str">
        <f>CONCATENATE("(",ROUND((D457/$H457)*100,1),")")</f>
        <v>(38.4)</v>
      </c>
      <c r="F457" s="302">
        <f>SUM(F455:F456)</f>
        <v>7.7296677619223875</v>
      </c>
      <c r="G457" s="299" t="str">
        <f>CONCATENATE("(",ROUND((F457/$H457)*100,1),")")</f>
        <v>(29.8)</v>
      </c>
      <c r="H457" s="302">
        <f>SUM(H455:H456)</f>
        <v>25.97799999999998</v>
      </c>
      <c r="I457" s="299" t="str">
        <f>CONCATENATE("(",ROUND((H457/$H457)*100,1),")")</f>
        <v>(100)</v>
      </c>
      <c r="K457" s="302">
        <f t="shared" si="341"/>
        <v>0.61520109382927046</v>
      </c>
      <c r="L457" s="302">
        <f t="shared" si="342"/>
        <v>1.1151683367538592</v>
      </c>
      <c r="M457" s="302">
        <f t="shared" si="343"/>
        <v>0.98763056941686678</v>
      </c>
      <c r="N457" s="302">
        <f t="shared" si="344"/>
        <v>2.7179999999999964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5.3509526956390738</v>
      </c>
      <c r="C460" s="299" t="str">
        <f>CONCATENATE("(",ROUND((B460/$H462)*100,1),")")</f>
        <v>(18.6)</v>
      </c>
      <c r="D460" s="302">
        <f>'Ind T6'!W189</f>
        <v>4.5517470415498327</v>
      </c>
      <c r="E460" s="299" t="str">
        <f>CONCATENATE("(",ROUND((D460/$H462)*100,1),")")</f>
        <v>(15.9)</v>
      </c>
      <c r="F460" s="302">
        <f>'Ind T6'!X189</f>
        <v>4.0906876212856238</v>
      </c>
      <c r="G460" s="299" t="str">
        <f>CONCATENATE("(",ROUND((F460/$H462)*100,1),")")</f>
        <v>(14.3)</v>
      </c>
      <c r="H460" s="302">
        <f>SUM(B460,D460,F460)</f>
        <v>13.993387358474532</v>
      </c>
      <c r="I460" s="299" t="str">
        <f>CONCATENATE("(",ROUND((H460/$H462)*100,1),")")</f>
        <v>(48.8)</v>
      </c>
      <c r="K460" s="302">
        <f>B460-B450</f>
        <v>0.99379734655821039</v>
      </c>
      <c r="L460" s="302">
        <f>D460-D450</f>
        <v>1.0610555491964639</v>
      </c>
      <c r="M460" s="302">
        <f>F460-F450</f>
        <v>0.85552775878677956</v>
      </c>
      <c r="N460" s="302">
        <f>SUM(K460:M460)</f>
        <v>2.9103806545414539</v>
      </c>
    </row>
    <row r="461" spans="1:14" x14ac:dyDescent="0.2">
      <c r="A461" s="282" t="s">
        <v>365</v>
      </c>
      <c r="B461" s="302">
        <f>'Ind T6'!V188</f>
        <v>3.5256108919367777</v>
      </c>
      <c r="C461" s="299" t="str">
        <f>CONCATENATE("(",ROUND((B461/$H462)*100,1),")")</f>
        <v>(12.3)</v>
      </c>
      <c r="D461" s="302">
        <f>'Ind T6'!W188</f>
        <v>6.5503910395350378</v>
      </c>
      <c r="E461" s="299" t="str">
        <f>CONCATENATE("(",ROUND((D461/$H462)*100,1),")")</f>
        <v>(22.8)</v>
      </c>
      <c r="F461" s="302">
        <f>'Ind T6'!X188</f>
        <v>4.6266107100536304</v>
      </c>
      <c r="G461" s="299" t="str">
        <f>CONCATENATE("(",ROUND((F461/$H462)*100,1),")")</f>
        <v>(16.1)</v>
      </c>
      <c r="H461" s="302">
        <f t="shared" ref="H461" si="345">SUM(B461,D461,F461)</f>
        <v>14.702612641525445</v>
      </c>
      <c r="I461" s="299" t="str">
        <f>CONCATENATE("(",ROUND((H461/$H462)*100,1),")")</f>
        <v>(51.2)</v>
      </c>
      <c r="K461" s="302">
        <f t="shared" ref="K461:K462" si="346">B461-B451</f>
        <v>0.29849651552467638</v>
      </c>
      <c r="L461" s="302">
        <f t="shared" ref="L461:L462" si="347">D461-D451</f>
        <v>1.1165397876468779</v>
      </c>
      <c r="M461" s="302">
        <f t="shared" ref="M461:M462" si="348">F461-F451</f>
        <v>0.5765830422869449</v>
      </c>
      <c r="N461" s="302">
        <f t="shared" ref="N461:N462" si="349">SUM(K461:M461)</f>
        <v>1.9916193454584992</v>
      </c>
    </row>
    <row r="462" spans="1:14" x14ac:dyDescent="0.2">
      <c r="A462" s="282" t="s">
        <v>363</v>
      </c>
      <c r="B462" s="302">
        <f>SUM(B460:B461)</f>
        <v>8.876563587575852</v>
      </c>
      <c r="C462" s="299" t="str">
        <f>CONCATENATE("(",ROUND((B462/$H462)*100,1),")")</f>
        <v>(30.9)</v>
      </c>
      <c r="D462" s="302">
        <f>SUM(D460:D461)</f>
        <v>11.10213808108487</v>
      </c>
      <c r="E462" s="299" t="str">
        <f>CONCATENATE("(",ROUND((D462/$H462)*100,1),")")</f>
        <v>(38.7)</v>
      </c>
      <c r="F462" s="302">
        <f>SUM(F460:F461)</f>
        <v>8.7172983313392542</v>
      </c>
      <c r="G462" s="299" t="str">
        <f>CONCATENATE("(",ROUND((F462/$H462)*100,1),")")</f>
        <v>(30.4)</v>
      </c>
      <c r="H462" s="302">
        <f>SUM(H460:H461)</f>
        <v>28.695999999999977</v>
      </c>
      <c r="I462" s="299" t="str">
        <f>CONCATENATE("(",ROUND((H462/$H462)*100,1),")")</f>
        <v>(100)</v>
      </c>
      <c r="K462" s="302">
        <f t="shared" si="346"/>
        <v>1.2922938620828877</v>
      </c>
      <c r="L462" s="302">
        <f t="shared" si="347"/>
        <v>2.1775953368433427</v>
      </c>
      <c r="M462" s="302">
        <f t="shared" si="348"/>
        <v>1.4321108010737245</v>
      </c>
      <c r="N462" s="302">
        <f t="shared" si="349"/>
        <v>4.9019999999999548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3.9420574848344945</v>
      </c>
      <c r="C471" s="299" t="str">
        <f>CONCATENATE("(",ROUND((B471/$H473)*100,1),")")</f>
        <v>(16.7)</v>
      </c>
      <c r="D471" s="302">
        <f>'Ind T6'!M198</f>
        <v>1.1675780398589164</v>
      </c>
      <c r="E471" s="299" t="str">
        <f>CONCATENATE("(",ROUND((D471/$H473)*100,1),")")</f>
        <v>(5)</v>
      </c>
      <c r="F471" s="302">
        <f>'Ind T6'!N198</f>
        <v>1.8619675636553785</v>
      </c>
      <c r="G471" s="299" t="str">
        <f>CONCATENATE("(",ROUND((F471/$H473)*100,1),")")</f>
        <v>(7.9)</v>
      </c>
      <c r="H471" s="302">
        <f>SUM(B471,D471,F471)</f>
        <v>6.9716030883487896</v>
      </c>
      <c r="I471" s="299" t="str">
        <f>CONCATENATE("(",ROUND((H471/$H473)*100,1),")")</f>
        <v>(29.6)</v>
      </c>
      <c r="K471" s="302">
        <f>B476-B471</f>
        <v>-5.9157245880582465E-2</v>
      </c>
      <c r="L471" s="302">
        <f>D476-D471</f>
        <v>-5.800160337710536E-2</v>
      </c>
      <c r="M471" s="302">
        <f>F476-F471</f>
        <v>-3.0317671430334592E-2</v>
      </c>
      <c r="N471" s="302">
        <f>SUM(K471:M471)</f>
        <v>-0.14747652068802242</v>
      </c>
    </row>
    <row r="472" spans="1:14" x14ac:dyDescent="0.2">
      <c r="A472" s="282" t="s">
        <v>365</v>
      </c>
      <c r="B472" s="302">
        <f>'Ind T6'!L197</f>
        <v>4.630289708452052</v>
      </c>
      <c r="C472" s="299" t="str">
        <f>CONCATENATE("(",ROUND((B472/$H473)*100,1),")")</f>
        <v>(19.6)</v>
      </c>
      <c r="D472" s="302">
        <f>'Ind T6'!M197</f>
        <v>5.9180890337281387</v>
      </c>
      <c r="E472" s="299" t="str">
        <f>CONCATENATE("(",ROUND((D472/$H473)*100,1),")")</f>
        <v>(25.1)</v>
      </c>
      <c r="F472" s="302">
        <f>'Ind T6'!N197</f>
        <v>6.0660181694710342</v>
      </c>
      <c r="G472" s="299" t="str">
        <f>CONCATENATE("(",ROUND((F472/$H473)*100,1),")")</f>
        <v>(25.7)</v>
      </c>
      <c r="H472" s="302">
        <f t="shared" ref="H472" si="350">SUM(B472,D472,F472)</f>
        <v>16.614396911651227</v>
      </c>
      <c r="I472" s="299" t="str">
        <f>CONCATENATE("(",ROUND((H472/$H473)*100,1),")")</f>
        <v>(70.4)</v>
      </c>
      <c r="K472" s="302">
        <f t="shared" ref="K472:K473" si="351">B477-B472</f>
        <v>-0.35247902420978239</v>
      </c>
      <c r="L472" s="302">
        <f t="shared" ref="L472:L473" si="352">D477-D472</f>
        <v>-0.35431166719822205</v>
      </c>
      <c r="M472" s="302">
        <f t="shared" ref="M472:M473" si="353">F477-F472</f>
        <v>-0.26273278790396049</v>
      </c>
      <c r="N472" s="302">
        <f t="shared" ref="N472:N473" si="354">SUM(K472:M472)</f>
        <v>-0.96952347931196492</v>
      </c>
    </row>
    <row r="473" spans="1:14" x14ac:dyDescent="0.2">
      <c r="A473" s="282" t="s">
        <v>363</v>
      </c>
      <c r="B473" s="302">
        <f>SUM(B471:B472)</f>
        <v>8.5723471932865465</v>
      </c>
      <c r="C473" s="299" t="str">
        <f>CONCATENATE("(",ROUND((B473/$H473)*100,1),")")</f>
        <v>(36.3)</v>
      </c>
      <c r="D473" s="302">
        <f>SUM(D471:D472)</f>
        <v>7.0856670735870555</v>
      </c>
      <c r="E473" s="299" t="str">
        <f>CONCATENATE("(",ROUND((D473/$H473)*100,1),")")</f>
        <v>(30)</v>
      </c>
      <c r="F473" s="302">
        <f>SUM(F471:F472)</f>
        <v>7.9279857331264125</v>
      </c>
      <c r="G473" s="299" t="str">
        <f>CONCATENATE("(",ROUND((F473/$H473)*100,1),")")</f>
        <v>(33.6)</v>
      </c>
      <c r="H473" s="302">
        <f>SUM(H471:H472)</f>
        <v>23.586000000000016</v>
      </c>
      <c r="I473" s="299" t="str">
        <f>CONCATENATE("(",ROUND((H473/$H473)*100,1),")")</f>
        <v>(100)</v>
      </c>
      <c r="K473" s="302">
        <f t="shared" si="351"/>
        <v>-0.41163627009036574</v>
      </c>
      <c r="L473" s="302">
        <f t="shared" si="352"/>
        <v>-0.41231327057532763</v>
      </c>
      <c r="M473" s="302">
        <f t="shared" si="353"/>
        <v>-0.29305045933429508</v>
      </c>
      <c r="N473" s="302">
        <f t="shared" si="354"/>
        <v>-1.1169999999999884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3.882900238953912</v>
      </c>
      <c r="C476" s="299" t="str">
        <f>CONCATENATE("(",ROUND((B476/$H478)*100,1),")")</f>
        <v>(17.3)</v>
      </c>
      <c r="D476" s="302">
        <f>'Ind T6'!R198</f>
        <v>1.109576436481811</v>
      </c>
      <c r="E476" s="299" t="str">
        <f>CONCATENATE("(",ROUND((D476/$H478)*100,1),")")</f>
        <v>(4.9)</v>
      </c>
      <c r="F476" s="302">
        <f>'Ind T6'!S198</f>
        <v>1.8316498922250439</v>
      </c>
      <c r="G476" s="299" t="str">
        <f>CONCATENATE("(",ROUND((F476/$H478)*100,1),")")</f>
        <v>(8.2)</v>
      </c>
      <c r="H476" s="302">
        <f>SUM(B476,D476,F476)</f>
        <v>6.824126567660767</v>
      </c>
      <c r="I476" s="299" t="str">
        <f>CONCATENATE("(",ROUND((H476/$H478)*100,1),")")</f>
        <v>(30.4)</v>
      </c>
      <c r="K476" s="302">
        <f>B481-B476</f>
        <v>0.17759517822839133</v>
      </c>
      <c r="L476" s="302">
        <f>D481-D476</f>
        <v>1.440609013079408E-3</v>
      </c>
      <c r="M476" s="302">
        <f>F481-F476</f>
        <v>7.5709320928327717E-2</v>
      </c>
      <c r="N476" s="302">
        <f>SUM(K476:M476)</f>
        <v>0.25474510816979845</v>
      </c>
    </row>
    <row r="477" spans="1:14" x14ac:dyDescent="0.2">
      <c r="A477" s="282" t="s">
        <v>365</v>
      </c>
      <c r="B477" s="302">
        <f>'Ind T6'!Q197</f>
        <v>4.2778106842422696</v>
      </c>
      <c r="C477" s="299" t="str">
        <f>CONCATENATE("(",ROUND((B477/$H478)*100,1),")")</f>
        <v>(19)</v>
      </c>
      <c r="D477" s="302">
        <f>'Ind T6'!R197</f>
        <v>5.5637773665299166</v>
      </c>
      <c r="E477" s="299" t="str">
        <f>CONCATENATE("(",ROUND((D477/$H478)*100,1),")")</f>
        <v>(24.8)</v>
      </c>
      <c r="F477" s="302">
        <f>'Ind T6'!S197</f>
        <v>5.8032853815670737</v>
      </c>
      <c r="G477" s="299" t="str">
        <f>CONCATENATE("(",ROUND((F477/$H478)*100,1),")")</f>
        <v>(25.8)</v>
      </c>
      <c r="H477" s="302">
        <f t="shared" ref="H477" si="355">SUM(B477,D477,F477)</f>
        <v>15.64487343233926</v>
      </c>
      <c r="I477" s="299" t="str">
        <f>CONCATENATE("(",ROUND((H477/$H478)*100,1),")")</f>
        <v>(69.6)</v>
      </c>
      <c r="K477" s="302">
        <f t="shared" ref="K477:K478" si="356">B482-B477</f>
        <v>-0.20202178990443631</v>
      </c>
      <c r="L477" s="302">
        <f t="shared" ref="L477:L478" si="357">D482-D477</f>
        <v>-0.18881531415245512</v>
      </c>
      <c r="M477" s="302">
        <f t="shared" ref="M477:M478" si="358">F482-F477</f>
        <v>-0.10190800411294454</v>
      </c>
      <c r="N477" s="302">
        <f t="shared" ref="N477:N478" si="359">SUM(K477:M477)</f>
        <v>-0.49274510816983597</v>
      </c>
    </row>
    <row r="478" spans="1:14" x14ac:dyDescent="0.2">
      <c r="A478" s="282" t="s">
        <v>363</v>
      </c>
      <c r="B478" s="302">
        <f>SUM(B476:B477)</f>
        <v>8.1607109231961807</v>
      </c>
      <c r="C478" s="299" t="str">
        <f>CONCATENATE("(",ROUND((B478/$H478)*100,1),")")</f>
        <v>(36.3)</v>
      </c>
      <c r="D478" s="302">
        <f>SUM(D476:D477)</f>
        <v>6.6733538030117279</v>
      </c>
      <c r="E478" s="299" t="str">
        <f>CONCATENATE("(",ROUND((D478/$H478)*100,1),")")</f>
        <v>(29.7)</v>
      </c>
      <c r="F478" s="302">
        <f>SUM(F476:F477)</f>
        <v>7.6349352737921174</v>
      </c>
      <c r="G478" s="299" t="str">
        <f>CONCATENATE("(",ROUND((F478/$H478)*100,1),")")</f>
        <v>(34)</v>
      </c>
      <c r="H478" s="302">
        <f>SUM(H476:H477)</f>
        <v>22.469000000000026</v>
      </c>
      <c r="I478" s="299" t="str">
        <f>CONCATENATE("(",ROUND((H478/$H478)*100,1),")")</f>
        <v>(100)</v>
      </c>
      <c r="K478" s="302">
        <f t="shared" si="356"/>
        <v>-2.4426611676044985E-2</v>
      </c>
      <c r="L478" s="302">
        <f t="shared" si="357"/>
        <v>-0.18737470513937549</v>
      </c>
      <c r="M478" s="302">
        <f t="shared" si="358"/>
        <v>-2.6198683184616378E-2</v>
      </c>
      <c r="N478" s="302">
        <f t="shared" si="359"/>
        <v>-0.23800000000003685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4.0604954171823033</v>
      </c>
      <c r="C481" s="299" t="str">
        <f>CONCATENATE("(",ROUND((B481/$H483)*100,1),")")</f>
        <v>(18.3)</v>
      </c>
      <c r="D481" s="302">
        <f>'Ind T6'!W198</f>
        <v>1.1110170454948904</v>
      </c>
      <c r="E481" s="299" t="str">
        <f>CONCATENATE("(",ROUND((D481/$H483)*100,1),")")</f>
        <v>(5)</v>
      </c>
      <c r="F481" s="302">
        <f>'Ind T6'!X198</f>
        <v>1.9073592131533716</v>
      </c>
      <c r="G481" s="299" t="str">
        <f>CONCATENATE("(",ROUND((F481/$H483)*100,1),")")</f>
        <v>(8.6)</v>
      </c>
      <c r="H481" s="302">
        <f>SUM(B481,D481,F481)</f>
        <v>7.0788716758305661</v>
      </c>
      <c r="I481" s="299" t="str">
        <f>CONCATENATE("(",ROUND((H481/$H483)*100,1),")")</f>
        <v>(31.8)</v>
      </c>
      <c r="K481" s="302">
        <f>B481-B471</f>
        <v>0.11843793234780886</v>
      </c>
      <c r="L481" s="302">
        <f>D481-D471</f>
        <v>-5.6560994364025952E-2</v>
      </c>
      <c r="M481" s="302">
        <f>F481-F471</f>
        <v>4.5391649497993125E-2</v>
      </c>
      <c r="N481" s="302">
        <f>SUM(K481:M481)</f>
        <v>0.10726858748177603</v>
      </c>
    </row>
    <row r="482" spans="1:14" x14ac:dyDescent="0.2">
      <c r="A482" s="282" t="s">
        <v>365</v>
      </c>
      <c r="B482" s="302">
        <f>'Ind T6'!V197</f>
        <v>4.0757888943378333</v>
      </c>
      <c r="C482" s="299" t="str">
        <f>CONCATENATE("(",ROUND((B482/$H483)*100,1),")")</f>
        <v>(18.3)</v>
      </c>
      <c r="D482" s="302">
        <f>'Ind T6'!W197</f>
        <v>5.3749620523774615</v>
      </c>
      <c r="E482" s="299" t="str">
        <f>CONCATENATE("(",ROUND((D482/$H483)*100,1),")")</f>
        <v>(24.2)</v>
      </c>
      <c r="F482" s="302">
        <f>'Ind T6'!X197</f>
        <v>5.7013773774541292</v>
      </c>
      <c r="G482" s="299" t="str">
        <f>CONCATENATE("(",ROUND((F482/$H483)*100,1),")")</f>
        <v>(25.6)</v>
      </c>
      <c r="H482" s="302">
        <f t="shared" ref="H482" si="360">SUM(B482,D482,F482)</f>
        <v>15.152128324169425</v>
      </c>
      <c r="I482" s="299" t="str">
        <f>CONCATENATE("(",ROUND((H482/$H483)*100,1),")")</f>
        <v>(68.2)</v>
      </c>
      <c r="K482" s="302">
        <f t="shared" ref="K482:K483" si="361">B482-B472</f>
        <v>-0.5545008141142187</v>
      </c>
      <c r="L482" s="302">
        <f t="shared" ref="L482:L483" si="362">D482-D472</f>
        <v>-0.54312698135067716</v>
      </c>
      <c r="M482" s="302">
        <f t="shared" ref="M482:M483" si="363">F482-F472</f>
        <v>-0.36464079201690502</v>
      </c>
      <c r="N482" s="302">
        <f t="shared" ref="N482:N483" si="364">SUM(K482:M482)</f>
        <v>-1.4622685874818009</v>
      </c>
    </row>
    <row r="483" spans="1:14" x14ac:dyDescent="0.2">
      <c r="A483" s="282" t="s">
        <v>363</v>
      </c>
      <c r="B483" s="302">
        <f>SUM(B481:B482)</f>
        <v>8.1362843115201358</v>
      </c>
      <c r="C483" s="299" t="str">
        <f>CONCATENATE("(",ROUND((B483/$H483)*100,1),")")</f>
        <v>(36.6)</v>
      </c>
      <c r="D483" s="302">
        <f>SUM(D481:D482)</f>
        <v>6.4859790978723524</v>
      </c>
      <c r="E483" s="299" t="str">
        <f>CONCATENATE("(",ROUND((D483/$H483)*100,1),")")</f>
        <v>(29.2)</v>
      </c>
      <c r="F483" s="302">
        <f>SUM(F481:F482)</f>
        <v>7.6087365906075011</v>
      </c>
      <c r="G483" s="299" t="str">
        <f>CONCATENATE("(",ROUND((F483/$H483)*100,1),")")</f>
        <v>(34.2)</v>
      </c>
      <c r="H483" s="302">
        <f>SUM(H481:H482)</f>
        <v>22.230999999999991</v>
      </c>
      <c r="I483" s="299" t="str">
        <f>CONCATENATE("(",ROUND((H483/$H483)*100,1),")")</f>
        <v>(100)</v>
      </c>
      <c r="K483" s="302">
        <f t="shared" si="361"/>
        <v>-0.43606288176641073</v>
      </c>
      <c r="L483" s="302">
        <f t="shared" si="362"/>
        <v>-0.59968797571470311</v>
      </c>
      <c r="M483" s="302">
        <f t="shared" si="363"/>
        <v>-0.31924914251891146</v>
      </c>
      <c r="N483" s="302">
        <f t="shared" si="364"/>
        <v>-1.3550000000000253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Enterprise M3 LEP (including all of Surrey)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0.74832236368355154</v>
      </c>
      <c r="C8" s="300">
        <v>0.31332340731575947</v>
      </c>
      <c r="D8" s="300">
        <v>0.41415802779454136</v>
      </c>
      <c r="E8" s="300">
        <f>SUM(B8:D8)</f>
        <v>1.4758037987938524</v>
      </c>
      <c r="F8" s="300"/>
      <c r="G8" s="300">
        <v>0.19504973392366839</v>
      </c>
      <c r="H8" s="300">
        <v>0.50734461649737228</v>
      </c>
      <c r="I8" s="300">
        <v>0.27999863962810473</v>
      </c>
      <c r="J8" s="300">
        <f>SUM(G8:I8)</f>
        <v>0.98239299004914549</v>
      </c>
      <c r="K8" s="300"/>
      <c r="L8" s="300">
        <v>0.88235138661551293</v>
      </c>
      <c r="M8" s="300">
        <v>0.40592340360903623</v>
      </c>
      <c r="N8" s="300">
        <v>0.27575345373936783</v>
      </c>
      <c r="O8" s="300">
        <f>SUM(L8:N8)</f>
        <v>1.564028243963917</v>
      </c>
      <c r="P8" s="300"/>
      <c r="Q8" s="300">
        <v>0.9070380823121359</v>
      </c>
      <c r="R8" s="300">
        <v>0.40454516249359335</v>
      </c>
      <c r="S8" s="300">
        <v>0.28766548869407416</v>
      </c>
      <c r="T8" s="300">
        <f>SUM(Q8:S8)</f>
        <v>1.5992487334998033</v>
      </c>
      <c r="U8" s="300"/>
      <c r="V8" s="300">
        <v>0.90837501202594395</v>
      </c>
      <c r="W8" s="300">
        <v>0.37678897758839908</v>
      </c>
      <c r="X8" s="300">
        <v>0.29695152447890222</v>
      </c>
      <c r="Y8" s="300">
        <f>SUM(V8:X8)</f>
        <v>1.5821155140932452</v>
      </c>
    </row>
    <row r="9" spans="1:25" x14ac:dyDescent="0.2">
      <c r="A9" s="260" t="s">
        <v>364</v>
      </c>
      <c r="B9" s="300">
        <v>1.659824764021248</v>
      </c>
      <c r="C9" s="300">
        <v>0.1519170667218426</v>
      </c>
      <c r="D9" s="300">
        <v>0.53645437046305311</v>
      </c>
      <c r="E9" s="300">
        <f t="shared" ref="E9:E10" si="0">SUM(B9:D9)</f>
        <v>2.3481962012061439</v>
      </c>
      <c r="F9" s="300"/>
      <c r="G9" s="300">
        <v>1.9947334053426793</v>
      </c>
      <c r="H9" s="300">
        <v>0.22852038570611319</v>
      </c>
      <c r="I9" s="300">
        <v>1.6863532189020669</v>
      </c>
      <c r="J9" s="300">
        <f t="shared" ref="J9:J10" si="1">SUM(G9:I9)</f>
        <v>3.9096070099508591</v>
      </c>
      <c r="K9" s="300"/>
      <c r="L9" s="300">
        <v>1.7787241352904091</v>
      </c>
      <c r="M9" s="300">
        <v>5.1709987720303082E-3</v>
      </c>
      <c r="N9" s="300">
        <v>0.53907662197365513</v>
      </c>
      <c r="O9" s="300">
        <f t="shared" ref="O9:O10" si="2">SUM(L9:N9)</f>
        <v>2.3229717560360945</v>
      </c>
      <c r="P9" s="300"/>
      <c r="Q9" s="300">
        <v>1.889903472132292</v>
      </c>
      <c r="R9" s="300">
        <v>5.2810082787235878E-3</v>
      </c>
      <c r="S9" s="300">
        <v>0.53756678608917485</v>
      </c>
      <c r="T9" s="300">
        <f t="shared" ref="T9:T10" si="3">SUM(Q9:S9)</f>
        <v>2.4327512665001905</v>
      </c>
      <c r="U9" s="300"/>
      <c r="V9" s="300">
        <v>2.0537736847294008</v>
      </c>
      <c r="W9" s="300">
        <v>5.3755891122550005E-3</v>
      </c>
      <c r="X9" s="300">
        <v>0.49873521206509402</v>
      </c>
      <c r="Y9" s="300">
        <f t="shared" ref="Y9:Y10" si="4">SUM(V9:X9)</f>
        <v>2.5578844859067495</v>
      </c>
    </row>
    <row r="10" spans="1:25" x14ac:dyDescent="0.2">
      <c r="A10" s="264" t="s">
        <v>363</v>
      </c>
      <c r="B10" s="301">
        <f>SUM(B8:B9)</f>
        <v>2.4081471277047997</v>
      </c>
      <c r="C10" s="301">
        <f t="shared" ref="C10:D10" si="5">SUM(C8:C9)</f>
        <v>0.46524047403760205</v>
      </c>
      <c r="D10" s="301">
        <f t="shared" si="5"/>
        <v>0.95061239825759447</v>
      </c>
      <c r="E10" s="301">
        <f t="shared" si="0"/>
        <v>3.8239999999999963</v>
      </c>
      <c r="F10" s="301"/>
      <c r="G10" s="301">
        <f>SUM(G8:G9)</f>
        <v>2.1897831392663476</v>
      </c>
      <c r="H10" s="301">
        <f t="shared" ref="H10" si="6">SUM(H8:H9)</f>
        <v>0.7358650022034855</v>
      </c>
      <c r="I10" s="301">
        <f t="shared" ref="I10" si="7">SUM(I8:I9)</f>
        <v>1.9663518585301716</v>
      </c>
      <c r="J10" s="301">
        <f t="shared" si="1"/>
        <v>4.8920000000000048</v>
      </c>
      <c r="K10" s="301"/>
      <c r="L10" s="301">
        <f>SUM(L8:L9)</f>
        <v>2.6610755219059219</v>
      </c>
      <c r="M10" s="301">
        <f t="shared" ref="M10" si="8">SUM(M8:M9)</f>
        <v>0.41109440238106654</v>
      </c>
      <c r="N10" s="301">
        <f t="shared" ref="N10" si="9">SUM(N8:N9)</f>
        <v>0.81483007571302291</v>
      </c>
      <c r="O10" s="301">
        <f t="shared" si="2"/>
        <v>3.8870000000000111</v>
      </c>
      <c r="P10" s="301"/>
      <c r="Q10" s="301">
        <f>SUM(Q8:Q9)</f>
        <v>2.796941554444428</v>
      </c>
      <c r="R10" s="301">
        <f t="shared" ref="R10" si="10">SUM(R8:R9)</f>
        <v>0.40982617077231692</v>
      </c>
      <c r="S10" s="301">
        <f t="shared" ref="S10" si="11">SUM(S8:S9)</f>
        <v>0.82523227478324901</v>
      </c>
      <c r="T10" s="301">
        <f t="shared" si="3"/>
        <v>4.0319999999999938</v>
      </c>
      <c r="U10" s="301"/>
      <c r="V10" s="301">
        <f>SUM(V8:V9)</f>
        <v>2.962148696755345</v>
      </c>
      <c r="W10" s="301">
        <f t="shared" ref="W10" si="12">SUM(W8:W9)</f>
        <v>0.38216456670065407</v>
      </c>
      <c r="X10" s="301">
        <f t="shared" ref="X10" si="13">SUM(X8:X9)</f>
        <v>0.79568673654399624</v>
      </c>
      <c r="Y10" s="301">
        <f t="shared" si="4"/>
        <v>4.1399999999999952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4.1538909938513398E-2</v>
      </c>
      <c r="C17" s="300">
        <v>1.2164966482142917E-2</v>
      </c>
      <c r="D17" s="300">
        <v>1.4835324978265438E-4</v>
      </c>
      <c r="E17" s="300">
        <f>SUM(B17:D17)</f>
        <v>5.385222967043897E-2</v>
      </c>
      <c r="F17" s="300"/>
      <c r="G17" s="300">
        <v>5.2093261592817859E-2</v>
      </c>
      <c r="H17" s="300">
        <v>1.5026902382868922E-2</v>
      </c>
      <c r="I17" s="300">
        <v>0.24624084038048766</v>
      </c>
      <c r="J17" s="300">
        <f>SUM(G17:I17)</f>
        <v>0.31336100435617442</v>
      </c>
      <c r="K17" s="300"/>
      <c r="L17" s="300">
        <v>5.1374257425369003E-2</v>
      </c>
      <c r="M17" s="300">
        <v>1.2388118811976332E-2</v>
      </c>
      <c r="N17" s="300">
        <v>0</v>
      </c>
      <c r="O17" s="300">
        <f>SUM(L17:N17)</f>
        <v>6.3762376237345333E-2</v>
      </c>
      <c r="P17" s="300"/>
      <c r="Q17" s="300">
        <v>4.5829952047713646E-2</v>
      </c>
      <c r="R17" s="300">
        <v>1.1320545924160336E-2</v>
      </c>
      <c r="S17" s="300">
        <v>0</v>
      </c>
      <c r="T17" s="300">
        <f>SUM(Q17:S17)</f>
        <v>5.7150497971873979E-2</v>
      </c>
      <c r="U17" s="300"/>
      <c r="V17" s="300">
        <v>4.0663366336519111E-2</v>
      </c>
      <c r="W17" s="300">
        <v>1.0806930693091589E-2</v>
      </c>
      <c r="X17" s="300">
        <v>0</v>
      </c>
      <c r="Y17" s="300">
        <f>SUM(V17:X17)</f>
        <v>5.1470297029610701E-2</v>
      </c>
    </row>
    <row r="18" spans="1:25" x14ac:dyDescent="0.2">
      <c r="A18" s="260" t="s">
        <v>364</v>
      </c>
      <c r="B18" s="300">
        <v>0.3115418245408339</v>
      </c>
      <c r="C18" s="300">
        <v>4.1093850189636225E-2</v>
      </c>
      <c r="D18" s="300">
        <v>0.10251209559908998</v>
      </c>
      <c r="E18" s="300">
        <f t="shared" ref="E18:E19" si="14">SUM(B18:D18)</f>
        <v>0.45514777032956011</v>
      </c>
      <c r="F18" s="300"/>
      <c r="G18" s="300">
        <v>0.33760440686550719</v>
      </c>
      <c r="H18" s="300">
        <v>3.4060978734276547E-3</v>
      </c>
      <c r="I18" s="300">
        <v>0.12762849090488926</v>
      </c>
      <c r="J18" s="300">
        <f t="shared" ref="J18:J19" si="15">SUM(G18:I18)</f>
        <v>0.46863899564382411</v>
      </c>
      <c r="K18" s="300"/>
      <c r="L18" s="300">
        <v>0.29895445544582339</v>
      </c>
      <c r="M18" s="300">
        <v>2.186138613870868E-3</v>
      </c>
      <c r="N18" s="300">
        <v>0.18709702970296027</v>
      </c>
      <c r="O18" s="300">
        <f t="shared" ref="O18:O19" si="16">SUM(L18:N18)</f>
        <v>0.4882376237626545</v>
      </c>
      <c r="P18" s="300"/>
      <c r="Q18" s="300">
        <v>0.26804131316934138</v>
      </c>
      <c r="R18" s="300">
        <v>2.0084839542619608E-3</v>
      </c>
      <c r="S18" s="300">
        <v>0.16779970490452123</v>
      </c>
      <c r="T18" s="300">
        <f t="shared" ref="T18:T19" si="17">SUM(Q18:S18)</f>
        <v>0.43784950202812456</v>
      </c>
      <c r="U18" s="300"/>
      <c r="V18" s="300">
        <v>0.24581188118881656</v>
      </c>
      <c r="W18" s="300">
        <v>2.0148514851504695E-3</v>
      </c>
      <c r="X18" s="300">
        <v>0.14470297029642215</v>
      </c>
      <c r="Y18" s="300">
        <f t="shared" ref="Y18:Y19" si="18">SUM(V18:X18)</f>
        <v>0.39252970297038914</v>
      </c>
    </row>
    <row r="19" spans="1:25" x14ac:dyDescent="0.2">
      <c r="A19" s="264" t="s">
        <v>363</v>
      </c>
      <c r="B19" s="301">
        <f>SUM(B17:B18)</f>
        <v>0.35308073447934729</v>
      </c>
      <c r="C19" s="301">
        <f t="shared" ref="C19" si="19">SUM(C17:C18)</f>
        <v>5.325881667177914E-2</v>
      </c>
      <c r="D19" s="301">
        <f t="shared" ref="D19" si="20">SUM(D17:D18)</f>
        <v>0.10266044884887264</v>
      </c>
      <c r="E19" s="301">
        <f t="shared" si="14"/>
        <v>0.50899999999999901</v>
      </c>
      <c r="F19" s="301"/>
      <c r="G19" s="301">
        <f>SUM(G17:G18)</f>
        <v>0.38969766845832504</v>
      </c>
      <c r="H19" s="301">
        <f t="shared" ref="H19" si="21">SUM(H17:H18)</f>
        <v>1.8433000256296576E-2</v>
      </c>
      <c r="I19" s="301">
        <f t="shared" ref="I19" si="22">SUM(I17:I18)</f>
        <v>0.37386933128537692</v>
      </c>
      <c r="J19" s="301">
        <f t="shared" si="15"/>
        <v>0.78199999999999847</v>
      </c>
      <c r="K19" s="301"/>
      <c r="L19" s="301">
        <f>SUM(L17:L18)</f>
        <v>0.35032871287119238</v>
      </c>
      <c r="M19" s="301">
        <f t="shared" ref="M19" si="23">SUM(M17:M18)</f>
        <v>1.45742574258472E-2</v>
      </c>
      <c r="N19" s="301">
        <f t="shared" ref="N19" si="24">SUM(N17:N18)</f>
        <v>0.18709702970296027</v>
      </c>
      <c r="O19" s="301">
        <f t="shared" si="16"/>
        <v>0.55199999999999982</v>
      </c>
      <c r="P19" s="301"/>
      <c r="Q19" s="301">
        <f>SUM(Q17:Q18)</f>
        <v>0.313871265217055</v>
      </c>
      <c r="R19" s="301">
        <f t="shared" ref="R19" si="25">SUM(R17:R18)</f>
        <v>1.3329029878422298E-2</v>
      </c>
      <c r="S19" s="301">
        <f t="shared" ref="S19" si="26">SUM(S17:S18)</f>
        <v>0.16779970490452123</v>
      </c>
      <c r="T19" s="301">
        <f t="shared" si="17"/>
        <v>0.4949999999999985</v>
      </c>
      <c r="U19" s="301"/>
      <c r="V19" s="301">
        <f>SUM(V17:V18)</f>
        <v>0.28647524752533565</v>
      </c>
      <c r="W19" s="301">
        <f t="shared" ref="W19" si="27">SUM(W17:W18)</f>
        <v>1.2821782178242059E-2</v>
      </c>
      <c r="X19" s="301">
        <f t="shared" ref="X19" si="28">SUM(X17:X18)</f>
        <v>0.14470297029642215</v>
      </c>
      <c r="Y19" s="301">
        <f t="shared" si="18"/>
        <v>0.44399999999999984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0.45007907344575454</v>
      </c>
      <c r="C26" s="300">
        <v>0.15055244506327145</v>
      </c>
      <c r="D26" s="300">
        <v>8.6804395170453338E-2</v>
      </c>
      <c r="E26" s="300">
        <f>SUM(B26:D26)</f>
        <v>0.68743591367947932</v>
      </c>
      <c r="F26" s="300"/>
      <c r="G26" s="300">
        <v>0.6382739097805048</v>
      </c>
      <c r="H26" s="300">
        <v>0.23518884522492584</v>
      </c>
      <c r="I26" s="300">
        <v>9.6877534470035651E-2</v>
      </c>
      <c r="J26" s="300">
        <f>SUM(G26:I26)</f>
        <v>0.97034028947546624</v>
      </c>
      <c r="K26" s="300"/>
      <c r="L26" s="300">
        <v>0.5764772940757894</v>
      </c>
      <c r="M26" s="300">
        <v>0.31514688381659534</v>
      </c>
      <c r="N26" s="300">
        <v>7.4836204195301861E-2</v>
      </c>
      <c r="O26" s="300">
        <f>SUM(L26:N26)</f>
        <v>0.9664603820876867</v>
      </c>
      <c r="P26" s="300"/>
      <c r="Q26" s="300">
        <v>0.64995285169310424</v>
      </c>
      <c r="R26" s="300">
        <v>0.34180787420837999</v>
      </c>
      <c r="S26" s="300">
        <v>8.3602358838768528E-2</v>
      </c>
      <c r="T26" s="300">
        <f>SUM(Q26:S26)</f>
        <v>1.0753630847402527</v>
      </c>
      <c r="U26" s="300"/>
      <c r="V26" s="300">
        <v>0.75808787652566634</v>
      </c>
      <c r="W26" s="300">
        <v>0.37046596132298415</v>
      </c>
      <c r="X26" s="300">
        <v>9.5017590713382102E-2</v>
      </c>
      <c r="Y26" s="300">
        <f>SUM(V26:X26)</f>
        <v>1.2235714285620327</v>
      </c>
    </row>
    <row r="27" spans="1:25" x14ac:dyDescent="0.2">
      <c r="A27" s="260" t="s">
        <v>364</v>
      </c>
      <c r="B27" s="300">
        <v>0.93460542466970142</v>
      </c>
      <c r="C27" s="300">
        <v>5.9219124925750349E-2</v>
      </c>
      <c r="D27" s="300">
        <v>5.1739536725068036E-2</v>
      </c>
      <c r="E27" s="300">
        <f t="shared" ref="E27:E28" si="29">SUM(B27:D27)</f>
        <v>1.0455640863205198</v>
      </c>
      <c r="F27" s="300"/>
      <c r="G27" s="300">
        <v>1.2855648824008956</v>
      </c>
      <c r="H27" s="300">
        <v>0.10880092332617521</v>
      </c>
      <c r="I27" s="300">
        <v>2.4293904797459957E-2</v>
      </c>
      <c r="J27" s="300">
        <f t="shared" ref="J27:J28" si="30">SUM(G27:I27)</f>
        <v>1.4186597105245309</v>
      </c>
      <c r="K27" s="300"/>
      <c r="L27" s="300">
        <v>1.2664760413397234</v>
      </c>
      <c r="M27" s="300">
        <v>9.8390228624169407E-2</v>
      </c>
      <c r="N27" s="300">
        <v>4.8673347948426079E-2</v>
      </c>
      <c r="O27" s="300">
        <f t="shared" ref="O27:O28" si="31">SUM(L27:N27)</f>
        <v>1.4135396179123187</v>
      </c>
      <c r="P27" s="300"/>
      <c r="Q27" s="300">
        <v>1.3613867300881903</v>
      </c>
      <c r="R27" s="300">
        <v>0.10690744116921433</v>
      </c>
      <c r="S27" s="300">
        <v>5.334274400233973E-2</v>
      </c>
      <c r="T27" s="300">
        <f t="shared" ref="T27:T28" si="32">SUM(Q27:S27)</f>
        <v>1.5216369152597444</v>
      </c>
      <c r="U27" s="300"/>
      <c r="V27" s="300">
        <v>1.4542970134417657</v>
      </c>
      <c r="W27" s="300">
        <v>0.11679245525133265</v>
      </c>
      <c r="X27" s="300">
        <v>6.0339102744872197E-2</v>
      </c>
      <c r="Y27" s="300">
        <f t="shared" ref="Y27:Y28" si="33">SUM(V27:X27)</f>
        <v>1.6314285714379704</v>
      </c>
    </row>
    <row r="28" spans="1:25" x14ac:dyDescent="0.2">
      <c r="A28" s="264" t="s">
        <v>363</v>
      </c>
      <c r="B28" s="301">
        <f>SUM(B26:B27)</f>
        <v>1.384684498115456</v>
      </c>
      <c r="C28" s="301">
        <f t="shared" ref="C28" si="34">SUM(C26:C27)</f>
        <v>0.2097715699890218</v>
      </c>
      <c r="D28" s="301">
        <f t="shared" ref="D28" si="35">SUM(D26:D27)</f>
        <v>0.13854393189552139</v>
      </c>
      <c r="E28" s="301">
        <f t="shared" si="29"/>
        <v>1.7329999999999992</v>
      </c>
      <c r="F28" s="301"/>
      <c r="G28" s="301">
        <f>SUM(G26:G27)</f>
        <v>1.9238387921814004</v>
      </c>
      <c r="H28" s="301">
        <f t="shared" ref="H28" si="36">SUM(H26:H27)</f>
        <v>0.34398976855110103</v>
      </c>
      <c r="I28" s="301">
        <f t="shared" ref="I28" si="37">SUM(I26:I27)</f>
        <v>0.1211714392674956</v>
      </c>
      <c r="J28" s="301">
        <f t="shared" si="30"/>
        <v>2.3889999999999971</v>
      </c>
      <c r="K28" s="301"/>
      <c r="L28" s="301">
        <f>SUM(L26:L27)</f>
        <v>1.8429533354155128</v>
      </c>
      <c r="M28" s="301">
        <f t="shared" ref="M28" si="38">SUM(M26:M27)</f>
        <v>0.41353711244076474</v>
      </c>
      <c r="N28" s="301">
        <f t="shared" ref="N28" si="39">SUM(N26:N27)</f>
        <v>0.12350955214372794</v>
      </c>
      <c r="O28" s="301">
        <f t="shared" si="31"/>
        <v>2.3800000000000057</v>
      </c>
      <c r="P28" s="301"/>
      <c r="Q28" s="301">
        <f>SUM(Q26:Q27)</f>
        <v>2.0113395817812947</v>
      </c>
      <c r="R28" s="301">
        <f t="shared" ref="R28" si="40">SUM(R26:R27)</f>
        <v>0.44871531537759435</v>
      </c>
      <c r="S28" s="301">
        <f t="shared" ref="S28" si="41">SUM(S26:S27)</f>
        <v>0.13694510284110825</v>
      </c>
      <c r="T28" s="301">
        <f t="shared" si="32"/>
        <v>2.5969999999999973</v>
      </c>
      <c r="U28" s="301"/>
      <c r="V28" s="301">
        <f>SUM(V26:V27)</f>
        <v>2.2123848899674319</v>
      </c>
      <c r="W28" s="301">
        <f t="shared" ref="W28" si="42">SUM(W26:W27)</f>
        <v>0.48725841657431679</v>
      </c>
      <c r="X28" s="301">
        <f t="shared" ref="X28" si="43">SUM(X26:X27)</f>
        <v>0.15535669345825431</v>
      </c>
      <c r="Y28" s="301">
        <f t="shared" si="33"/>
        <v>2.8550000000000026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0.96302393859860935</v>
      </c>
      <c r="C35" s="300">
        <v>0.25331494595915643</v>
      </c>
      <c r="D35" s="300">
        <v>0.10613599092035837</v>
      </c>
      <c r="E35" s="300">
        <f>SUM(B35:D35)</f>
        <v>1.3224748754781241</v>
      </c>
      <c r="F35" s="300"/>
      <c r="G35" s="300">
        <v>1.057006400718526</v>
      </c>
      <c r="H35" s="300">
        <v>0.27254043319945098</v>
      </c>
      <c r="I35" s="300">
        <v>0.16442522002706914</v>
      </c>
      <c r="J35" s="300">
        <f>SUM(G35:I35)</f>
        <v>1.4939720539450461</v>
      </c>
      <c r="K35" s="300"/>
      <c r="L35" s="300">
        <v>1.0548172833615708</v>
      </c>
      <c r="M35" s="300">
        <v>0.35109731455384013</v>
      </c>
      <c r="N35" s="300">
        <v>0.15020110006345752</v>
      </c>
      <c r="O35" s="300">
        <f>SUM(L35:N35)</f>
        <v>1.5561156979788684</v>
      </c>
      <c r="P35" s="300"/>
      <c r="Q35" s="300">
        <v>0.96843228200998943</v>
      </c>
      <c r="R35" s="300">
        <v>0.3387699443498593</v>
      </c>
      <c r="S35" s="300">
        <v>0.14662499999888443</v>
      </c>
      <c r="T35" s="300">
        <f>SUM(Q35:S35)</f>
        <v>1.4538272263587333</v>
      </c>
      <c r="U35" s="300"/>
      <c r="V35" s="300">
        <v>0.72195641260362631</v>
      </c>
      <c r="W35" s="300">
        <v>0.26648902346673853</v>
      </c>
      <c r="X35" s="300">
        <v>0.12493979839761145</v>
      </c>
      <c r="Y35" s="300">
        <f>SUM(V35:X35)</f>
        <v>1.1133852344679762</v>
      </c>
    </row>
    <row r="36" spans="1:25" x14ac:dyDescent="0.2">
      <c r="A36" s="260" t="s">
        <v>364</v>
      </c>
      <c r="B36" s="300">
        <v>3.7661098160111992</v>
      </c>
      <c r="C36" s="300">
        <v>0.12767890421184022</v>
      </c>
      <c r="D36" s="300">
        <v>0.26473640429883782</v>
      </c>
      <c r="E36" s="300">
        <f t="shared" ref="E36:E37" si="44">SUM(B36:D36)</f>
        <v>4.1585251245218773</v>
      </c>
      <c r="F36" s="300"/>
      <c r="G36" s="300">
        <v>4.3411861927083457</v>
      </c>
      <c r="H36" s="300">
        <v>0.13226094410786118</v>
      </c>
      <c r="I36" s="300">
        <v>0.33858080923874745</v>
      </c>
      <c r="J36" s="300">
        <f t="shared" ref="J36:J37" si="45">SUM(G36:I36)</f>
        <v>4.812027946054954</v>
      </c>
      <c r="K36" s="300"/>
      <c r="L36" s="300">
        <v>4.1910952114849964</v>
      </c>
      <c r="M36" s="300">
        <v>0.13665249426423254</v>
      </c>
      <c r="N36" s="300">
        <v>0.21713659627190396</v>
      </c>
      <c r="O36" s="300">
        <f t="shared" ref="O36:O37" si="46">SUM(L36:N36)</f>
        <v>4.5448843020211331</v>
      </c>
      <c r="P36" s="300"/>
      <c r="Q36" s="300">
        <v>4.0561716140871686</v>
      </c>
      <c r="R36" s="300">
        <v>0.134746289423676</v>
      </c>
      <c r="S36" s="300">
        <v>0.22025487013042036</v>
      </c>
      <c r="T36" s="300">
        <f t="shared" ref="T36:T37" si="47">SUM(Q36:S36)</f>
        <v>4.4111727736412654</v>
      </c>
      <c r="U36" s="300"/>
      <c r="V36" s="300">
        <v>3.218260966576393</v>
      </c>
      <c r="W36" s="300">
        <v>0.11211363002383812</v>
      </c>
      <c r="X36" s="300">
        <v>0.18824016893180781</v>
      </c>
      <c r="Y36" s="300">
        <f t="shared" ref="Y36:Y37" si="48">SUM(V36:X36)</f>
        <v>3.518614765532039</v>
      </c>
    </row>
    <row r="37" spans="1:25" x14ac:dyDescent="0.2">
      <c r="A37" s="264" t="s">
        <v>363</v>
      </c>
      <c r="B37" s="301">
        <f>SUM(B35:B36)</f>
        <v>4.7291337546098084</v>
      </c>
      <c r="C37" s="301">
        <f t="shared" ref="C37" si="49">SUM(C35:C36)</f>
        <v>0.38099385017099663</v>
      </c>
      <c r="D37" s="301">
        <f t="shared" ref="D37" si="50">SUM(D35:D36)</f>
        <v>0.37087239521919618</v>
      </c>
      <c r="E37" s="301">
        <f t="shared" si="44"/>
        <v>5.4810000000000016</v>
      </c>
      <c r="F37" s="301"/>
      <c r="G37" s="301">
        <f>SUM(G35:G36)</f>
        <v>5.398192593426872</v>
      </c>
      <c r="H37" s="301">
        <f t="shared" ref="H37" si="51">SUM(H35:H36)</f>
        <v>0.40480137730731214</v>
      </c>
      <c r="I37" s="301">
        <f t="shared" ref="I37" si="52">SUM(I35:I36)</f>
        <v>0.50300602926581661</v>
      </c>
      <c r="J37" s="301">
        <f t="shared" si="45"/>
        <v>6.3060000000000009</v>
      </c>
      <c r="K37" s="301"/>
      <c r="L37" s="301">
        <f>SUM(L35:L36)</f>
        <v>5.245912494846567</v>
      </c>
      <c r="M37" s="301">
        <f t="shared" ref="M37" si="53">SUM(M35:M36)</f>
        <v>0.48774980881807267</v>
      </c>
      <c r="N37" s="301">
        <f t="shared" ref="N37" si="54">SUM(N35:N36)</f>
        <v>0.36733769633536151</v>
      </c>
      <c r="O37" s="301">
        <f t="shared" si="46"/>
        <v>6.1010000000000018</v>
      </c>
      <c r="P37" s="301"/>
      <c r="Q37" s="301">
        <f>SUM(Q35:Q36)</f>
        <v>5.0246038960971582</v>
      </c>
      <c r="R37" s="301">
        <f t="shared" ref="R37" si="55">SUM(R35:R36)</f>
        <v>0.4735162337735353</v>
      </c>
      <c r="S37" s="301">
        <f t="shared" ref="S37" si="56">SUM(S35:S36)</f>
        <v>0.36687987012930479</v>
      </c>
      <c r="T37" s="301">
        <f t="shared" si="47"/>
        <v>5.8649999999999984</v>
      </c>
      <c r="U37" s="301"/>
      <c r="V37" s="301">
        <f>SUM(V35:V36)</f>
        <v>3.9402173791800195</v>
      </c>
      <c r="W37" s="301">
        <f t="shared" ref="W37" si="57">SUM(W35:W36)</f>
        <v>0.37860265349057665</v>
      </c>
      <c r="X37" s="301">
        <f t="shared" ref="X37" si="58">SUM(X35:X36)</f>
        <v>0.31317996732941927</v>
      </c>
      <c r="Y37" s="301">
        <f t="shared" si="48"/>
        <v>4.6320000000000148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2.9846489827604912</v>
      </c>
      <c r="C44" s="300">
        <v>0.98209690284752094</v>
      </c>
      <c r="D44" s="300">
        <v>0.74934139615755946</v>
      </c>
      <c r="E44" s="300">
        <f>SUM(B44:D44)</f>
        <v>4.7160872817655717</v>
      </c>
      <c r="F44" s="300"/>
      <c r="G44" s="300">
        <v>3.4468026371370479</v>
      </c>
      <c r="H44" s="300">
        <v>0.97101415029769222</v>
      </c>
      <c r="I44" s="300">
        <v>0.74537239885504025</v>
      </c>
      <c r="J44" s="300">
        <f>SUM(G44:I44)</f>
        <v>5.1631891862897801</v>
      </c>
      <c r="K44" s="300"/>
      <c r="L44" s="300">
        <v>3.2095998895529489</v>
      </c>
      <c r="M44" s="300">
        <v>1.2931598346021118</v>
      </c>
      <c r="N44" s="300">
        <v>0.63927543565214717</v>
      </c>
      <c r="O44" s="300">
        <f>SUM(L44:N44)</f>
        <v>5.1420351598072074</v>
      </c>
      <c r="P44" s="300"/>
      <c r="Q44" s="300">
        <v>2.9780184410750472</v>
      </c>
      <c r="R44" s="300">
        <v>1.2020296436983464</v>
      </c>
      <c r="S44" s="300">
        <v>0.57238002912218233</v>
      </c>
      <c r="T44" s="300">
        <f>SUM(Q44:S44)</f>
        <v>4.7524281138955757</v>
      </c>
      <c r="U44" s="300"/>
      <c r="V44" s="300">
        <v>2.7165025274732959</v>
      </c>
      <c r="W44" s="300">
        <v>1.0966730344544535</v>
      </c>
      <c r="X44" s="300">
        <v>0.51169664065943188</v>
      </c>
      <c r="Y44" s="300">
        <f>SUM(V44:X44)</f>
        <v>4.3248722025871817</v>
      </c>
    </row>
    <row r="45" spans="1:25" x14ac:dyDescent="0.2">
      <c r="A45" s="260" t="s">
        <v>364</v>
      </c>
      <c r="B45" s="300">
        <v>12.88254302857915</v>
      </c>
      <c r="C45" s="300">
        <v>0.40526350650183945</v>
      </c>
      <c r="D45" s="300">
        <v>1.5731061831534334</v>
      </c>
      <c r="E45" s="300">
        <f t="shared" ref="E45:E46" si="59">SUM(B45:D45)</f>
        <v>14.860912718234422</v>
      </c>
      <c r="F45" s="300"/>
      <c r="G45" s="300">
        <v>14.146239204585202</v>
      </c>
      <c r="H45" s="300">
        <v>0.55884330146202454</v>
      </c>
      <c r="I45" s="300">
        <v>1.0727283076629968</v>
      </c>
      <c r="J45" s="300">
        <f t="shared" ref="J45:J46" si="60">SUM(G45:I45)</f>
        <v>15.777810813710223</v>
      </c>
      <c r="K45" s="300"/>
      <c r="L45" s="300">
        <v>13.743622106023714</v>
      </c>
      <c r="M45" s="300">
        <v>0.58446516478476496</v>
      </c>
      <c r="N45" s="300">
        <v>1.3898775693843282</v>
      </c>
      <c r="O45" s="300">
        <f t="shared" ref="O45:O46" si="61">SUM(L45:N45)</f>
        <v>15.717964840192808</v>
      </c>
      <c r="P45" s="300"/>
      <c r="Q45" s="300">
        <v>12.650472425996076</v>
      </c>
      <c r="R45" s="300">
        <v>0.54090281214842717</v>
      </c>
      <c r="S45" s="300">
        <v>1.2831966479598904</v>
      </c>
      <c r="T45" s="300">
        <f t="shared" ref="T45:T46" si="62">SUM(Q45:S45)</f>
        <v>14.474571886104394</v>
      </c>
      <c r="U45" s="300"/>
      <c r="V45" s="300">
        <v>11.140940604152879</v>
      </c>
      <c r="W45" s="300">
        <v>0.48551779053784117</v>
      </c>
      <c r="X45" s="300">
        <v>1.1866694027221385</v>
      </c>
      <c r="Y45" s="300">
        <f t="shared" ref="Y45:Y46" si="63">SUM(V45:X45)</f>
        <v>12.813127797412859</v>
      </c>
    </row>
    <row r="46" spans="1:25" x14ac:dyDescent="0.2">
      <c r="A46" s="264" t="s">
        <v>363</v>
      </c>
      <c r="B46" s="301">
        <f>SUM(B44:B45)</f>
        <v>15.867192011339641</v>
      </c>
      <c r="C46" s="301">
        <f t="shared" ref="C46" si="64">SUM(C44:C45)</f>
        <v>1.3873604093493603</v>
      </c>
      <c r="D46" s="301">
        <f t="shared" ref="D46" si="65">SUM(D44:D45)</f>
        <v>2.3224475793109929</v>
      </c>
      <c r="E46" s="301">
        <f t="shared" si="59"/>
        <v>19.576999999999995</v>
      </c>
      <c r="F46" s="301"/>
      <c r="G46" s="301">
        <f>SUM(G44:G45)</f>
        <v>17.59304184172225</v>
      </c>
      <c r="H46" s="301">
        <f t="shared" ref="H46" si="66">SUM(H44:H45)</f>
        <v>1.5298574517597168</v>
      </c>
      <c r="I46" s="301">
        <f t="shared" ref="I46" si="67">SUM(I44:I45)</f>
        <v>1.818100706518037</v>
      </c>
      <c r="J46" s="301">
        <f t="shared" si="60"/>
        <v>20.941000000000006</v>
      </c>
      <c r="K46" s="301"/>
      <c r="L46" s="301">
        <f>SUM(L44:L45)</f>
        <v>16.953221995576662</v>
      </c>
      <c r="M46" s="301">
        <f t="shared" ref="M46" si="68">SUM(M44:M45)</f>
        <v>1.8776249993868768</v>
      </c>
      <c r="N46" s="301">
        <f t="shared" ref="N46" si="69">SUM(N44:N45)</f>
        <v>2.0291530050364752</v>
      </c>
      <c r="O46" s="301">
        <f t="shared" si="61"/>
        <v>20.860000000000014</v>
      </c>
      <c r="P46" s="301"/>
      <c r="Q46" s="301">
        <f>SUM(Q44:Q45)</f>
        <v>15.628490867071124</v>
      </c>
      <c r="R46" s="301">
        <f t="shared" ref="R46" si="70">SUM(R44:R45)</f>
        <v>1.7429324558467736</v>
      </c>
      <c r="S46" s="301">
        <f t="shared" ref="S46" si="71">SUM(S44:S45)</f>
        <v>1.8555766770820727</v>
      </c>
      <c r="T46" s="301">
        <f t="shared" si="62"/>
        <v>19.226999999999972</v>
      </c>
      <c r="U46" s="301"/>
      <c r="V46" s="301">
        <f>SUM(V44:V45)</f>
        <v>13.857443131626175</v>
      </c>
      <c r="W46" s="301">
        <f t="shared" ref="W46" si="72">SUM(W44:W45)</f>
        <v>1.5821908249922947</v>
      </c>
      <c r="X46" s="301">
        <f t="shared" ref="X46" si="73">SUM(X44:X45)</f>
        <v>1.6983660433815704</v>
      </c>
      <c r="Y46" s="301">
        <f t="shared" si="63"/>
        <v>17.138000000000041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0.97255702512412001</v>
      </c>
      <c r="C53" s="300">
        <v>0.26158208162295271</v>
      </c>
      <c r="D53" s="300">
        <v>3.2214542071514753E-4</v>
      </c>
      <c r="E53" s="300">
        <f>SUM(B53:D53)</f>
        <v>1.234461252167788</v>
      </c>
      <c r="F53" s="300"/>
      <c r="G53" s="300">
        <v>0.57177874406168894</v>
      </c>
      <c r="H53" s="300">
        <v>0.15879290120915773</v>
      </c>
      <c r="I53" s="300">
        <v>1.5537465871474107E-4</v>
      </c>
      <c r="J53" s="300">
        <f>SUM(G53:I53)</f>
        <v>0.73072701992956135</v>
      </c>
      <c r="K53" s="300"/>
      <c r="L53" s="300">
        <v>0.78698723048105457</v>
      </c>
      <c r="M53" s="300">
        <v>0.21422901403218492</v>
      </c>
      <c r="N53" s="300">
        <v>0.3284186728070429</v>
      </c>
      <c r="O53" s="300">
        <f>SUM(L53:N53)</f>
        <v>1.3296349173202824</v>
      </c>
      <c r="P53" s="300"/>
      <c r="Q53" s="300">
        <v>0.76839290324975473</v>
      </c>
      <c r="R53" s="300">
        <v>0.207294967751468</v>
      </c>
      <c r="S53" s="300">
        <v>0.31322400000041578</v>
      </c>
      <c r="T53" s="300">
        <f>SUM(Q53:S53)</f>
        <v>1.2889118710016385</v>
      </c>
      <c r="U53" s="300"/>
      <c r="V53" s="300">
        <v>0.79377895546888277</v>
      </c>
      <c r="W53" s="300">
        <v>0.21011795880045472</v>
      </c>
      <c r="X53" s="300">
        <v>0.31248311823127906</v>
      </c>
      <c r="Y53" s="300">
        <f>SUM(V53:X53)</f>
        <v>1.3163800325006165</v>
      </c>
    </row>
    <row r="54" spans="1:25" x14ac:dyDescent="0.2">
      <c r="A54" s="260" t="s">
        <v>364</v>
      </c>
      <c r="B54" s="300">
        <v>3.2243535158755781</v>
      </c>
      <c r="C54" s="300">
        <v>4.8321813107067395E-2</v>
      </c>
      <c r="D54" s="300">
        <v>0.3398634188495599</v>
      </c>
      <c r="E54" s="300">
        <f t="shared" ref="E54:E55" si="74">SUM(B54:D54)</f>
        <v>3.6125387478322053</v>
      </c>
      <c r="F54" s="300"/>
      <c r="G54" s="300">
        <v>1.9000767013765067</v>
      </c>
      <c r="H54" s="300">
        <v>3.8688290019610432E-2</v>
      </c>
      <c r="I54" s="300">
        <v>0.40350798867431836</v>
      </c>
      <c r="J54" s="300">
        <f t="shared" ref="J54:J55" si="75">SUM(G54:I54)</f>
        <v>2.3422729800704354</v>
      </c>
      <c r="K54" s="300"/>
      <c r="L54" s="300">
        <v>2.5610404019176585</v>
      </c>
      <c r="M54" s="300">
        <v>3.9324680762066501E-2</v>
      </c>
      <c r="N54" s="300">
        <v>0</v>
      </c>
      <c r="O54" s="300">
        <f t="shared" ref="O54:O55" si="76">SUM(L54:N54)</f>
        <v>2.6003650826797249</v>
      </c>
      <c r="P54" s="300"/>
      <c r="Q54" s="300">
        <v>2.4614647741598867</v>
      </c>
      <c r="R54" s="300">
        <v>3.8623354838475753E-2</v>
      </c>
      <c r="S54" s="300">
        <v>0</v>
      </c>
      <c r="T54" s="300">
        <f t="shared" ref="T54:T55" si="77">SUM(Q54:S54)</f>
        <v>2.5000881289983625</v>
      </c>
      <c r="U54" s="300"/>
      <c r="V54" s="300">
        <v>2.4632942986384276</v>
      </c>
      <c r="W54" s="300">
        <v>4.032566886095517E-2</v>
      </c>
      <c r="X54" s="300">
        <v>0</v>
      </c>
      <c r="Y54" s="300">
        <f t="shared" ref="Y54:Y55" si="78">SUM(V54:X54)</f>
        <v>2.5036199674993829</v>
      </c>
    </row>
    <row r="55" spans="1:25" x14ac:dyDescent="0.2">
      <c r="A55" s="264" t="s">
        <v>363</v>
      </c>
      <c r="B55" s="301">
        <f>SUM(B53:B54)</f>
        <v>4.1969105409996983</v>
      </c>
      <c r="C55" s="301">
        <f t="shared" ref="C55" si="79">SUM(C53:C54)</f>
        <v>0.30990389473002011</v>
      </c>
      <c r="D55" s="301">
        <f t="shared" ref="D55" si="80">SUM(D53:D54)</f>
        <v>0.34018556427027502</v>
      </c>
      <c r="E55" s="301">
        <f t="shared" si="74"/>
        <v>4.8469999999999933</v>
      </c>
      <c r="F55" s="301"/>
      <c r="G55" s="301">
        <f>SUM(G53:G54)</f>
        <v>2.4718554454381958</v>
      </c>
      <c r="H55" s="301">
        <f t="shared" ref="H55" si="81">SUM(H53:H54)</f>
        <v>0.19748119122876817</v>
      </c>
      <c r="I55" s="301">
        <f t="shared" ref="I55" si="82">SUM(I53:I54)</f>
        <v>0.4036633633330331</v>
      </c>
      <c r="J55" s="301">
        <f t="shared" si="75"/>
        <v>3.0729999999999968</v>
      </c>
      <c r="K55" s="301"/>
      <c r="L55" s="301">
        <f>SUM(L53:L54)</f>
        <v>3.348027632398713</v>
      </c>
      <c r="M55" s="301">
        <f t="shared" ref="M55" si="83">SUM(M53:M54)</f>
        <v>0.25355369479425144</v>
      </c>
      <c r="N55" s="301">
        <f t="shared" ref="N55" si="84">SUM(N53:N54)</f>
        <v>0.3284186728070429</v>
      </c>
      <c r="O55" s="301">
        <f t="shared" si="76"/>
        <v>3.9300000000000077</v>
      </c>
      <c r="P55" s="301"/>
      <c r="Q55" s="301">
        <f>SUM(Q53:Q54)</f>
        <v>3.2298576774096412</v>
      </c>
      <c r="R55" s="301">
        <f t="shared" ref="R55" si="85">SUM(R53:R54)</f>
        <v>0.24591832258994376</v>
      </c>
      <c r="S55" s="301">
        <f t="shared" ref="S55" si="86">SUM(S53:S54)</f>
        <v>0.31322400000041578</v>
      </c>
      <c r="T55" s="301">
        <f t="shared" si="77"/>
        <v>3.7890000000000006</v>
      </c>
      <c r="U55" s="301"/>
      <c r="V55" s="301">
        <f>SUM(V53:V54)</f>
        <v>3.2570732541073104</v>
      </c>
      <c r="W55" s="301">
        <f t="shared" ref="W55" si="87">SUM(W53:W54)</f>
        <v>0.25044362766140987</v>
      </c>
      <c r="X55" s="301">
        <f t="shared" ref="X55" si="88">SUM(X53:X54)</f>
        <v>0.31248311823127906</v>
      </c>
      <c r="Y55" s="301">
        <f t="shared" si="78"/>
        <v>3.8199999999999994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0.46542661960081505</v>
      </c>
      <c r="C62" s="300">
        <v>0.1639959770772122</v>
      </c>
      <c r="D62" s="300">
        <v>7.3747884170901709E-2</v>
      </c>
      <c r="E62" s="300">
        <f>SUM(B62:D62)</f>
        <v>0.70317048084892897</v>
      </c>
      <c r="F62" s="300"/>
      <c r="G62" s="300">
        <v>0.60455974877756458</v>
      </c>
      <c r="H62" s="300">
        <v>0.14636374536134591</v>
      </c>
      <c r="I62" s="300">
        <v>0.10730510990740796</v>
      </c>
      <c r="J62" s="300">
        <f>SUM(G62:I62)</f>
        <v>0.8582286040463184</v>
      </c>
      <c r="K62" s="300"/>
      <c r="L62" s="300">
        <v>0.52941092960036362</v>
      </c>
      <c r="M62" s="300">
        <v>0.12700241778020327</v>
      </c>
      <c r="N62" s="300">
        <v>8.646973125395304E-3</v>
      </c>
      <c r="O62" s="300">
        <f>SUM(L62:N62)</f>
        <v>0.6650603205059622</v>
      </c>
      <c r="P62" s="300"/>
      <c r="Q62" s="300">
        <v>0.58092905980894771</v>
      </c>
      <c r="R62" s="300">
        <v>0.1357201627097688</v>
      </c>
      <c r="S62" s="300">
        <v>9.0338401177299851E-3</v>
      </c>
      <c r="T62" s="300">
        <f>SUM(Q62:S62)</f>
        <v>0.72568306263644655</v>
      </c>
      <c r="U62" s="300"/>
      <c r="V62" s="300">
        <v>0.67934142941750608</v>
      </c>
      <c r="W62" s="300">
        <v>0.15064331621146801</v>
      </c>
      <c r="X62" s="300">
        <v>9.5056139173995378E-3</v>
      </c>
      <c r="Y62" s="300">
        <f>SUM(V62:X62)</f>
        <v>0.83949035954637363</v>
      </c>
    </row>
    <row r="63" spans="1:25" x14ac:dyDescent="0.2">
      <c r="A63" s="260" t="s">
        <v>364</v>
      </c>
      <c r="B63" s="300">
        <v>1.8889720672549006</v>
      </c>
      <c r="C63" s="300">
        <v>5.8857451896173307E-2</v>
      </c>
      <c r="D63" s="300">
        <v>0</v>
      </c>
      <c r="E63" s="300">
        <f t="shared" ref="E63:E64" si="89">SUM(B63:D63)</f>
        <v>1.9478295191510739</v>
      </c>
      <c r="F63" s="300"/>
      <c r="G63" s="300">
        <v>2.6255257208163907</v>
      </c>
      <c r="H63" s="300">
        <v>6.049842991787064E-2</v>
      </c>
      <c r="I63" s="300">
        <v>0.17374724521942472</v>
      </c>
      <c r="J63" s="300">
        <f t="shared" ref="J63:J64" si="90">SUM(G63:I63)</f>
        <v>2.8597713959536861</v>
      </c>
      <c r="K63" s="300"/>
      <c r="L63" s="300">
        <v>2.3483017265471249</v>
      </c>
      <c r="M63" s="300">
        <v>0.32328870772885743</v>
      </c>
      <c r="N63" s="300">
        <v>0.15034924521805243</v>
      </c>
      <c r="O63" s="300">
        <f t="shared" ref="O63:O64" si="91">SUM(L63:N63)</f>
        <v>2.8219396794940348</v>
      </c>
      <c r="P63" s="300"/>
      <c r="Q63" s="300">
        <v>2.46262481608326</v>
      </c>
      <c r="R63" s="300">
        <v>0.34286080258567275</v>
      </c>
      <c r="S63" s="300">
        <v>0.15283131869462815</v>
      </c>
      <c r="T63" s="300">
        <f t="shared" ref="T63:T64" si="92">SUM(Q63:S63)</f>
        <v>2.9583169373635609</v>
      </c>
      <c r="U63" s="300"/>
      <c r="V63" s="300">
        <v>2.6378078620654035</v>
      </c>
      <c r="W63" s="300">
        <v>0.37299202436956519</v>
      </c>
      <c r="X63" s="300">
        <v>0.15270975401865383</v>
      </c>
      <c r="Y63" s="300">
        <f t="shared" ref="Y63:Y64" si="93">SUM(V63:X63)</f>
        <v>3.1635096404536225</v>
      </c>
    </row>
    <row r="64" spans="1:25" x14ac:dyDescent="0.2">
      <c r="A64" s="264" t="s">
        <v>363</v>
      </c>
      <c r="B64" s="301">
        <f>SUM(B62:B63)</f>
        <v>2.3543986868557156</v>
      </c>
      <c r="C64" s="301">
        <f t="shared" ref="C64" si="94">SUM(C62:C63)</f>
        <v>0.2228534289733855</v>
      </c>
      <c r="D64" s="301">
        <f t="shared" ref="D64" si="95">SUM(D62:D63)</f>
        <v>7.3747884170901709E-2</v>
      </c>
      <c r="E64" s="301">
        <f t="shared" si="89"/>
        <v>2.6510000000000029</v>
      </c>
      <c r="F64" s="301"/>
      <c r="G64" s="301">
        <f>SUM(G62:G63)</f>
        <v>3.2300854695939551</v>
      </c>
      <c r="H64" s="301">
        <f t="shared" ref="H64" si="96">SUM(H62:H63)</f>
        <v>0.20686217527921655</v>
      </c>
      <c r="I64" s="301">
        <f t="shared" ref="I64" si="97">SUM(I62:I63)</f>
        <v>0.28105235512683269</v>
      </c>
      <c r="J64" s="301">
        <f t="shared" si="90"/>
        <v>3.7180000000000044</v>
      </c>
      <c r="K64" s="301"/>
      <c r="L64" s="301">
        <f>SUM(L62:L63)</f>
        <v>2.8777126561474886</v>
      </c>
      <c r="M64" s="301">
        <f t="shared" ref="M64" si="98">SUM(M62:M63)</f>
        <v>0.4502911255090607</v>
      </c>
      <c r="N64" s="301">
        <f t="shared" ref="N64" si="99">SUM(N62:N63)</f>
        <v>0.15899621834344774</v>
      </c>
      <c r="O64" s="301">
        <f t="shared" si="91"/>
        <v>3.486999999999997</v>
      </c>
      <c r="P64" s="301"/>
      <c r="Q64" s="301">
        <f>SUM(Q62:Q63)</f>
        <v>3.0435538758922078</v>
      </c>
      <c r="R64" s="301">
        <f t="shared" ref="R64" si="100">SUM(R62:R63)</f>
        <v>0.47858096529544158</v>
      </c>
      <c r="S64" s="301">
        <f t="shared" ref="S64" si="101">SUM(S62:S63)</f>
        <v>0.16186515881235813</v>
      </c>
      <c r="T64" s="301">
        <f t="shared" si="92"/>
        <v>3.6840000000000077</v>
      </c>
      <c r="U64" s="301"/>
      <c r="V64" s="301">
        <f>SUM(V62:V63)</f>
        <v>3.3171492914829095</v>
      </c>
      <c r="W64" s="301">
        <f t="shared" ref="W64" si="102">SUM(W62:W63)</f>
        <v>0.52363534058103323</v>
      </c>
      <c r="X64" s="301">
        <f t="shared" ref="X64" si="103">SUM(X62:X63)</f>
        <v>0.16221536793605337</v>
      </c>
      <c r="Y64" s="301">
        <f t="shared" si="93"/>
        <v>4.0029999999999957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3.1260918831214735</v>
      </c>
      <c r="C71" s="300">
        <v>2.199713450172526</v>
      </c>
      <c r="D71" s="300">
        <v>1.2296570866783949</v>
      </c>
      <c r="E71" s="300">
        <f>SUM(B71:D71)</f>
        <v>6.5554624199723941</v>
      </c>
      <c r="F71" s="300"/>
      <c r="G71" s="300">
        <v>4.5280363593848829</v>
      </c>
      <c r="H71" s="300">
        <v>2.9306197261530236</v>
      </c>
      <c r="I71" s="300">
        <v>1.8726902758056758</v>
      </c>
      <c r="J71" s="300">
        <f>SUM(G71:I71)</f>
        <v>9.3313463613435825</v>
      </c>
      <c r="K71" s="300"/>
      <c r="L71" s="300">
        <v>4.4677860378472376</v>
      </c>
      <c r="M71" s="300">
        <v>3.5175871015689273</v>
      </c>
      <c r="N71" s="300">
        <v>1.474659388287441</v>
      </c>
      <c r="O71" s="300">
        <f>SUM(L71:N71)</f>
        <v>9.4600325277036053</v>
      </c>
      <c r="P71" s="300"/>
      <c r="Q71" s="300">
        <v>4.8124539054410915</v>
      </c>
      <c r="R71" s="300">
        <v>3.814085978728051</v>
      </c>
      <c r="S71" s="300">
        <v>1.5956461675438725</v>
      </c>
      <c r="T71" s="300">
        <f>SUM(Q71:S71)</f>
        <v>10.222186051713015</v>
      </c>
      <c r="U71" s="300"/>
      <c r="V71" s="300">
        <v>5.3012135924416901</v>
      </c>
      <c r="W71" s="300">
        <v>4.2484802981470819</v>
      </c>
      <c r="X71" s="300">
        <v>1.8069748322955625</v>
      </c>
      <c r="Y71" s="300">
        <f>SUM(V71:X71)</f>
        <v>11.356668722884335</v>
      </c>
    </row>
    <row r="72" spans="1:25" x14ac:dyDescent="0.2">
      <c r="A72" s="260" t="s">
        <v>364</v>
      </c>
      <c r="B72" s="300">
        <v>19.655649164098154</v>
      </c>
      <c r="C72" s="300">
        <v>0.9636715497477002</v>
      </c>
      <c r="D72" s="300">
        <v>16.489216866181842</v>
      </c>
      <c r="E72" s="300">
        <f t="shared" ref="E72:E73" si="104">SUM(B72:D72)</f>
        <v>37.108537580027701</v>
      </c>
      <c r="F72" s="300"/>
      <c r="G72" s="300">
        <v>24.930083687470677</v>
      </c>
      <c r="H72" s="300">
        <v>0.94609953313588302</v>
      </c>
      <c r="I72" s="300">
        <v>17.898470418049893</v>
      </c>
      <c r="J72" s="300">
        <f t="shared" ref="J72:J73" si="105">SUM(G72:I72)</f>
        <v>43.774653638656453</v>
      </c>
      <c r="K72" s="300"/>
      <c r="L72" s="300">
        <v>23.972161738083063</v>
      </c>
      <c r="M72" s="300">
        <v>1.7728305805105591</v>
      </c>
      <c r="N72" s="300">
        <v>19.614975153702705</v>
      </c>
      <c r="O72" s="300">
        <f t="shared" ref="O72:O73" si="106">SUM(L72:N72)</f>
        <v>45.359967472296326</v>
      </c>
      <c r="P72" s="300"/>
      <c r="Q72" s="300">
        <v>25.385803258414587</v>
      </c>
      <c r="R72" s="300">
        <v>1.9360589809625766</v>
      </c>
      <c r="S72" s="300">
        <v>21.247951708909973</v>
      </c>
      <c r="T72" s="300">
        <f t="shared" ref="T72:T73" si="107">SUM(Q72:S72)</f>
        <v>48.569813948287134</v>
      </c>
      <c r="U72" s="300"/>
      <c r="V72" s="300">
        <v>26.714383788340488</v>
      </c>
      <c r="W72" s="300">
        <v>2.1804037295575545</v>
      </c>
      <c r="X72" s="300">
        <v>23.599543759217585</v>
      </c>
      <c r="Y72" s="300">
        <f t="shared" ref="Y72:Y73" si="108">SUM(V72:X72)</f>
        <v>52.494331277115627</v>
      </c>
    </row>
    <row r="73" spans="1:25" x14ac:dyDescent="0.2">
      <c r="A73" s="264" t="s">
        <v>363</v>
      </c>
      <c r="B73" s="301">
        <f>SUM(B71:B72)</f>
        <v>22.781741047219626</v>
      </c>
      <c r="C73" s="301">
        <f t="shared" ref="C73" si="109">SUM(C71:C72)</f>
        <v>3.1633849999202264</v>
      </c>
      <c r="D73" s="301">
        <f t="shared" ref="D73" si="110">SUM(D71:D72)</f>
        <v>17.718873952860235</v>
      </c>
      <c r="E73" s="301">
        <f t="shared" si="104"/>
        <v>43.664000000000087</v>
      </c>
      <c r="F73" s="301"/>
      <c r="G73" s="301">
        <f>SUM(G71:G72)</f>
        <v>29.458120046855562</v>
      </c>
      <c r="H73" s="301">
        <f t="shared" ref="H73" si="111">SUM(H71:H72)</f>
        <v>3.8767192592889064</v>
      </c>
      <c r="I73" s="301">
        <f t="shared" ref="I73" si="112">SUM(I71:I72)</f>
        <v>19.77116069385557</v>
      </c>
      <c r="J73" s="301">
        <f t="shared" si="105"/>
        <v>53.106000000000037</v>
      </c>
      <c r="K73" s="301"/>
      <c r="L73" s="301">
        <f>SUM(L71:L72)</f>
        <v>28.4399477759303</v>
      </c>
      <c r="M73" s="301">
        <f t="shared" ref="M73" si="113">SUM(M71:M72)</f>
        <v>5.2904176820794859</v>
      </c>
      <c r="N73" s="301">
        <f t="shared" ref="N73" si="114">SUM(N71:N72)</f>
        <v>21.089634541990147</v>
      </c>
      <c r="O73" s="301">
        <f t="shared" si="106"/>
        <v>54.819999999999936</v>
      </c>
      <c r="P73" s="301"/>
      <c r="Q73" s="301">
        <f>SUM(Q71:Q72)</f>
        <v>30.198257163855679</v>
      </c>
      <c r="R73" s="301">
        <f t="shared" ref="R73" si="115">SUM(R71:R72)</f>
        <v>5.750144959690628</v>
      </c>
      <c r="S73" s="301">
        <f t="shared" ref="S73" si="116">SUM(S71:S72)</f>
        <v>22.843597876453845</v>
      </c>
      <c r="T73" s="301">
        <f t="shared" si="107"/>
        <v>58.792000000000158</v>
      </c>
      <c r="U73" s="301"/>
      <c r="V73" s="301">
        <f>SUM(V71:V72)</f>
        <v>32.015597380782175</v>
      </c>
      <c r="W73" s="301">
        <f t="shared" ref="W73" si="117">SUM(W71:W72)</f>
        <v>6.4288840277046368</v>
      </c>
      <c r="X73" s="301">
        <f t="shared" ref="X73" si="118">SUM(X71:X72)</f>
        <v>25.406518591513148</v>
      </c>
      <c r="Y73" s="301">
        <f t="shared" si="108"/>
        <v>63.850999999999956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18.880504116739957</v>
      </c>
      <c r="C80" s="300">
        <v>23.573074198387431</v>
      </c>
      <c r="D80" s="300">
        <v>2.3686417533536672</v>
      </c>
      <c r="E80" s="300">
        <f>SUM(B80:D80)</f>
        <v>44.822220068481052</v>
      </c>
      <c r="F80" s="300"/>
      <c r="G80" s="300">
        <v>19.137641576929447</v>
      </c>
      <c r="H80" s="300">
        <v>22.660115949148654</v>
      </c>
      <c r="I80" s="300">
        <v>1.757555069606854</v>
      </c>
      <c r="J80" s="300">
        <f>SUM(G80:I80)</f>
        <v>43.555312595684953</v>
      </c>
      <c r="K80" s="300"/>
      <c r="L80" s="300">
        <v>20.511330909671806</v>
      </c>
      <c r="M80" s="300">
        <v>23.165077695618173</v>
      </c>
      <c r="N80" s="300">
        <v>2.1386490903028696</v>
      </c>
      <c r="O80" s="300">
        <f>SUM(L80:N80)</f>
        <v>45.815057695592849</v>
      </c>
      <c r="P80" s="300"/>
      <c r="Q80" s="300">
        <v>21.468183067856977</v>
      </c>
      <c r="R80" s="300">
        <v>22.365190285991531</v>
      </c>
      <c r="S80" s="300">
        <v>2.2112242165034464</v>
      </c>
      <c r="T80" s="300">
        <f>SUM(Q80:S80)</f>
        <v>46.044597570351954</v>
      </c>
      <c r="U80" s="300"/>
      <c r="V80" s="300">
        <v>23.175027431817462</v>
      </c>
      <c r="W80" s="300">
        <v>20.840124757654046</v>
      </c>
      <c r="X80" s="300">
        <v>2.3592477481378227</v>
      </c>
      <c r="Y80" s="300">
        <f>SUM(V80:X80)</f>
        <v>46.374399937609333</v>
      </c>
    </row>
    <row r="81" spans="1:25" x14ac:dyDescent="0.2">
      <c r="A81" s="260" t="s">
        <v>364</v>
      </c>
      <c r="B81" s="300">
        <v>33.124979840214671</v>
      </c>
      <c r="C81" s="300">
        <v>10.965967742112204</v>
      </c>
      <c r="D81" s="300">
        <v>3.3848323491919849</v>
      </c>
      <c r="E81" s="300">
        <f t="shared" ref="E81:E82" si="119">SUM(B81:D81)</f>
        <v>47.475779931518858</v>
      </c>
      <c r="F81" s="300"/>
      <c r="G81" s="300">
        <v>35.45840205094725</v>
      </c>
      <c r="H81" s="300">
        <v>9.993761931594948</v>
      </c>
      <c r="I81" s="300">
        <v>2.8905234217728903</v>
      </c>
      <c r="J81" s="300">
        <f t="shared" ref="J81:J82" si="120">SUM(G81:I81)</f>
        <v>48.342687404315086</v>
      </c>
      <c r="K81" s="300"/>
      <c r="L81" s="300">
        <v>32.777148761879765</v>
      </c>
      <c r="M81" s="300">
        <v>11.835397133101019</v>
      </c>
      <c r="N81" s="300">
        <v>2.6813964094263198</v>
      </c>
      <c r="O81" s="300">
        <f t="shared" ref="O81:O82" si="121">SUM(L81:N81)</f>
        <v>47.293942304407103</v>
      </c>
      <c r="P81" s="300"/>
      <c r="Q81" s="300">
        <v>33.447039097209881</v>
      </c>
      <c r="R81" s="300">
        <v>11.87334759702324</v>
      </c>
      <c r="S81" s="300">
        <v>2.7270157354149562</v>
      </c>
      <c r="T81" s="300">
        <f t="shared" ref="T81:T82" si="122">SUM(Q81:S81)</f>
        <v>48.047402429648081</v>
      </c>
      <c r="U81" s="300"/>
      <c r="V81" s="300">
        <v>34.149465454107606</v>
      </c>
      <c r="W81" s="300">
        <v>11.985314695692589</v>
      </c>
      <c r="X81" s="300">
        <v>2.7878199125904377</v>
      </c>
      <c r="Y81" s="300">
        <f t="shared" ref="Y81:Y82" si="123">SUM(V81:X81)</f>
        <v>48.922600062390629</v>
      </c>
    </row>
    <row r="82" spans="1:25" x14ac:dyDescent="0.2">
      <c r="A82" s="264" t="s">
        <v>363</v>
      </c>
      <c r="B82" s="301">
        <f>SUM(B80:B81)</f>
        <v>52.005483956954627</v>
      </c>
      <c r="C82" s="301">
        <f t="shared" ref="C82" si="124">SUM(C80:C81)</f>
        <v>34.539041940499636</v>
      </c>
      <c r="D82" s="301">
        <f t="shared" ref="D82" si="125">SUM(D80:D81)</f>
        <v>5.7534741025456526</v>
      </c>
      <c r="E82" s="301">
        <f t="shared" si="119"/>
        <v>92.297999999999917</v>
      </c>
      <c r="F82" s="301"/>
      <c r="G82" s="301">
        <f>SUM(G80:G81)</f>
        <v>54.596043627876696</v>
      </c>
      <c r="H82" s="301">
        <f t="shared" ref="H82" si="126">SUM(H80:H81)</f>
        <v>32.6538778807436</v>
      </c>
      <c r="I82" s="301">
        <f t="shared" ref="I82" si="127">SUM(I80:I81)</f>
        <v>4.6480784913797439</v>
      </c>
      <c r="J82" s="301">
        <f t="shared" si="120"/>
        <v>91.898000000000053</v>
      </c>
      <c r="K82" s="301"/>
      <c r="L82" s="301">
        <f>SUM(L80:L81)</f>
        <v>53.288479671551571</v>
      </c>
      <c r="M82" s="301">
        <f t="shared" ref="M82" si="128">SUM(M80:M81)</f>
        <v>35.000474828719192</v>
      </c>
      <c r="N82" s="301">
        <f t="shared" ref="N82" si="129">SUM(N80:N81)</f>
        <v>4.8200454997291899</v>
      </c>
      <c r="O82" s="301">
        <f t="shared" si="121"/>
        <v>93.108999999999952</v>
      </c>
      <c r="P82" s="301"/>
      <c r="Q82" s="301">
        <f>SUM(Q80:Q81)</f>
        <v>54.915222165066858</v>
      </c>
      <c r="R82" s="301">
        <f t="shared" ref="R82" si="130">SUM(R80:R81)</f>
        <v>34.238537883014772</v>
      </c>
      <c r="S82" s="301">
        <f t="shared" ref="S82" si="131">SUM(S80:S81)</f>
        <v>4.938239951918403</v>
      </c>
      <c r="T82" s="301">
        <f t="shared" si="122"/>
        <v>94.092000000000041</v>
      </c>
      <c r="U82" s="301"/>
      <c r="V82" s="301">
        <f>SUM(V80:V81)</f>
        <v>57.324492885925068</v>
      </c>
      <c r="W82" s="301">
        <f t="shared" ref="W82" si="132">SUM(W80:W81)</f>
        <v>32.825439453346632</v>
      </c>
      <c r="X82" s="301">
        <f t="shared" ref="X82" si="133">SUM(X80:X81)</f>
        <v>5.1470676607282604</v>
      </c>
      <c r="Y82" s="301">
        <f t="shared" si="123"/>
        <v>95.296999999999954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2.9242383105581871</v>
      </c>
      <c r="C89" s="300">
        <v>1.6140770409600693</v>
      </c>
      <c r="D89" s="300">
        <v>0.28339444945231596</v>
      </c>
      <c r="E89" s="300">
        <f>SUM(B89:D89)</f>
        <v>4.8217098009705719</v>
      </c>
      <c r="F89" s="300"/>
      <c r="G89" s="300">
        <v>3.2566320733568337</v>
      </c>
      <c r="H89" s="300">
        <v>1.9426213494879028</v>
      </c>
      <c r="I89" s="300">
        <v>0.43458790652953672</v>
      </c>
      <c r="J89" s="300">
        <f>SUM(G89:I89)</f>
        <v>5.6338413293742731</v>
      </c>
      <c r="K89" s="300"/>
      <c r="L89" s="300">
        <v>3.1241361899002107</v>
      </c>
      <c r="M89" s="300">
        <v>1.8767863736623926</v>
      </c>
      <c r="N89" s="300">
        <v>0.17284947477214507</v>
      </c>
      <c r="O89" s="300">
        <f>SUM(L89:N89)</f>
        <v>5.1737720383347492</v>
      </c>
      <c r="P89" s="300"/>
      <c r="Q89" s="300">
        <v>3.2704691595653967</v>
      </c>
      <c r="R89" s="300">
        <v>2.0195763548712815</v>
      </c>
      <c r="S89" s="300">
        <v>0.17502481335046999</v>
      </c>
      <c r="T89" s="300">
        <f>SUM(Q89:S89)</f>
        <v>5.4650703277871484</v>
      </c>
      <c r="U89" s="300"/>
      <c r="V89" s="300">
        <v>3.3797951793183136</v>
      </c>
      <c r="W89" s="300">
        <v>2.1773810274046497</v>
      </c>
      <c r="X89" s="300">
        <v>0.17191118859063473</v>
      </c>
      <c r="Y89" s="300">
        <f>SUM(V89:X89)</f>
        <v>5.7290873953135977</v>
      </c>
    </row>
    <row r="90" spans="1:25" x14ac:dyDescent="0.2">
      <c r="A90" s="260" t="s">
        <v>364</v>
      </c>
      <c r="B90" s="300">
        <v>12.180455605794634</v>
      </c>
      <c r="C90" s="300">
        <v>1.2402886713911701</v>
      </c>
      <c r="D90" s="300">
        <v>3.3165459218436268</v>
      </c>
      <c r="E90" s="300">
        <f t="shared" ref="E90:E91" si="134">SUM(B90:D90)</f>
        <v>16.737290199029431</v>
      </c>
      <c r="F90" s="300"/>
      <c r="G90" s="300">
        <v>11.413534880275373</v>
      </c>
      <c r="H90" s="300">
        <v>1.7130692974605453</v>
      </c>
      <c r="I90" s="300">
        <v>3.9935544928897424</v>
      </c>
      <c r="J90" s="300">
        <f t="shared" ref="J90:J91" si="135">SUM(G90:I90)</f>
        <v>17.12015867062566</v>
      </c>
      <c r="K90" s="300"/>
      <c r="L90" s="300">
        <v>11.484478026252331</v>
      </c>
      <c r="M90" s="300">
        <v>1.851472898624648</v>
      </c>
      <c r="N90" s="300">
        <v>1.9552770367882486</v>
      </c>
      <c r="O90" s="300">
        <f t="shared" ref="O90:O91" si="136">SUM(L90:N90)</f>
        <v>15.291227961665228</v>
      </c>
      <c r="P90" s="300"/>
      <c r="Q90" s="300">
        <v>11.985972784610174</v>
      </c>
      <c r="R90" s="300">
        <v>1.953785519610886</v>
      </c>
      <c r="S90" s="300">
        <v>2.0511713679917456</v>
      </c>
      <c r="T90" s="300">
        <f t="shared" ref="T90:T91" si="137">SUM(Q90:S90)</f>
        <v>15.990929672212806</v>
      </c>
      <c r="U90" s="300"/>
      <c r="V90" s="300">
        <v>11.783195888252902</v>
      </c>
      <c r="W90" s="300">
        <v>2.0263922886277577</v>
      </c>
      <c r="X90" s="300">
        <v>2.1143244278057236</v>
      </c>
      <c r="Y90" s="300">
        <f t="shared" ref="Y90:Y91" si="138">SUM(V90:X90)</f>
        <v>15.923912604686382</v>
      </c>
    </row>
    <row r="91" spans="1:25" x14ac:dyDescent="0.2">
      <c r="A91" s="264" t="s">
        <v>363</v>
      </c>
      <c r="B91" s="301">
        <f>SUM(B89:B90)</f>
        <v>15.104693916352822</v>
      </c>
      <c r="C91" s="301">
        <f t="shared" ref="C91" si="139">SUM(C89:C90)</f>
        <v>2.8543657123512394</v>
      </c>
      <c r="D91" s="301">
        <f t="shared" ref="D91" si="140">SUM(D89:D90)</f>
        <v>3.5999403712959426</v>
      </c>
      <c r="E91" s="301">
        <f t="shared" si="134"/>
        <v>21.559000000000005</v>
      </c>
      <c r="F91" s="301"/>
      <c r="G91" s="301">
        <f>SUM(G89:G90)</f>
        <v>14.670166953632206</v>
      </c>
      <c r="H91" s="301">
        <f t="shared" ref="H91" si="141">SUM(H89:H90)</f>
        <v>3.655690646948448</v>
      </c>
      <c r="I91" s="301">
        <f t="shared" ref="I91" si="142">SUM(I89:I90)</f>
        <v>4.4281423994192792</v>
      </c>
      <c r="J91" s="301">
        <f t="shared" si="135"/>
        <v>22.753999999999934</v>
      </c>
      <c r="K91" s="301"/>
      <c r="L91" s="301">
        <f>SUM(L89:L90)</f>
        <v>14.608614216152542</v>
      </c>
      <c r="M91" s="301">
        <f t="shared" ref="M91" si="143">SUM(M89:M90)</f>
        <v>3.7282592722870405</v>
      </c>
      <c r="N91" s="301">
        <f t="shared" ref="N91" si="144">SUM(N89:N90)</f>
        <v>2.1281265115603936</v>
      </c>
      <c r="O91" s="301">
        <f t="shared" si="136"/>
        <v>20.464999999999975</v>
      </c>
      <c r="P91" s="301"/>
      <c r="Q91" s="301">
        <f>SUM(Q89:Q90)</f>
        <v>15.25644194417557</v>
      </c>
      <c r="R91" s="301">
        <f t="shared" ref="R91" si="145">SUM(R89:R90)</f>
        <v>3.9733618744821673</v>
      </c>
      <c r="S91" s="301">
        <f t="shared" ref="S91" si="146">SUM(S89:S90)</f>
        <v>2.2261961813422158</v>
      </c>
      <c r="T91" s="301">
        <f t="shared" si="137"/>
        <v>21.455999999999953</v>
      </c>
      <c r="U91" s="301"/>
      <c r="V91" s="301">
        <f>SUM(V89:V90)</f>
        <v>15.162991067571216</v>
      </c>
      <c r="W91" s="301">
        <f t="shared" ref="W91" si="147">SUM(W89:W90)</f>
        <v>4.2037733160324073</v>
      </c>
      <c r="X91" s="301">
        <f t="shared" ref="X91" si="148">SUM(X89:X90)</f>
        <v>2.2862356163963584</v>
      </c>
      <c r="Y91" s="301">
        <f t="shared" si="138"/>
        <v>21.652999999999981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7.7042886038633505</v>
      </c>
      <c r="C98" s="300">
        <v>12.522648394746914</v>
      </c>
      <c r="D98" s="300">
        <v>0.87053961133684243</v>
      </c>
      <c r="E98" s="300">
        <f>SUM(B98:D98)</f>
        <v>21.097476609947105</v>
      </c>
      <c r="F98" s="300"/>
      <c r="G98" s="300">
        <v>8.0443370232306073</v>
      </c>
      <c r="H98" s="300">
        <v>13.392694678156888</v>
      </c>
      <c r="I98" s="300">
        <v>1.1475754835981309</v>
      </c>
      <c r="J98" s="300">
        <f>SUM(G98:I98)</f>
        <v>22.584607184985629</v>
      </c>
      <c r="K98" s="300"/>
      <c r="L98" s="300">
        <v>7.7262630843208617</v>
      </c>
      <c r="M98" s="300">
        <v>13.204365567700144</v>
      </c>
      <c r="N98" s="300">
        <v>0.75140439865479236</v>
      </c>
      <c r="O98" s="300">
        <f>SUM(L98:N98)</f>
        <v>21.682033050675798</v>
      </c>
      <c r="P98" s="300"/>
      <c r="Q98" s="300">
        <v>8.1591335875770312</v>
      </c>
      <c r="R98" s="300">
        <v>13.847405272270398</v>
      </c>
      <c r="S98" s="300">
        <v>0.80347089410693528</v>
      </c>
      <c r="T98" s="300">
        <f>SUM(Q98:S98)</f>
        <v>22.810009753954368</v>
      </c>
      <c r="U98" s="300"/>
      <c r="V98" s="300">
        <v>9.3323986755503174</v>
      </c>
      <c r="W98" s="300">
        <v>15.754578077733862</v>
      </c>
      <c r="X98" s="300">
        <v>0.92099850900635705</v>
      </c>
      <c r="Y98" s="300">
        <f>SUM(V98:X98)</f>
        <v>26.007975262290536</v>
      </c>
    </row>
    <row r="99" spans="1:25" x14ac:dyDescent="0.2">
      <c r="A99" s="260" t="s">
        <v>364</v>
      </c>
      <c r="B99" s="300">
        <v>10.20125291008066</v>
      </c>
      <c r="C99" s="300">
        <v>7.9821203948730854</v>
      </c>
      <c r="D99" s="300">
        <v>0.95715008509914123</v>
      </c>
      <c r="E99" s="300">
        <f t="shared" ref="E99:E100" si="149">SUM(B99:D99)</f>
        <v>19.140523390052888</v>
      </c>
      <c r="F99" s="300"/>
      <c r="G99" s="300">
        <v>10.658768544761152</v>
      </c>
      <c r="H99" s="300">
        <v>9.1754521556093049</v>
      </c>
      <c r="I99" s="300">
        <v>1.3831721146439753</v>
      </c>
      <c r="J99" s="300">
        <f t="shared" ref="J99:J100" si="150">SUM(G99:I99)</f>
        <v>21.217392815014435</v>
      </c>
      <c r="K99" s="300"/>
      <c r="L99" s="300">
        <v>9.0754872940212206</v>
      </c>
      <c r="M99" s="300">
        <v>9.4667623148199063</v>
      </c>
      <c r="N99" s="300">
        <v>0.49971734048300254</v>
      </c>
      <c r="O99" s="300">
        <f t="shared" ref="O99:O100" si="151">SUM(L99:N99)</f>
        <v>19.041966949324127</v>
      </c>
      <c r="P99" s="300"/>
      <c r="Q99" s="300">
        <v>9.604121837887357</v>
      </c>
      <c r="R99" s="300">
        <v>9.8954115209617797</v>
      </c>
      <c r="S99" s="300">
        <v>0.53245688719651274</v>
      </c>
      <c r="T99" s="300">
        <f t="shared" ref="T99:T100" si="152">SUM(Q99:S99)</f>
        <v>20.031990246045648</v>
      </c>
      <c r="U99" s="300"/>
      <c r="V99" s="300">
        <v>11.095305434742636</v>
      </c>
      <c r="W99" s="300">
        <v>11.276532954783063</v>
      </c>
      <c r="X99" s="300">
        <v>0.61118634818374962</v>
      </c>
      <c r="Y99" s="300">
        <f t="shared" ref="Y99:Y100" si="153">SUM(V99:X99)</f>
        <v>22.983024737709449</v>
      </c>
    </row>
    <row r="100" spans="1:25" x14ac:dyDescent="0.2">
      <c r="A100" s="264" t="s">
        <v>363</v>
      </c>
      <c r="B100" s="301">
        <f>SUM(B98:B99)</f>
        <v>17.905541513944009</v>
      </c>
      <c r="C100" s="301">
        <f t="shared" ref="C100" si="154">SUM(C98:C99)</f>
        <v>20.504768789620002</v>
      </c>
      <c r="D100" s="301">
        <f t="shared" ref="D100" si="155">SUM(D98:D99)</f>
        <v>1.8276896964359837</v>
      </c>
      <c r="E100" s="301">
        <f t="shared" si="149"/>
        <v>40.237999999999992</v>
      </c>
      <c r="F100" s="301"/>
      <c r="G100" s="301">
        <f>SUM(G98:G99)</f>
        <v>18.703105567991759</v>
      </c>
      <c r="H100" s="301">
        <f t="shared" ref="H100" si="156">SUM(H98:H99)</f>
        <v>22.568146833766193</v>
      </c>
      <c r="I100" s="301">
        <f t="shared" ref="I100" si="157">SUM(I98:I99)</f>
        <v>2.5307475982421064</v>
      </c>
      <c r="J100" s="301">
        <f t="shared" si="150"/>
        <v>43.802000000000056</v>
      </c>
      <c r="K100" s="301"/>
      <c r="L100" s="301">
        <f>SUM(L98:L99)</f>
        <v>16.801750378342081</v>
      </c>
      <c r="M100" s="301">
        <f t="shared" ref="M100" si="158">SUM(M98:M99)</f>
        <v>22.67112788252005</v>
      </c>
      <c r="N100" s="301">
        <f t="shared" ref="N100" si="159">SUM(N98:N99)</f>
        <v>1.2511217391377949</v>
      </c>
      <c r="O100" s="301">
        <f t="shared" si="151"/>
        <v>40.723999999999926</v>
      </c>
      <c r="P100" s="301"/>
      <c r="Q100" s="301">
        <f>SUM(Q98:Q99)</f>
        <v>17.763255425464386</v>
      </c>
      <c r="R100" s="301">
        <f t="shared" ref="R100" si="160">SUM(R98:R99)</f>
        <v>23.74281679323218</v>
      </c>
      <c r="S100" s="301">
        <f t="shared" ref="S100" si="161">SUM(S98:S99)</f>
        <v>1.335927781303448</v>
      </c>
      <c r="T100" s="301">
        <f t="shared" si="152"/>
        <v>42.842000000000013</v>
      </c>
      <c r="U100" s="301"/>
      <c r="V100" s="301">
        <f>SUM(V98:V99)</f>
        <v>20.427704110292954</v>
      </c>
      <c r="W100" s="301">
        <f t="shared" ref="W100" si="162">SUM(W98:W99)</f>
        <v>27.031111032516925</v>
      </c>
      <c r="X100" s="301">
        <f t="shared" ref="X100" si="163">SUM(X98:X99)</f>
        <v>1.5321848571901067</v>
      </c>
      <c r="Y100" s="301">
        <f t="shared" si="153"/>
        <v>48.990999999999993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1.7283573650841644</v>
      </c>
      <c r="C107" s="300">
        <v>0.61655813097543921</v>
      </c>
      <c r="D107" s="300">
        <v>0.58411434726142852</v>
      </c>
      <c r="E107" s="300">
        <f>SUM(B107:D107)</f>
        <v>2.929029843321032</v>
      </c>
      <c r="F107" s="300"/>
      <c r="G107" s="300">
        <v>1.0639311708334289</v>
      </c>
      <c r="H107" s="300">
        <v>0.54702121521062486</v>
      </c>
      <c r="I107" s="300">
        <v>0.28091893335903018</v>
      </c>
      <c r="J107" s="300">
        <f>SUM(G107:I107)</f>
        <v>1.8918713194030841</v>
      </c>
      <c r="K107" s="300"/>
      <c r="L107" s="300">
        <v>1.1652426207271367</v>
      </c>
      <c r="M107" s="300">
        <v>0.57134322076030974</v>
      </c>
      <c r="N107" s="300">
        <v>0.85269556273105906</v>
      </c>
      <c r="O107" s="300">
        <f>SUM(L107:N107)</f>
        <v>2.5892814042185055</v>
      </c>
      <c r="P107" s="300"/>
      <c r="Q107" s="300">
        <v>1.1186571836523413</v>
      </c>
      <c r="R107" s="300">
        <v>0.5567549022188033</v>
      </c>
      <c r="S107" s="300">
        <v>0.81065237531300294</v>
      </c>
      <c r="T107" s="300">
        <f>SUM(Q107:S107)</f>
        <v>2.4860644611841476</v>
      </c>
      <c r="U107" s="300"/>
      <c r="V107" s="300">
        <v>1.1028541197543789</v>
      </c>
      <c r="W107" s="300">
        <v>0.54551315250909382</v>
      </c>
      <c r="X107" s="300">
        <v>0.75841381780968042</v>
      </c>
      <c r="Y107" s="300">
        <f>SUM(V107:X107)</f>
        <v>2.406781090073153</v>
      </c>
    </row>
    <row r="108" spans="1:25" x14ac:dyDescent="0.2">
      <c r="A108" s="260" t="s">
        <v>364</v>
      </c>
      <c r="B108" s="300">
        <v>2.2177914096706224</v>
      </c>
      <c r="C108" s="300">
        <v>0.57666616344936772</v>
      </c>
      <c r="D108" s="300">
        <v>1.1335125835589739</v>
      </c>
      <c r="E108" s="300">
        <f t="shared" ref="E108:E109" si="164">SUM(B108:D108)</f>
        <v>3.9279701566789642</v>
      </c>
      <c r="F108" s="300"/>
      <c r="G108" s="300">
        <v>1.4431896542459155</v>
      </c>
      <c r="H108" s="300">
        <v>0.50974060813810707</v>
      </c>
      <c r="I108" s="300">
        <v>0.6271984182128989</v>
      </c>
      <c r="J108" s="300">
        <f t="shared" ref="J108:J109" si="165">SUM(G108:I108)</f>
        <v>2.5801286805969212</v>
      </c>
      <c r="K108" s="300"/>
      <c r="L108" s="300">
        <v>1.4163600841982669</v>
      </c>
      <c r="M108" s="300">
        <v>0.44680431627273576</v>
      </c>
      <c r="N108" s="300">
        <v>0.50655419531049339</v>
      </c>
      <c r="O108" s="300">
        <f t="shared" ref="O108:O109" si="166">SUM(L108:N108)</f>
        <v>2.3697185957814959</v>
      </c>
      <c r="P108" s="300"/>
      <c r="Q108" s="300">
        <v>1.3538804437532712</v>
      </c>
      <c r="R108" s="300">
        <v>0.44997670982510268</v>
      </c>
      <c r="S108" s="300">
        <v>0.49007838523747571</v>
      </c>
      <c r="T108" s="300">
        <f t="shared" ref="T108:T109" si="167">SUM(Q108:S108)</f>
        <v>2.2939355388158496</v>
      </c>
      <c r="U108" s="300"/>
      <c r="V108" s="300">
        <v>1.3095421954767696</v>
      </c>
      <c r="W108" s="300">
        <v>0.46905051177408502</v>
      </c>
      <c r="X108" s="300">
        <v>0.48362620267599626</v>
      </c>
      <c r="Y108" s="300">
        <f t="shared" ref="Y108:Y109" si="168">SUM(V108:X108)</f>
        <v>2.262218909926851</v>
      </c>
    </row>
    <row r="109" spans="1:25" x14ac:dyDescent="0.2">
      <c r="A109" s="264" t="s">
        <v>363</v>
      </c>
      <c r="B109" s="301">
        <f>SUM(B107:B108)</f>
        <v>3.9461487747547865</v>
      </c>
      <c r="C109" s="301">
        <f t="shared" ref="C109" si="169">SUM(C107:C108)</f>
        <v>1.193224294424807</v>
      </c>
      <c r="D109" s="301">
        <f t="shared" ref="D109" si="170">SUM(D107:D108)</f>
        <v>1.7176269308204024</v>
      </c>
      <c r="E109" s="301">
        <f t="shared" si="164"/>
        <v>6.8569999999999958</v>
      </c>
      <c r="F109" s="301"/>
      <c r="G109" s="301">
        <f>SUM(G107:G108)</f>
        <v>2.5071208250793444</v>
      </c>
      <c r="H109" s="301">
        <f t="shared" ref="H109" si="171">SUM(H107:H108)</f>
        <v>1.0567618233487319</v>
      </c>
      <c r="I109" s="301">
        <f t="shared" ref="I109" si="172">SUM(I107:I108)</f>
        <v>0.90811735157192908</v>
      </c>
      <c r="J109" s="301">
        <f t="shared" si="165"/>
        <v>4.4720000000000049</v>
      </c>
      <c r="K109" s="301"/>
      <c r="L109" s="301">
        <f>SUM(L107:L108)</f>
        <v>2.5816027049254036</v>
      </c>
      <c r="M109" s="301">
        <f t="shared" ref="M109" si="173">SUM(M107:M108)</f>
        <v>1.0181475370330455</v>
      </c>
      <c r="N109" s="301">
        <f t="shared" ref="N109" si="174">SUM(N107:N108)</f>
        <v>1.3592497580415523</v>
      </c>
      <c r="O109" s="301">
        <f t="shared" si="166"/>
        <v>4.9590000000000014</v>
      </c>
      <c r="P109" s="301"/>
      <c r="Q109" s="301">
        <f>SUM(Q107:Q108)</f>
        <v>2.4725376274056128</v>
      </c>
      <c r="R109" s="301">
        <f t="shared" ref="R109" si="175">SUM(R107:R108)</f>
        <v>1.006731612043906</v>
      </c>
      <c r="S109" s="301">
        <f t="shared" ref="S109" si="176">SUM(S107:S108)</f>
        <v>1.3007307605504788</v>
      </c>
      <c r="T109" s="301">
        <f t="shared" si="167"/>
        <v>4.7799999999999976</v>
      </c>
      <c r="U109" s="301"/>
      <c r="V109" s="301">
        <f>SUM(V107:V108)</f>
        <v>2.4123963152311485</v>
      </c>
      <c r="W109" s="301">
        <f t="shared" ref="W109" si="177">SUM(W107:W108)</f>
        <v>1.0145636642831788</v>
      </c>
      <c r="X109" s="301">
        <f t="shared" ref="X109" si="178">SUM(X107:X108)</f>
        <v>1.2420400204856767</v>
      </c>
      <c r="Y109" s="301">
        <f t="shared" si="168"/>
        <v>4.669000000000004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6.9185089610941057</v>
      </c>
      <c r="C116" s="300">
        <v>1.8679103481164374</v>
      </c>
      <c r="D116" s="300">
        <v>0.82946951180811779</v>
      </c>
      <c r="E116" s="300">
        <f>SUM(B116:D116)</f>
        <v>9.615888821018661</v>
      </c>
      <c r="F116" s="300"/>
      <c r="G116" s="300">
        <v>6.7638379637785304</v>
      </c>
      <c r="H116" s="300">
        <v>2.5036072004702907</v>
      </c>
      <c r="I116" s="300">
        <v>0.20396927252868957</v>
      </c>
      <c r="J116" s="300">
        <f>SUM(G116:I116)</f>
        <v>9.4714144367775113</v>
      </c>
      <c r="K116" s="300"/>
      <c r="L116" s="300">
        <v>7.7719649641284683</v>
      </c>
      <c r="M116" s="300">
        <v>2.0720461567434558</v>
      </c>
      <c r="N116" s="300">
        <v>1.1104854950134775</v>
      </c>
      <c r="O116" s="300">
        <f>SUM(L116:N116)</f>
        <v>10.954496615885402</v>
      </c>
      <c r="P116" s="300"/>
      <c r="Q116" s="300">
        <v>8.5658230166374416</v>
      </c>
      <c r="R116" s="300">
        <v>2.200861217072493</v>
      </c>
      <c r="S116" s="300">
        <v>1.2147940666969197</v>
      </c>
      <c r="T116" s="300">
        <f>SUM(Q116:S116)</f>
        <v>11.981478300406854</v>
      </c>
      <c r="U116" s="300"/>
      <c r="V116" s="300">
        <v>9.6868864492420599</v>
      </c>
      <c r="W116" s="300">
        <v>2.3049844843539367</v>
      </c>
      <c r="X116" s="300">
        <v>1.3217017198410601</v>
      </c>
      <c r="Y116" s="300">
        <f>SUM(V116:X116)</f>
        <v>13.313572653437058</v>
      </c>
    </row>
    <row r="117" spans="1:25" x14ac:dyDescent="0.2">
      <c r="A117" s="260" t="s">
        <v>364</v>
      </c>
      <c r="B117" s="300">
        <v>22.786887024578217</v>
      </c>
      <c r="C117" s="300">
        <v>1.1705754822988022</v>
      </c>
      <c r="D117" s="300">
        <v>3.6736486721042971</v>
      </c>
      <c r="E117" s="300">
        <f t="shared" ref="E117:E118" si="179">SUM(B117:D117)</f>
        <v>27.631111178981314</v>
      </c>
      <c r="F117" s="300"/>
      <c r="G117" s="300">
        <v>23.933936240487018</v>
      </c>
      <c r="H117" s="300">
        <v>1.827111771184422</v>
      </c>
      <c r="I117" s="300">
        <v>2.1355375515510588</v>
      </c>
      <c r="J117" s="300">
        <f t="shared" ref="J117:J118" si="180">SUM(G117:I117)</f>
        <v>27.896585563222501</v>
      </c>
      <c r="K117" s="300"/>
      <c r="L117" s="300">
        <v>22.410240772399657</v>
      </c>
      <c r="M117" s="300">
        <v>1.6942389860491058</v>
      </c>
      <c r="N117" s="300">
        <v>2.9240236256658387</v>
      </c>
      <c r="O117" s="300">
        <f t="shared" ref="O117:O118" si="181">SUM(L117:N117)</f>
        <v>27.0285033841146</v>
      </c>
      <c r="P117" s="300"/>
      <c r="Q117" s="300">
        <v>23.959938675756941</v>
      </c>
      <c r="R117" s="300">
        <v>1.8388691043863645</v>
      </c>
      <c r="S117" s="300">
        <v>3.2217139194498188</v>
      </c>
      <c r="T117" s="300">
        <f t="shared" ref="T117:T118" si="182">SUM(Q117:S117)</f>
        <v>29.020521699593125</v>
      </c>
      <c r="U117" s="300"/>
      <c r="V117" s="300">
        <v>25.69799691147475</v>
      </c>
      <c r="W117" s="300">
        <v>2.0094614770290145</v>
      </c>
      <c r="X117" s="300">
        <v>3.5709689580592694</v>
      </c>
      <c r="Y117" s="300">
        <f t="shared" ref="Y117:Y118" si="183">SUM(V117:X117)</f>
        <v>31.278427346563031</v>
      </c>
    </row>
    <row r="118" spans="1:25" x14ac:dyDescent="0.2">
      <c r="A118" s="264" t="s">
        <v>363</v>
      </c>
      <c r="B118" s="301">
        <f>SUM(B116:B117)</f>
        <v>29.705395985672322</v>
      </c>
      <c r="C118" s="301">
        <f t="shared" ref="C118" si="184">SUM(C116:C117)</f>
        <v>3.0384858304152393</v>
      </c>
      <c r="D118" s="301">
        <f t="shared" ref="D118" si="185">SUM(D116:D117)</f>
        <v>4.5031181839124148</v>
      </c>
      <c r="E118" s="301">
        <f t="shared" si="179"/>
        <v>37.246999999999971</v>
      </c>
      <c r="F118" s="301"/>
      <c r="G118" s="301">
        <f>SUM(G116:G117)</f>
        <v>30.697774204265549</v>
      </c>
      <c r="H118" s="301">
        <f t="shared" ref="H118" si="186">SUM(H116:H117)</f>
        <v>4.3307189716547132</v>
      </c>
      <c r="I118" s="301">
        <f t="shared" ref="I118" si="187">SUM(I116:I117)</f>
        <v>2.3395068240797485</v>
      </c>
      <c r="J118" s="301">
        <f t="shared" si="180"/>
        <v>37.368000000000009</v>
      </c>
      <c r="K118" s="301"/>
      <c r="L118" s="301">
        <f>SUM(L116:L117)</f>
        <v>30.182205736528125</v>
      </c>
      <c r="M118" s="301">
        <f t="shared" ref="M118" si="188">SUM(M116:M117)</f>
        <v>3.7662851427925617</v>
      </c>
      <c r="N118" s="301">
        <f t="shared" ref="N118" si="189">SUM(N116:N117)</f>
        <v>4.0345091206793162</v>
      </c>
      <c r="O118" s="301">
        <f t="shared" si="181"/>
        <v>37.983000000000004</v>
      </c>
      <c r="P118" s="301"/>
      <c r="Q118" s="301">
        <f>SUM(Q116:Q117)</f>
        <v>32.525761692394383</v>
      </c>
      <c r="R118" s="301">
        <f t="shared" ref="R118" si="190">SUM(R116:R117)</f>
        <v>4.0397303214588574</v>
      </c>
      <c r="S118" s="301">
        <f t="shared" ref="S118" si="191">SUM(S116:S117)</f>
        <v>4.4365079861467382</v>
      </c>
      <c r="T118" s="301">
        <f t="shared" si="182"/>
        <v>41.001999999999974</v>
      </c>
      <c r="U118" s="301"/>
      <c r="V118" s="301">
        <f>SUM(V116:V117)</f>
        <v>35.384883360716813</v>
      </c>
      <c r="W118" s="301">
        <f t="shared" ref="W118" si="192">SUM(W116:W117)</f>
        <v>4.3144459613829511</v>
      </c>
      <c r="X118" s="301">
        <f t="shared" ref="X118" si="193">SUM(X116:X117)</f>
        <v>4.8926706779003295</v>
      </c>
      <c r="Y118" s="301">
        <f t="shared" si="183"/>
        <v>44.592000000000091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7.6131506156725912</v>
      </c>
      <c r="C125" s="300">
        <v>2.7674037727152241</v>
      </c>
      <c r="D125" s="300">
        <v>0.76959134512680638</v>
      </c>
      <c r="E125" s="300">
        <f>SUM(B125:D125)</f>
        <v>11.15014573351462</v>
      </c>
      <c r="F125" s="300"/>
      <c r="G125" s="300">
        <v>8.1926019183012144</v>
      </c>
      <c r="H125" s="300">
        <v>2.5324632053653384</v>
      </c>
      <c r="I125" s="300">
        <v>0.86874995147531786</v>
      </c>
      <c r="J125" s="300">
        <f>SUM(G125:I125)</f>
        <v>11.593815075141871</v>
      </c>
      <c r="K125" s="300"/>
      <c r="L125" s="300">
        <v>7.9690309499939627</v>
      </c>
      <c r="M125" s="300">
        <v>2.2457442252806459</v>
      </c>
      <c r="N125" s="300">
        <v>0.43922407037958744</v>
      </c>
      <c r="O125" s="300">
        <f>SUM(L125:N125)</f>
        <v>10.653999245654196</v>
      </c>
      <c r="P125" s="300"/>
      <c r="Q125" s="300">
        <v>7.7653174672519052</v>
      </c>
      <c r="R125" s="300">
        <v>2.1648839074278912</v>
      </c>
      <c r="S125" s="300">
        <v>0.44719774055562811</v>
      </c>
      <c r="T125" s="300">
        <f>SUM(Q125:S125)</f>
        <v>10.377399115235425</v>
      </c>
      <c r="U125" s="300"/>
      <c r="V125" s="300">
        <v>7.2171267325101924</v>
      </c>
      <c r="W125" s="300">
        <v>1.9935841045216434</v>
      </c>
      <c r="X125" s="300">
        <v>0.42326817220934954</v>
      </c>
      <c r="Y125" s="300">
        <f>SUM(V125:X125)</f>
        <v>9.6339790092411857</v>
      </c>
    </row>
    <row r="126" spans="1:25" x14ac:dyDescent="0.2">
      <c r="A126" s="260" t="s">
        <v>364</v>
      </c>
      <c r="B126" s="300">
        <v>9.766357993526924</v>
      </c>
      <c r="C126" s="300">
        <v>0.37672543756944737</v>
      </c>
      <c r="D126" s="300">
        <v>1.6727708353890349</v>
      </c>
      <c r="E126" s="300">
        <f t="shared" ref="E126:E127" si="194">SUM(B126:D126)</f>
        <v>11.815854266485406</v>
      </c>
      <c r="F126" s="300"/>
      <c r="G126" s="300">
        <v>9.5929671080624104</v>
      </c>
      <c r="H126" s="300">
        <v>0.34574315561029195</v>
      </c>
      <c r="I126" s="300">
        <v>1.0874746611854493</v>
      </c>
      <c r="J126" s="300">
        <f t="shared" ref="J126:J127" si="195">SUM(G126:I126)</f>
        <v>11.026184924858152</v>
      </c>
      <c r="K126" s="300"/>
      <c r="L126" s="300">
        <v>9.6696164533092723</v>
      </c>
      <c r="M126" s="300">
        <v>0.41669975908510948</v>
      </c>
      <c r="N126" s="300">
        <v>2.1216845419514661</v>
      </c>
      <c r="O126" s="300">
        <f t="shared" ref="O126:O127" si="196">SUM(L126:N126)</f>
        <v>12.208000754345846</v>
      </c>
      <c r="P126" s="300"/>
      <c r="Q126" s="300">
        <v>9.4624346656915375</v>
      </c>
      <c r="R126" s="300">
        <v>0.4248555854016548</v>
      </c>
      <c r="S126" s="300">
        <v>2.1803106336713789</v>
      </c>
      <c r="T126" s="300">
        <f t="shared" ref="T126:T127" si="197">SUM(Q126:S126)</f>
        <v>12.067600884764571</v>
      </c>
      <c r="U126" s="300"/>
      <c r="V126" s="300">
        <v>8.8228498111027172</v>
      </c>
      <c r="W126" s="300">
        <v>0.42326817221769231</v>
      </c>
      <c r="X126" s="300">
        <v>2.1149030074384152</v>
      </c>
      <c r="Y126" s="300">
        <f t="shared" ref="Y126:Y127" si="198">SUM(V126:X126)</f>
        <v>11.361020990758824</v>
      </c>
    </row>
    <row r="127" spans="1:25" x14ac:dyDescent="0.2">
      <c r="A127" s="264" t="s">
        <v>363</v>
      </c>
      <c r="B127" s="301">
        <f>SUM(B125:B126)</f>
        <v>17.379508609199515</v>
      </c>
      <c r="C127" s="301">
        <f t="shared" ref="C127" si="199">SUM(C125:C126)</f>
        <v>3.1441292102846714</v>
      </c>
      <c r="D127" s="301">
        <f t="shared" ref="D127" si="200">SUM(D125:D126)</f>
        <v>2.4423621805158415</v>
      </c>
      <c r="E127" s="301">
        <f t="shared" si="194"/>
        <v>22.96600000000003</v>
      </c>
      <c r="F127" s="301"/>
      <c r="G127" s="301">
        <f>SUM(G125:G126)</f>
        <v>17.785569026363625</v>
      </c>
      <c r="H127" s="301">
        <f t="shared" ref="H127" si="201">SUM(H125:H126)</f>
        <v>2.8782063609756303</v>
      </c>
      <c r="I127" s="301">
        <f t="shared" ref="I127" si="202">SUM(I125:I126)</f>
        <v>1.9562246126607672</v>
      </c>
      <c r="J127" s="301">
        <f t="shared" si="195"/>
        <v>22.620000000000026</v>
      </c>
      <c r="K127" s="301"/>
      <c r="L127" s="301">
        <f>SUM(L125:L126)</f>
        <v>17.638647403303235</v>
      </c>
      <c r="M127" s="301">
        <f t="shared" ref="M127" si="203">SUM(M125:M126)</f>
        <v>2.6624439843657552</v>
      </c>
      <c r="N127" s="301">
        <f t="shared" ref="N127" si="204">SUM(N125:N126)</f>
        <v>2.5609086123310534</v>
      </c>
      <c r="O127" s="301">
        <f t="shared" si="196"/>
        <v>22.862000000000045</v>
      </c>
      <c r="P127" s="301"/>
      <c r="Q127" s="301">
        <f>SUM(Q125:Q126)</f>
        <v>17.227752132943444</v>
      </c>
      <c r="R127" s="301">
        <f t="shared" ref="R127" si="205">SUM(R125:R126)</f>
        <v>2.5897394928295459</v>
      </c>
      <c r="S127" s="301">
        <f t="shared" ref="S127" si="206">SUM(S125:S126)</f>
        <v>2.6275083742270069</v>
      </c>
      <c r="T127" s="301">
        <f t="shared" si="197"/>
        <v>22.444999999999993</v>
      </c>
      <c r="U127" s="301"/>
      <c r="V127" s="301">
        <f>SUM(V125:V126)</f>
        <v>16.039976543612909</v>
      </c>
      <c r="W127" s="301">
        <f t="shared" ref="W127" si="207">SUM(W125:W126)</f>
        <v>2.4168522767393359</v>
      </c>
      <c r="X127" s="301">
        <f t="shared" ref="X127" si="208">SUM(X125:X126)</f>
        <v>2.5381711796477648</v>
      </c>
      <c r="Y127" s="301">
        <f t="shared" si="198"/>
        <v>20.995000000000008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3.4710377541023951</v>
      </c>
      <c r="C134" s="300">
        <v>2.0886331074807107</v>
      </c>
      <c r="D134" s="300">
        <v>0.62011713456819839</v>
      </c>
      <c r="E134" s="300">
        <f>SUM(B134:D134)</f>
        <v>6.1797879961513047</v>
      </c>
      <c r="F134" s="300"/>
      <c r="G134" s="300">
        <v>3.3608651585304186</v>
      </c>
      <c r="H134" s="300">
        <v>1.7225604155644336</v>
      </c>
      <c r="I134" s="300">
        <v>1.0348324904403818</v>
      </c>
      <c r="J134" s="300">
        <f>SUM(G134:I134)</f>
        <v>6.1182580645352331</v>
      </c>
      <c r="K134" s="300"/>
      <c r="L134" s="300">
        <v>3.6249048914430868</v>
      </c>
      <c r="M134" s="300">
        <v>2.7689575943805615</v>
      </c>
      <c r="N134" s="300">
        <v>0.75184368218421738</v>
      </c>
      <c r="O134" s="300">
        <f>SUM(L134:N134)</f>
        <v>7.145706168007866</v>
      </c>
      <c r="P134" s="300"/>
      <c r="Q134" s="300">
        <v>3.7360520549817391</v>
      </c>
      <c r="R134" s="300">
        <v>2.635685601024659</v>
      </c>
      <c r="S134" s="300">
        <v>0.75893213771074286</v>
      </c>
      <c r="T134" s="300">
        <f>SUM(Q134:S134)</f>
        <v>7.130669793717141</v>
      </c>
      <c r="U134" s="300"/>
      <c r="V134" s="300">
        <v>4.3627117613029389</v>
      </c>
      <c r="W134" s="300">
        <v>2.6312895216232031</v>
      </c>
      <c r="X134" s="300">
        <v>0.83352280251788735</v>
      </c>
      <c r="Y134" s="300">
        <f>SUM(V134:X134)</f>
        <v>7.8275240854440291</v>
      </c>
    </row>
    <row r="135" spans="1:25" x14ac:dyDescent="0.2">
      <c r="A135" s="260" t="s">
        <v>364</v>
      </c>
      <c r="B135" s="300">
        <v>3.728793804425258</v>
      </c>
      <c r="C135" s="300">
        <v>0.90778097772966737</v>
      </c>
      <c r="D135" s="300">
        <v>1.1236372216937787</v>
      </c>
      <c r="E135" s="300">
        <f t="shared" ref="E135:E136" si="209">SUM(B135:D135)</f>
        <v>5.7602120038487037</v>
      </c>
      <c r="F135" s="300"/>
      <c r="G135" s="300">
        <v>3.2434833241958101</v>
      </c>
      <c r="H135" s="300">
        <v>0.44518680972916769</v>
      </c>
      <c r="I135" s="300">
        <v>0.7300718015397859</v>
      </c>
      <c r="J135" s="300">
        <f t="shared" ref="J135:J136" si="210">SUM(G135:I135)</f>
        <v>4.4187419354647641</v>
      </c>
      <c r="K135" s="300"/>
      <c r="L135" s="300">
        <v>3.7213496573155695</v>
      </c>
      <c r="M135" s="300">
        <v>0.90842459620290938</v>
      </c>
      <c r="N135" s="300">
        <v>0.5795195784736481</v>
      </c>
      <c r="O135" s="300">
        <f t="shared" ref="O135:O136" si="211">SUM(L135:N135)</f>
        <v>5.2092938319921265</v>
      </c>
      <c r="P135" s="300"/>
      <c r="Q135" s="300">
        <v>3.7008584927843469</v>
      </c>
      <c r="R135" s="300">
        <v>0.90580849570293409</v>
      </c>
      <c r="S135" s="300">
        <v>0.60666321779558308</v>
      </c>
      <c r="T135" s="300">
        <f t="shared" ref="T135:T136" si="212">SUM(Q135:S135)</f>
        <v>5.2133302062828637</v>
      </c>
      <c r="U135" s="300"/>
      <c r="V135" s="300">
        <v>4.0345033727585946</v>
      </c>
      <c r="W135" s="300">
        <v>1.0054280955053945</v>
      </c>
      <c r="X135" s="300">
        <v>0.71854444629196967</v>
      </c>
      <c r="Y135" s="300">
        <f t="shared" ref="Y135:Y136" si="213">SUM(V135:X135)</f>
        <v>5.7584759145559588</v>
      </c>
    </row>
    <row r="136" spans="1:25" x14ac:dyDescent="0.2">
      <c r="A136" s="264" t="s">
        <v>363</v>
      </c>
      <c r="B136" s="301">
        <f>SUM(B134:B135)</f>
        <v>7.1998315585276531</v>
      </c>
      <c r="C136" s="301">
        <f t="shared" ref="C136" si="214">SUM(C134:C135)</f>
        <v>2.996414085210378</v>
      </c>
      <c r="D136" s="301">
        <f t="shared" ref="D136" si="215">SUM(D134:D135)</f>
        <v>1.7437543562619771</v>
      </c>
      <c r="E136" s="301">
        <f t="shared" si="209"/>
        <v>11.940000000000008</v>
      </c>
      <c r="F136" s="301"/>
      <c r="G136" s="301">
        <f>SUM(G134:G135)</f>
        <v>6.6043484827262287</v>
      </c>
      <c r="H136" s="301">
        <f t="shared" ref="H136" si="216">SUM(H134:H135)</f>
        <v>2.1677472252936014</v>
      </c>
      <c r="I136" s="301">
        <f t="shared" ref="I136" si="217">SUM(I134:I135)</f>
        <v>1.7649042919801676</v>
      </c>
      <c r="J136" s="301">
        <f t="shared" si="210"/>
        <v>10.536999999999997</v>
      </c>
      <c r="K136" s="301"/>
      <c r="L136" s="301">
        <f>SUM(L134:L135)</f>
        <v>7.3462545487586564</v>
      </c>
      <c r="M136" s="301">
        <f t="shared" ref="M136" si="218">SUM(M134:M135)</f>
        <v>3.6773821905834709</v>
      </c>
      <c r="N136" s="301">
        <f t="shared" ref="N136" si="219">SUM(N134:N135)</f>
        <v>1.3313632606578656</v>
      </c>
      <c r="O136" s="301">
        <f t="shared" si="211"/>
        <v>12.354999999999993</v>
      </c>
      <c r="P136" s="301"/>
      <c r="Q136" s="301">
        <f>SUM(Q134:Q135)</f>
        <v>7.436910547766086</v>
      </c>
      <c r="R136" s="301">
        <f t="shared" ref="R136" si="220">SUM(R134:R135)</f>
        <v>3.5414940967275932</v>
      </c>
      <c r="S136" s="301">
        <f t="shared" ref="S136" si="221">SUM(S134:S135)</f>
        <v>1.365595355506326</v>
      </c>
      <c r="T136" s="301">
        <f t="shared" si="212"/>
        <v>12.344000000000005</v>
      </c>
      <c r="U136" s="301"/>
      <c r="V136" s="301">
        <f>SUM(V134:V135)</f>
        <v>8.3972151340615326</v>
      </c>
      <c r="W136" s="301">
        <f t="shared" ref="W136" si="222">SUM(W134:W135)</f>
        <v>3.6367176171285975</v>
      </c>
      <c r="X136" s="301">
        <f t="shared" ref="X136" si="223">SUM(X134:X135)</f>
        <v>1.552067248809857</v>
      </c>
      <c r="Y136" s="301">
        <f t="shared" si="213"/>
        <v>13.585999999999988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18.516273111350042</v>
      </c>
      <c r="C143" s="300">
        <v>12.211630690148134</v>
      </c>
      <c r="D143" s="300">
        <v>6.2203689266677529</v>
      </c>
      <c r="E143" s="300">
        <f>SUM(B143:D143)</f>
        <v>36.948272728165932</v>
      </c>
      <c r="F143" s="300"/>
      <c r="G143" s="300">
        <v>22.523159110149106</v>
      </c>
      <c r="H143" s="300">
        <v>9.7194388454005693</v>
      </c>
      <c r="I143" s="300">
        <v>8.7655041882656768</v>
      </c>
      <c r="J143" s="300">
        <f>SUM(G143:I143)</f>
        <v>41.00810214381535</v>
      </c>
      <c r="K143" s="300"/>
      <c r="L143" s="300">
        <v>21.249770438635604</v>
      </c>
      <c r="M143" s="300">
        <v>8.9961572821443916</v>
      </c>
      <c r="N143" s="300">
        <v>5.3958586758856839</v>
      </c>
      <c r="O143" s="300">
        <f>SUM(L143:N143)</f>
        <v>35.64178639666568</v>
      </c>
      <c r="P143" s="300"/>
      <c r="Q143" s="300">
        <v>22.394291125145784</v>
      </c>
      <c r="R143" s="300">
        <v>9.4916649296871078</v>
      </c>
      <c r="S143" s="300">
        <v>5.865056914768946</v>
      </c>
      <c r="T143" s="300">
        <f>SUM(Q143:S143)</f>
        <v>37.751012969601838</v>
      </c>
      <c r="U143" s="300"/>
      <c r="V143" s="300">
        <v>23.909579074889493</v>
      </c>
      <c r="W143" s="300">
        <v>10.16987609556722</v>
      </c>
      <c r="X143" s="300">
        <v>6.6350268359814502</v>
      </c>
      <c r="Y143" s="300">
        <f>SUM(V143:X143)</f>
        <v>40.714482006438161</v>
      </c>
    </row>
    <row r="144" spans="1:25" x14ac:dyDescent="0.2">
      <c r="A144" s="260" t="s">
        <v>364</v>
      </c>
      <c r="B144" s="300">
        <v>30.337728465212138</v>
      </c>
      <c r="C144" s="300">
        <v>3.8521377963189907</v>
      </c>
      <c r="D144" s="300">
        <v>8.3328610103029419</v>
      </c>
      <c r="E144" s="300">
        <f t="shared" ref="E144:E145" si="224">SUM(B144:D144)</f>
        <v>42.522727271834071</v>
      </c>
      <c r="F144" s="300"/>
      <c r="G144" s="300">
        <v>31.798000738464172</v>
      </c>
      <c r="H144" s="300">
        <v>3.8828037752203648</v>
      </c>
      <c r="I144" s="300">
        <v>8.3260933425000392</v>
      </c>
      <c r="J144" s="300">
        <f t="shared" ref="J144:J145" si="225">SUM(G144:I144)</f>
        <v>44.006897856184573</v>
      </c>
      <c r="K144" s="300"/>
      <c r="L144" s="300">
        <v>31.766853665504513</v>
      </c>
      <c r="M144" s="300">
        <v>5.0882900522101808</v>
      </c>
      <c r="N144" s="300">
        <v>6.5260698856196173</v>
      </c>
      <c r="O144" s="300">
        <f t="shared" ref="O144:O145" si="226">SUM(L144:N144)</f>
        <v>43.381213603334317</v>
      </c>
      <c r="P144" s="300"/>
      <c r="Q144" s="300">
        <v>32.465172529592579</v>
      </c>
      <c r="R144" s="300">
        <v>5.3924162713624026</v>
      </c>
      <c r="S144" s="300">
        <v>6.8523982294430779</v>
      </c>
      <c r="T144" s="300">
        <f t="shared" ref="T144:T145" si="227">SUM(Q144:S144)</f>
        <v>44.709987030398054</v>
      </c>
      <c r="U144" s="300"/>
      <c r="V144" s="300">
        <v>33.336664011898208</v>
      </c>
      <c r="W144" s="300">
        <v>5.9275648365781546</v>
      </c>
      <c r="X144" s="300">
        <v>7.3482891450856114</v>
      </c>
      <c r="Y144" s="300">
        <f t="shared" ref="Y144:Y145" si="228">SUM(V144:X144)</f>
        <v>46.612517993561973</v>
      </c>
    </row>
    <row r="145" spans="1:25" x14ac:dyDescent="0.2">
      <c r="A145" s="264" t="s">
        <v>363</v>
      </c>
      <c r="B145" s="301">
        <f>SUM(B143:B144)</f>
        <v>48.854001576562183</v>
      </c>
      <c r="C145" s="301">
        <f t="shared" ref="C145" si="229">SUM(C143:C144)</f>
        <v>16.063768486467126</v>
      </c>
      <c r="D145" s="301">
        <f t="shared" ref="D145" si="230">SUM(D143:D144)</f>
        <v>14.553229936970695</v>
      </c>
      <c r="E145" s="301">
        <f t="shared" si="224"/>
        <v>79.471000000000004</v>
      </c>
      <c r="F145" s="301"/>
      <c r="G145" s="301">
        <f>SUM(G143:G144)</f>
        <v>54.321159848613277</v>
      </c>
      <c r="H145" s="301">
        <f t="shared" ref="H145" si="231">SUM(H143:H144)</f>
        <v>13.602242620620935</v>
      </c>
      <c r="I145" s="301">
        <f t="shared" ref="I145" si="232">SUM(I143:I144)</f>
        <v>17.091597530765718</v>
      </c>
      <c r="J145" s="301">
        <f t="shared" si="225"/>
        <v>85.01499999999993</v>
      </c>
      <c r="K145" s="301"/>
      <c r="L145" s="301">
        <f>SUM(L143:L144)</f>
        <v>53.016624104140121</v>
      </c>
      <c r="M145" s="301">
        <f t="shared" ref="M145" si="233">SUM(M143:M144)</f>
        <v>14.084447334354572</v>
      </c>
      <c r="N145" s="301">
        <f t="shared" ref="N145" si="234">SUM(N143:N144)</f>
        <v>11.9219285615053</v>
      </c>
      <c r="O145" s="301">
        <f t="shared" si="226"/>
        <v>79.022999999999996</v>
      </c>
      <c r="P145" s="301"/>
      <c r="Q145" s="301">
        <f>SUM(Q143:Q144)</f>
        <v>54.859463654738363</v>
      </c>
      <c r="R145" s="301">
        <f t="shared" ref="R145" si="235">SUM(R143:R144)</f>
        <v>14.884081201049511</v>
      </c>
      <c r="S145" s="301">
        <f t="shared" ref="S145" si="236">SUM(S143:S144)</f>
        <v>12.717455144212025</v>
      </c>
      <c r="T145" s="301">
        <f t="shared" si="227"/>
        <v>82.460999999999899</v>
      </c>
      <c r="U145" s="301"/>
      <c r="V145" s="301">
        <f>SUM(V143:V144)</f>
        <v>57.2462430867877</v>
      </c>
      <c r="W145" s="301">
        <f t="shared" ref="W145" si="237">SUM(W143:W144)</f>
        <v>16.097440932145375</v>
      </c>
      <c r="X145" s="301">
        <f t="shared" ref="X145" si="238">SUM(X143:X144)</f>
        <v>13.983315981067062</v>
      </c>
      <c r="Y145" s="301">
        <f t="shared" si="228"/>
        <v>87.32700000000014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10.742109859965996</v>
      </c>
      <c r="C152" s="300">
        <v>9.6245240398838376</v>
      </c>
      <c r="D152" s="300">
        <v>3.3870578803769189</v>
      </c>
      <c r="E152" s="300">
        <f>SUM(B152:D152)</f>
        <v>23.753691780226752</v>
      </c>
      <c r="F152" s="300"/>
      <c r="G152" s="300">
        <v>11.409455970620273</v>
      </c>
      <c r="H152" s="300">
        <v>9.5969721635641232</v>
      </c>
      <c r="I152" s="300">
        <v>4.2983362118856929</v>
      </c>
      <c r="J152" s="300">
        <f>SUM(G152:I152)</f>
        <v>25.30476434607009</v>
      </c>
      <c r="K152" s="300"/>
      <c r="L152" s="300">
        <v>9.4726147977374655</v>
      </c>
      <c r="M152" s="300">
        <v>9.649217578764711</v>
      </c>
      <c r="N152" s="300">
        <v>3.8711438143423735</v>
      </c>
      <c r="O152" s="300">
        <f>SUM(L152:N152)</f>
        <v>22.992976190844551</v>
      </c>
      <c r="P152" s="300"/>
      <c r="Q152" s="300">
        <v>10.061605048226911</v>
      </c>
      <c r="R152" s="300">
        <v>9.8792527241540906</v>
      </c>
      <c r="S152" s="300">
        <v>3.9720042348104738</v>
      </c>
      <c r="T152" s="300">
        <f>SUM(Q152:S152)</f>
        <v>23.912862007191475</v>
      </c>
      <c r="U152" s="300"/>
      <c r="V152" s="300">
        <v>11.062616777890762</v>
      </c>
      <c r="W152" s="300">
        <v>10.262195434123798</v>
      </c>
      <c r="X152" s="300">
        <v>4.3101035601675157</v>
      </c>
      <c r="Y152" s="300">
        <f>SUM(V152:X152)</f>
        <v>25.634915772182076</v>
      </c>
    </row>
    <row r="153" spans="1:25" x14ac:dyDescent="0.2">
      <c r="A153" s="260" t="s">
        <v>364</v>
      </c>
      <c r="B153" s="300">
        <v>19.263665557809805</v>
      </c>
      <c r="C153" s="300">
        <v>6.7456044416418166</v>
      </c>
      <c r="D153" s="300">
        <v>4.7120382203215483</v>
      </c>
      <c r="E153" s="300">
        <f t="shared" ref="E153:E154" si="239">SUM(B153:D153)</f>
        <v>30.721308219773171</v>
      </c>
      <c r="F153" s="300"/>
      <c r="G153" s="300">
        <v>19.066886085239275</v>
      </c>
      <c r="H153" s="300">
        <v>7.7603058726283045</v>
      </c>
      <c r="I153" s="300">
        <v>5.2040436960624135</v>
      </c>
      <c r="J153" s="300">
        <f t="shared" ref="J153:J154" si="240">SUM(G153:I153)</f>
        <v>32.031235653929997</v>
      </c>
      <c r="K153" s="300"/>
      <c r="L153" s="300">
        <v>17.153817683027128</v>
      </c>
      <c r="M153" s="300">
        <v>7.5207536256023824</v>
      </c>
      <c r="N153" s="300">
        <v>4.2714525005258608</v>
      </c>
      <c r="O153" s="300">
        <f t="shared" ref="O153:O154" si="241">SUM(L153:N153)</f>
        <v>28.946023809155371</v>
      </c>
      <c r="P153" s="300"/>
      <c r="Q153" s="300">
        <v>17.898726588338253</v>
      </c>
      <c r="R153" s="300">
        <v>7.8312132176800784</v>
      </c>
      <c r="S153" s="300">
        <v>4.3871981867901741</v>
      </c>
      <c r="T153" s="300">
        <f t="shared" ref="T153:T154" si="242">SUM(Q153:S153)</f>
        <v>30.117137992808502</v>
      </c>
      <c r="U153" s="300"/>
      <c r="V153" s="300">
        <v>19.250331770583152</v>
      </c>
      <c r="W153" s="300">
        <v>8.345550143649346</v>
      </c>
      <c r="X153" s="300">
        <v>4.7332023135854051</v>
      </c>
      <c r="Y153" s="300">
        <f t="shared" ref="Y153:Y154" si="243">SUM(V153:X153)</f>
        <v>32.329084227817901</v>
      </c>
    </row>
    <row r="154" spans="1:25" x14ac:dyDescent="0.2">
      <c r="A154" s="264" t="s">
        <v>363</v>
      </c>
      <c r="B154" s="301">
        <f>SUM(B152:B153)</f>
        <v>30.005775417775801</v>
      </c>
      <c r="C154" s="301">
        <f t="shared" ref="C154" si="244">SUM(C152:C153)</f>
        <v>16.370128481525654</v>
      </c>
      <c r="D154" s="301">
        <f t="shared" ref="D154" si="245">SUM(D152:D153)</f>
        <v>8.0990961006984676</v>
      </c>
      <c r="E154" s="301">
        <f t="shared" si="239"/>
        <v>54.474999999999923</v>
      </c>
      <c r="F154" s="301"/>
      <c r="G154" s="301">
        <f>SUM(G152:G153)</f>
        <v>30.476342055859547</v>
      </c>
      <c r="H154" s="301">
        <f t="shared" ref="H154" si="246">SUM(H152:H153)</f>
        <v>17.357278036192426</v>
      </c>
      <c r="I154" s="301">
        <f t="shared" ref="I154" si="247">SUM(I152:I153)</f>
        <v>9.5023799079481073</v>
      </c>
      <c r="J154" s="301">
        <f t="shared" si="240"/>
        <v>57.336000000000084</v>
      </c>
      <c r="K154" s="301"/>
      <c r="L154" s="301">
        <f>SUM(L152:L153)</f>
        <v>26.626432480764592</v>
      </c>
      <c r="M154" s="301">
        <f t="shared" ref="M154" si="248">SUM(M152:M153)</f>
        <v>17.169971204367094</v>
      </c>
      <c r="N154" s="301">
        <f t="shared" ref="N154" si="249">SUM(N152:N153)</f>
        <v>8.1425963148682339</v>
      </c>
      <c r="O154" s="301">
        <f t="shared" si="241"/>
        <v>51.938999999999922</v>
      </c>
      <c r="P154" s="301"/>
      <c r="Q154" s="301">
        <f>SUM(Q152:Q153)</f>
        <v>27.960331636565165</v>
      </c>
      <c r="R154" s="301">
        <f t="shared" ref="R154" si="250">SUM(R152:R153)</f>
        <v>17.710465941834169</v>
      </c>
      <c r="S154" s="301">
        <f t="shared" ref="S154" si="251">SUM(S152:S153)</f>
        <v>8.3592024216006475</v>
      </c>
      <c r="T154" s="301">
        <f t="shared" si="242"/>
        <v>54.02999999999998</v>
      </c>
      <c r="U154" s="301"/>
      <c r="V154" s="301">
        <f>SUM(V152:V153)</f>
        <v>30.312948548473912</v>
      </c>
      <c r="W154" s="301">
        <f t="shared" ref="W154" si="252">SUM(W152:W153)</f>
        <v>18.607745577773144</v>
      </c>
      <c r="X154" s="301">
        <f t="shared" ref="X154" si="253">SUM(X152:X153)</f>
        <v>9.0433058737529208</v>
      </c>
      <c r="Y154" s="301">
        <f t="shared" si="243"/>
        <v>57.963999999999977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5.489297453249061</v>
      </c>
      <c r="C161" s="300">
        <v>4.5446444166816713</v>
      </c>
      <c r="D161" s="300">
        <v>0.54694814954853199</v>
      </c>
      <c r="E161" s="300">
        <f>SUM(B161:D161)</f>
        <v>10.580890019479265</v>
      </c>
      <c r="F161" s="300"/>
      <c r="G161" s="300">
        <v>5.2208258465843471</v>
      </c>
      <c r="H161" s="300">
        <v>4.2142028189052576</v>
      </c>
      <c r="I161" s="300">
        <v>0.40971596715857955</v>
      </c>
      <c r="J161" s="300">
        <f>SUM(G161:I161)</f>
        <v>9.8447446326481831</v>
      </c>
      <c r="K161" s="300"/>
      <c r="L161" s="300">
        <v>5.3088134997502969</v>
      </c>
      <c r="M161" s="300">
        <v>4.2256161416949904</v>
      </c>
      <c r="N161" s="300">
        <v>0.57077506168722292</v>
      </c>
      <c r="O161" s="300">
        <f>SUM(L161:N161)</f>
        <v>10.105204703132511</v>
      </c>
      <c r="P161" s="300"/>
      <c r="Q161" s="300">
        <v>5.48133165647564</v>
      </c>
      <c r="R161" s="300">
        <v>4.3719189603484541</v>
      </c>
      <c r="S161" s="300">
        <v>0.59008110837747119</v>
      </c>
      <c r="T161" s="300">
        <f>SUM(Q161:S161)</f>
        <v>10.443331725201567</v>
      </c>
      <c r="U161" s="300"/>
      <c r="V161" s="300">
        <v>5.4655767257797194</v>
      </c>
      <c r="W161" s="300">
        <v>4.3612782978547955</v>
      </c>
      <c r="X161" s="300">
        <v>0.59324890284004039</v>
      </c>
      <c r="Y161" s="300">
        <f>SUM(V161:X161)</f>
        <v>10.420103926474555</v>
      </c>
    </row>
    <row r="162" spans="1:25" x14ac:dyDescent="0.2">
      <c r="A162" s="260" t="s">
        <v>364</v>
      </c>
      <c r="B162" s="300">
        <v>6.9160464139289299</v>
      </c>
      <c r="C162" s="300">
        <v>0.99800369218043594</v>
      </c>
      <c r="D162" s="300">
        <v>0.57105987441137884</v>
      </c>
      <c r="E162" s="300">
        <f t="shared" ref="E162:E163" si="254">SUM(B162:D162)</f>
        <v>8.4851099805207451</v>
      </c>
      <c r="F162" s="300"/>
      <c r="G162" s="300">
        <v>6.2603144862267577</v>
      </c>
      <c r="H162" s="300">
        <v>0.90633744543449168</v>
      </c>
      <c r="I162" s="300">
        <v>0.42660343569058923</v>
      </c>
      <c r="J162" s="300">
        <f t="shared" ref="J162:J163" si="255">SUM(G162:I162)</f>
        <v>7.5932553673518388</v>
      </c>
      <c r="K162" s="300"/>
      <c r="L162" s="300">
        <v>6.3791294527591171</v>
      </c>
      <c r="M162" s="300">
        <v>0.91870181449103294</v>
      </c>
      <c r="N162" s="300">
        <v>0.34496402961731659</v>
      </c>
      <c r="O162" s="300">
        <f t="shared" ref="O162:O163" si="256">SUM(L162:N162)</f>
        <v>7.6427952968674671</v>
      </c>
      <c r="P162" s="300"/>
      <c r="Q162" s="300">
        <v>6.4535103532883014</v>
      </c>
      <c r="R162" s="300">
        <v>0.99965058518478922</v>
      </c>
      <c r="S162" s="300">
        <v>0.35650733632533677</v>
      </c>
      <c r="T162" s="300">
        <f t="shared" ref="T162:T163" si="257">SUM(Q162:S162)</f>
        <v>7.8096682747984278</v>
      </c>
      <c r="U162" s="300"/>
      <c r="V162" s="300">
        <v>6.1730120944803222</v>
      </c>
      <c r="W162" s="300">
        <v>1.0995871513631112</v>
      </c>
      <c r="X162" s="300">
        <v>0.35929682768202448</v>
      </c>
      <c r="Y162" s="300">
        <f t="shared" ref="Y162:Y163" si="258">SUM(V162:X162)</f>
        <v>7.631896073525458</v>
      </c>
    </row>
    <row r="163" spans="1:25" x14ac:dyDescent="0.2">
      <c r="A163" s="264" t="s">
        <v>363</v>
      </c>
      <c r="B163" s="301">
        <f>SUM(B161:B162)</f>
        <v>12.40534386717799</v>
      </c>
      <c r="C163" s="301">
        <f t="shared" ref="C163" si="259">SUM(C161:C162)</f>
        <v>5.5426481088621076</v>
      </c>
      <c r="D163" s="301">
        <f t="shared" ref="D163" si="260">SUM(D161:D162)</f>
        <v>1.1180080239599108</v>
      </c>
      <c r="E163" s="301">
        <f t="shared" si="254"/>
        <v>19.066000000000006</v>
      </c>
      <c r="F163" s="301"/>
      <c r="G163" s="301">
        <f>SUM(G161:G162)</f>
        <v>11.481140332811105</v>
      </c>
      <c r="H163" s="301">
        <f t="shared" ref="H163" si="261">SUM(H161:H162)</f>
        <v>5.1205402643397493</v>
      </c>
      <c r="I163" s="301">
        <f t="shared" ref="I163" si="262">SUM(I161:I162)</f>
        <v>0.83631940284916872</v>
      </c>
      <c r="J163" s="301">
        <f t="shared" si="255"/>
        <v>17.438000000000024</v>
      </c>
      <c r="K163" s="301"/>
      <c r="L163" s="301">
        <f>SUM(L161:L162)</f>
        <v>11.687942952509413</v>
      </c>
      <c r="M163" s="301">
        <f t="shared" ref="M163" si="263">SUM(M161:M162)</f>
        <v>5.1443179561860237</v>
      </c>
      <c r="N163" s="301">
        <f t="shared" ref="N163" si="264">SUM(N161:N162)</f>
        <v>0.91573909130453957</v>
      </c>
      <c r="O163" s="301">
        <f t="shared" si="256"/>
        <v>17.74799999999998</v>
      </c>
      <c r="P163" s="301"/>
      <c r="Q163" s="301">
        <f>SUM(Q161:Q162)</f>
        <v>11.93484200976394</v>
      </c>
      <c r="R163" s="301">
        <f t="shared" ref="R163" si="265">SUM(R161:R162)</f>
        <v>5.3715695455332435</v>
      </c>
      <c r="S163" s="301">
        <f t="shared" ref="S163" si="266">SUM(S161:S162)</f>
        <v>0.9465884447028079</v>
      </c>
      <c r="T163" s="301">
        <f t="shared" si="257"/>
        <v>18.252999999999993</v>
      </c>
      <c r="U163" s="301"/>
      <c r="V163" s="301">
        <f>SUM(V161:V162)</f>
        <v>11.638588820260042</v>
      </c>
      <c r="W163" s="301">
        <f t="shared" ref="W163" si="267">SUM(W161:W162)</f>
        <v>5.4608654492179065</v>
      </c>
      <c r="X163" s="301">
        <f t="shared" ref="X163" si="268">SUM(X161:X162)</f>
        <v>0.95254573052206482</v>
      </c>
      <c r="Y163" s="301">
        <f t="shared" si="258"/>
        <v>18.052000000000014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16.88626757810259</v>
      </c>
      <c r="C170" s="300">
        <v>21.527798113888871</v>
      </c>
      <c r="D170" s="300">
        <v>5.1987769805799404</v>
      </c>
      <c r="E170" s="300">
        <f>SUM(B170:D170)</f>
        <v>43.612842672571404</v>
      </c>
      <c r="F170" s="300"/>
      <c r="G170" s="300">
        <v>17.463634502978913</v>
      </c>
      <c r="H170" s="300">
        <v>23.089358911568802</v>
      </c>
      <c r="I170" s="300">
        <v>5.2408336632830599</v>
      </c>
      <c r="J170" s="300">
        <f>SUM(G170:I170)</f>
        <v>45.793827077830777</v>
      </c>
      <c r="K170" s="300"/>
      <c r="L170" s="300">
        <v>16.376520624355713</v>
      </c>
      <c r="M170" s="300">
        <v>22.566108296307096</v>
      </c>
      <c r="N170" s="300">
        <v>5.1016627951924862</v>
      </c>
      <c r="O170" s="300">
        <f>SUM(L170:N170)</f>
        <v>44.044291715855302</v>
      </c>
      <c r="P170" s="300"/>
      <c r="Q170" s="300">
        <v>16.693484784607978</v>
      </c>
      <c r="R170" s="300">
        <v>22.018411346945097</v>
      </c>
      <c r="S170" s="300">
        <v>5.1441563675821751</v>
      </c>
      <c r="T170" s="300">
        <f>SUM(Q170:S170)</f>
        <v>43.856052499135252</v>
      </c>
      <c r="U170" s="300"/>
      <c r="V170" s="300">
        <v>17.964595022417338</v>
      </c>
      <c r="W170" s="300">
        <v>21.660246919876005</v>
      </c>
      <c r="X170" s="300">
        <v>5.2978478704198757</v>
      </c>
      <c r="Y170" s="300">
        <f>SUM(V170:X170)</f>
        <v>44.922689812713216</v>
      </c>
    </row>
    <row r="171" spans="1:25" x14ac:dyDescent="0.2">
      <c r="A171" s="260" t="s">
        <v>364</v>
      </c>
      <c r="B171" s="300">
        <v>11.080651023608286</v>
      </c>
      <c r="C171" s="300">
        <v>4.4143038316347267</v>
      </c>
      <c r="D171" s="300">
        <v>2.3672024721855456</v>
      </c>
      <c r="E171" s="300">
        <f t="shared" ref="E171" si="269">SUM(B171:D171)</f>
        <v>17.862157327428559</v>
      </c>
      <c r="F171" s="300"/>
      <c r="G171" s="300">
        <v>11.059003447038698</v>
      </c>
      <c r="H171" s="300">
        <v>5.0605097606052345</v>
      </c>
      <c r="I171" s="300">
        <v>3.0886597145251948</v>
      </c>
      <c r="J171" s="300">
        <f t="shared" ref="J171:J172" si="270">SUM(G171:I171)</f>
        <v>19.20817292216913</v>
      </c>
      <c r="K171" s="300"/>
      <c r="L171" s="300">
        <v>10.46328554101807</v>
      </c>
      <c r="M171" s="300">
        <v>5.2691409346255362</v>
      </c>
      <c r="N171" s="300">
        <v>3.3962818085010862</v>
      </c>
      <c r="O171" s="300">
        <f t="shared" ref="O171:O172" si="271">SUM(L171:N171)</f>
        <v>19.128708284144693</v>
      </c>
      <c r="P171" s="300"/>
      <c r="Q171" s="300">
        <v>10.297611050729342</v>
      </c>
      <c r="R171" s="300">
        <v>5.3249265622043458</v>
      </c>
      <c r="S171" s="300">
        <v>3.4524098879310365</v>
      </c>
      <c r="T171" s="300">
        <f t="shared" ref="T171:T172" si="272">SUM(Q171:S171)</f>
        <v>19.074947500864724</v>
      </c>
      <c r="U171" s="300"/>
      <c r="V171" s="300">
        <v>10.322879799399349</v>
      </c>
      <c r="W171" s="300">
        <v>5.5948442929413771</v>
      </c>
      <c r="X171" s="300">
        <v>3.6595860949460413</v>
      </c>
      <c r="Y171" s="300">
        <f t="shared" ref="Y171:Y172" si="273">SUM(V171:X171)</f>
        <v>19.57731018728677</v>
      </c>
    </row>
    <row r="172" spans="1:25" x14ac:dyDescent="0.2">
      <c r="A172" s="264" t="s">
        <v>363</v>
      </c>
      <c r="B172" s="301">
        <f>SUM(B170:B171)</f>
        <v>27.966918601710876</v>
      </c>
      <c r="C172" s="301">
        <f t="shared" ref="C172" si="274">SUM(C170:C171)</f>
        <v>25.942101945523596</v>
      </c>
      <c r="D172" s="301">
        <f t="shared" ref="D172" si="275">SUM(D170:D171)</f>
        <v>7.565979452765486</v>
      </c>
      <c r="E172" s="301">
        <f>SUM(B172:D172)</f>
        <v>61.474999999999966</v>
      </c>
      <c r="F172" s="301"/>
      <c r="G172" s="301">
        <f>SUM(G170:G171)</f>
        <v>28.522637950017611</v>
      </c>
      <c r="H172" s="301">
        <f t="shared" ref="H172" si="276">SUM(H170:H171)</f>
        <v>28.149868672174037</v>
      </c>
      <c r="I172" s="301">
        <f t="shared" ref="I172" si="277">SUM(I170:I171)</f>
        <v>8.3294933778082552</v>
      </c>
      <c r="J172" s="301">
        <f t="shared" si="270"/>
        <v>65.001999999999896</v>
      </c>
      <c r="K172" s="301"/>
      <c r="L172" s="301">
        <f>SUM(L170:L171)</f>
        <v>26.839806165373783</v>
      </c>
      <c r="M172" s="301">
        <f t="shared" ref="M172" si="278">SUM(M170:M171)</f>
        <v>27.835249230932632</v>
      </c>
      <c r="N172" s="301">
        <f t="shared" ref="N172" si="279">SUM(N170:N171)</f>
        <v>8.497944603693572</v>
      </c>
      <c r="O172" s="301">
        <f t="shared" si="271"/>
        <v>63.172999999999988</v>
      </c>
      <c r="P172" s="301"/>
      <c r="Q172" s="301">
        <f>SUM(Q170:Q171)</f>
        <v>26.991095835337319</v>
      </c>
      <c r="R172" s="301">
        <f t="shared" ref="R172" si="280">SUM(R170:R171)</f>
        <v>27.343337909149444</v>
      </c>
      <c r="S172" s="301">
        <f t="shared" ref="S172" si="281">SUM(S170:S171)</f>
        <v>8.5965662555132116</v>
      </c>
      <c r="T172" s="301">
        <f t="shared" si="272"/>
        <v>62.930999999999969</v>
      </c>
      <c r="U172" s="301"/>
      <c r="V172" s="301">
        <f>SUM(V170:V171)</f>
        <v>28.287474821816687</v>
      </c>
      <c r="W172" s="301">
        <f t="shared" ref="W172" si="282">SUM(W170:W171)</f>
        <v>27.255091212817383</v>
      </c>
      <c r="X172" s="301">
        <f t="shared" ref="X172" si="283">SUM(X170:X171)</f>
        <v>8.957433965365917</v>
      </c>
      <c r="Y172" s="301">
        <f t="shared" si="273"/>
        <v>64.499999999999986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27.712642797223658</v>
      </c>
      <c r="C179" s="300">
        <v>26.167846210670753</v>
      </c>
      <c r="D179" s="300">
        <v>6.1001087976258006</v>
      </c>
      <c r="E179" s="300">
        <f>SUM(B179:D179)</f>
        <v>59.980597805520212</v>
      </c>
      <c r="F179" s="300"/>
      <c r="G179" s="300">
        <v>32.246772462136995</v>
      </c>
      <c r="H179" s="300">
        <v>30.442139907571924</v>
      </c>
      <c r="I179" s="300">
        <v>6.2627686617222498</v>
      </c>
      <c r="J179" s="300">
        <f>SUM(G179:I179)</f>
        <v>68.951681031431164</v>
      </c>
      <c r="K179" s="300"/>
      <c r="L179" s="300">
        <v>31.505690192952468</v>
      </c>
      <c r="M179" s="300">
        <v>29.42104293803208</v>
      </c>
      <c r="N179" s="300">
        <v>6.0834140198841116</v>
      </c>
      <c r="O179" s="300">
        <f>SUM(L179:N179)</f>
        <v>67.010147150868661</v>
      </c>
      <c r="P179" s="300"/>
      <c r="Q179" s="300">
        <v>33.561163716602842</v>
      </c>
      <c r="R179" s="300">
        <v>29.514916454323075</v>
      </c>
      <c r="S179" s="300">
        <v>6.6389133400066545</v>
      </c>
      <c r="T179" s="300">
        <f>SUM(Q179:S179)</f>
        <v>69.714993510932572</v>
      </c>
      <c r="U179" s="300"/>
      <c r="V179" s="300">
        <v>35.703995506239671</v>
      </c>
      <c r="W179" s="300">
        <v>27.736308163953556</v>
      </c>
      <c r="X179" s="300">
        <v>7.240770230404169</v>
      </c>
      <c r="Y179" s="300">
        <f>SUM(V179:X179)</f>
        <v>70.681073900597397</v>
      </c>
    </row>
    <row r="180" spans="1:25" x14ac:dyDescent="0.2">
      <c r="A180" s="260" t="s">
        <v>364</v>
      </c>
      <c r="B180" s="300">
        <v>11.590707912058814</v>
      </c>
      <c r="C180" s="300">
        <v>4.3310271270838081</v>
      </c>
      <c r="D180" s="300">
        <v>0.93166715533718425</v>
      </c>
      <c r="E180" s="300">
        <f t="shared" ref="E180:E181" si="284">SUM(B180:D180)</f>
        <v>16.853402194479806</v>
      </c>
      <c r="F180" s="300"/>
      <c r="G180" s="300">
        <v>11.183370038869231</v>
      </c>
      <c r="H180" s="300">
        <v>3.6630739611770133</v>
      </c>
      <c r="I180" s="300">
        <v>1.6648749685226505</v>
      </c>
      <c r="J180" s="300">
        <f t="shared" ref="J180:J181" si="285">SUM(G180:I180)</f>
        <v>16.511318968568894</v>
      </c>
      <c r="K180" s="300"/>
      <c r="L180" s="300">
        <v>11.248155167625185</v>
      </c>
      <c r="M180" s="300">
        <v>4.8155583791744583</v>
      </c>
      <c r="N180" s="300">
        <v>1.523139302331787</v>
      </c>
      <c r="O180" s="300">
        <f t="shared" ref="O180:O181" si="286">SUM(L180:N180)</f>
        <v>17.586852849131432</v>
      </c>
      <c r="P180" s="300"/>
      <c r="Q180" s="300">
        <v>11.712476338324096</v>
      </c>
      <c r="R180" s="300">
        <v>5.0769102518271962</v>
      </c>
      <c r="S180" s="300">
        <v>1.5256198989162209</v>
      </c>
      <c r="T180" s="300">
        <f t="shared" ref="T180:T181" si="287">SUM(Q180:S180)</f>
        <v>18.315006489067514</v>
      </c>
      <c r="U180" s="300"/>
      <c r="V180" s="300">
        <v>11.930994986008661</v>
      </c>
      <c r="W180" s="300">
        <v>5.2914497282963531</v>
      </c>
      <c r="X180" s="300">
        <v>1.4204813850975748</v>
      </c>
      <c r="Y180" s="300">
        <f t="shared" ref="Y180:Y181" si="288">SUM(V180:X180)</f>
        <v>18.642926099402587</v>
      </c>
    </row>
    <row r="181" spans="1:25" x14ac:dyDescent="0.2">
      <c r="A181" s="264" t="s">
        <v>363</v>
      </c>
      <c r="B181" s="301">
        <f>SUM(B179:B180)</f>
        <v>39.303350709282469</v>
      </c>
      <c r="C181" s="301">
        <f t="shared" ref="C181" si="289">SUM(C179:C180)</f>
        <v>30.49887333775456</v>
      </c>
      <c r="D181" s="301">
        <f t="shared" ref="D181" si="290">SUM(D179:D180)</f>
        <v>7.0317759529629846</v>
      </c>
      <c r="E181" s="301">
        <f t="shared" si="284"/>
        <v>76.834000000000017</v>
      </c>
      <c r="F181" s="301"/>
      <c r="G181" s="301">
        <f>SUM(G179:G180)</f>
        <v>43.43014250100623</v>
      </c>
      <c r="H181" s="301">
        <f t="shared" ref="H181" si="291">SUM(H179:H180)</f>
        <v>34.10521386874894</v>
      </c>
      <c r="I181" s="301">
        <f t="shared" ref="I181" si="292">SUM(I179:I180)</f>
        <v>7.9276436302449005</v>
      </c>
      <c r="J181" s="301">
        <f t="shared" si="285"/>
        <v>85.463000000000065</v>
      </c>
      <c r="K181" s="301"/>
      <c r="L181" s="301">
        <f>SUM(L179:L180)</f>
        <v>42.753845360577657</v>
      </c>
      <c r="M181" s="301">
        <f t="shared" ref="M181" si="293">SUM(M179:M180)</f>
        <v>34.236601317206535</v>
      </c>
      <c r="N181" s="301">
        <f t="shared" ref="N181" si="294">SUM(N179:N180)</f>
        <v>7.6065533222158983</v>
      </c>
      <c r="O181" s="301">
        <f t="shared" si="286"/>
        <v>84.597000000000094</v>
      </c>
      <c r="P181" s="301"/>
      <c r="Q181" s="301">
        <f>SUM(Q179:Q180)</f>
        <v>45.273640054926936</v>
      </c>
      <c r="R181" s="301">
        <f t="shared" ref="R181" si="295">SUM(R179:R180)</f>
        <v>34.591826706150272</v>
      </c>
      <c r="S181" s="301">
        <f t="shared" ref="S181" si="296">SUM(S179:S180)</f>
        <v>8.1645332389228749</v>
      </c>
      <c r="T181" s="301">
        <f t="shared" si="287"/>
        <v>88.030000000000086</v>
      </c>
      <c r="U181" s="301"/>
      <c r="V181" s="301">
        <f>SUM(V179:V180)</f>
        <v>47.634990492248335</v>
      </c>
      <c r="W181" s="301">
        <f t="shared" ref="W181" si="297">SUM(W179:W180)</f>
        <v>33.027757892249909</v>
      </c>
      <c r="X181" s="301">
        <f t="shared" ref="X181" si="298">SUM(X179:X180)</f>
        <v>8.6612516155017438</v>
      </c>
      <c r="Y181" s="301">
        <f t="shared" si="288"/>
        <v>89.323999999999984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3.1331139644156933</v>
      </c>
      <c r="C188" s="300">
        <v>5.2496780895569408</v>
      </c>
      <c r="D188" s="300">
        <v>3.477741355796216</v>
      </c>
      <c r="E188" s="300">
        <f>SUM(B188:D188)</f>
        <v>11.86053340976885</v>
      </c>
      <c r="F188" s="300"/>
      <c r="G188" s="300">
        <v>2.9122351785331064</v>
      </c>
      <c r="H188" s="300">
        <v>5.8039121627374586</v>
      </c>
      <c r="I188" s="300">
        <v>3.4579937440445403</v>
      </c>
      <c r="J188" s="300">
        <f>SUM(G188:I188)</f>
        <v>12.174141085315105</v>
      </c>
      <c r="K188" s="300"/>
      <c r="L188" s="300">
        <v>3.2271143764121013</v>
      </c>
      <c r="M188" s="300">
        <v>5.4338512518881599</v>
      </c>
      <c r="N188" s="300">
        <v>4.0500276677666855</v>
      </c>
      <c r="O188" s="300">
        <f>SUM(L188:N188)</f>
        <v>12.710993296066945</v>
      </c>
      <c r="P188" s="300"/>
      <c r="Q188" s="300">
        <v>3.422051311501193</v>
      </c>
      <c r="R188" s="300">
        <v>6.0106400115802545</v>
      </c>
      <c r="S188" s="300">
        <v>4.1820724766667414</v>
      </c>
      <c r="T188" s="300">
        <f>SUM(Q188:S188)</f>
        <v>13.614763799748189</v>
      </c>
      <c r="U188" s="300"/>
      <c r="V188" s="300">
        <v>3.5256108919367777</v>
      </c>
      <c r="W188" s="300">
        <v>6.5503910395350378</v>
      </c>
      <c r="X188" s="300">
        <v>4.6266107100536304</v>
      </c>
      <c r="Y188" s="300">
        <f>SUM(V188:X188)</f>
        <v>14.702612641525445</v>
      </c>
    </row>
    <row r="189" spans="1:25" x14ac:dyDescent="0.2">
      <c r="A189" s="260" t="s">
        <v>364</v>
      </c>
      <c r="B189" s="300">
        <v>5.1190966170051899</v>
      </c>
      <c r="C189" s="300">
        <v>3.6100055792309305</v>
      </c>
      <c r="D189" s="300">
        <v>5.0773643939950812</v>
      </c>
      <c r="E189" s="300">
        <f t="shared" ref="E189:E190" si="299">SUM(B189:D189)</f>
        <v>13.806466590231201</v>
      </c>
      <c r="F189" s="300"/>
      <c r="G189" s="300">
        <v>4.3664199461579276</v>
      </c>
      <c r="H189" s="300">
        <v>3.7628524405598389</v>
      </c>
      <c r="I189" s="300">
        <v>3.851586527967116</v>
      </c>
      <c r="J189" s="300">
        <f t="shared" ref="J189:J190" si="300">SUM(G189:I189)</f>
        <v>11.980858914684882</v>
      </c>
      <c r="K189" s="300"/>
      <c r="L189" s="300">
        <v>4.3571553490808634</v>
      </c>
      <c r="M189" s="300">
        <v>3.4906914923533687</v>
      </c>
      <c r="N189" s="300">
        <v>3.2351598624988442</v>
      </c>
      <c r="O189" s="300">
        <f t="shared" ref="O189:O190" si="301">SUM(L189:N189)</f>
        <v>11.083006703933076</v>
      </c>
      <c r="P189" s="300"/>
      <c r="Q189" s="300">
        <v>4.8393111822453889</v>
      </c>
      <c r="R189" s="300">
        <v>3.9763297327507563</v>
      </c>
      <c r="S189" s="300">
        <v>3.5475952852556456</v>
      </c>
      <c r="T189" s="300">
        <f t="shared" ref="T189:T190" si="302">SUM(Q189:S189)</f>
        <v>12.363236200251791</v>
      </c>
      <c r="U189" s="300"/>
      <c r="V189" s="300">
        <v>5.3509526956390738</v>
      </c>
      <c r="W189" s="300">
        <v>4.5517470415498327</v>
      </c>
      <c r="X189" s="300">
        <v>4.0906876212856238</v>
      </c>
      <c r="Y189" s="300">
        <f t="shared" ref="Y189:Y190" si="303">SUM(V189:X189)</f>
        <v>13.993387358474532</v>
      </c>
    </row>
    <row r="190" spans="1:25" x14ac:dyDescent="0.2">
      <c r="A190" s="264" t="s">
        <v>363</v>
      </c>
      <c r="B190" s="301">
        <f>SUM(B188:B189)</f>
        <v>8.2522105814208828</v>
      </c>
      <c r="C190" s="301">
        <f t="shared" ref="C190" si="304">SUM(C188:C189)</f>
        <v>8.8596836687878717</v>
      </c>
      <c r="D190" s="301">
        <f t="shared" ref="D190" si="305">SUM(D188:D189)</f>
        <v>8.5551057497912968</v>
      </c>
      <c r="E190" s="301">
        <f t="shared" si="299"/>
        <v>25.667000000000051</v>
      </c>
      <c r="F190" s="301"/>
      <c r="G190" s="301">
        <f>SUM(G188:G189)</f>
        <v>7.278655124691034</v>
      </c>
      <c r="H190" s="301">
        <f t="shared" ref="H190" si="306">SUM(H188:H189)</f>
        <v>9.5667646032972975</v>
      </c>
      <c r="I190" s="301">
        <f t="shared" ref="I190" si="307">SUM(I188:I189)</f>
        <v>7.3095802720116563</v>
      </c>
      <c r="J190" s="301">
        <f t="shared" si="300"/>
        <v>24.154999999999987</v>
      </c>
      <c r="K190" s="301"/>
      <c r="L190" s="301">
        <f>SUM(L188:L189)</f>
        <v>7.5842697254929643</v>
      </c>
      <c r="M190" s="301">
        <f t="shared" ref="M190" si="308">SUM(M188:M189)</f>
        <v>8.9245427442415277</v>
      </c>
      <c r="N190" s="301">
        <f t="shared" ref="N190" si="309">SUM(N188:N189)</f>
        <v>7.2851875302655298</v>
      </c>
      <c r="O190" s="301">
        <f t="shared" si="301"/>
        <v>23.794000000000025</v>
      </c>
      <c r="P190" s="301"/>
      <c r="Q190" s="301">
        <f>SUM(Q188:Q189)</f>
        <v>8.2613624937465815</v>
      </c>
      <c r="R190" s="301">
        <f t="shared" ref="R190" si="310">SUM(R188:R189)</f>
        <v>9.9869697443310113</v>
      </c>
      <c r="S190" s="301">
        <f t="shared" ref="S190" si="311">SUM(S188:S189)</f>
        <v>7.7296677619223875</v>
      </c>
      <c r="T190" s="301">
        <f t="shared" si="302"/>
        <v>25.97799999999998</v>
      </c>
      <c r="U190" s="301"/>
      <c r="V190" s="301">
        <f>SUM(V188:V189)</f>
        <v>8.876563587575852</v>
      </c>
      <c r="W190" s="301">
        <f t="shared" ref="W190" si="312">SUM(W188:W189)</f>
        <v>11.10213808108487</v>
      </c>
      <c r="X190" s="301">
        <f t="shared" ref="X190" si="313">SUM(X188:X189)</f>
        <v>8.7172983313392542</v>
      </c>
      <c r="Y190" s="301">
        <f t="shared" si="303"/>
        <v>28.695999999999977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3.6004191717621503</v>
      </c>
      <c r="C197" s="300">
        <v>4.5075590715590161</v>
      </c>
      <c r="D197" s="300">
        <v>5.3886796819170684</v>
      </c>
      <c r="E197" s="300">
        <f>SUM(B197:D197)</f>
        <v>13.496657925238235</v>
      </c>
      <c r="F197" s="300"/>
      <c r="G197" s="300">
        <v>4.7665898142958927</v>
      </c>
      <c r="H197" s="300">
        <v>4.6397264927877151</v>
      </c>
      <c r="I197" s="300">
        <v>5.5646307577033518</v>
      </c>
      <c r="J197" s="300">
        <f>SUM(G197:I197)</f>
        <v>14.970947064786959</v>
      </c>
      <c r="K197" s="300"/>
      <c r="L197" s="300">
        <v>4.630289708452052</v>
      </c>
      <c r="M197" s="300">
        <v>5.9180890337281387</v>
      </c>
      <c r="N197" s="300">
        <v>6.0660181694710342</v>
      </c>
      <c r="O197" s="300">
        <f>SUM(L197:N197)</f>
        <v>16.614396911651227</v>
      </c>
      <c r="P197" s="300"/>
      <c r="Q197" s="300">
        <v>4.2778106842422696</v>
      </c>
      <c r="R197" s="300">
        <v>5.5637773665299166</v>
      </c>
      <c r="S197" s="300">
        <v>5.8032853815670737</v>
      </c>
      <c r="T197" s="300">
        <f>SUM(Q197:S197)</f>
        <v>15.64487343233926</v>
      </c>
      <c r="U197" s="300"/>
      <c r="V197" s="300">
        <v>4.0757888943378333</v>
      </c>
      <c r="W197" s="300">
        <v>5.3749620523774615</v>
      </c>
      <c r="X197" s="300">
        <v>5.7013773774541292</v>
      </c>
      <c r="Y197" s="300">
        <f>SUM(V197:X197)</f>
        <v>15.152128324169425</v>
      </c>
    </row>
    <row r="198" spans="1:25" x14ac:dyDescent="0.2">
      <c r="A198" s="260" t="s">
        <v>364</v>
      </c>
      <c r="B198" s="300">
        <v>5.5210386757344621</v>
      </c>
      <c r="C198" s="300">
        <v>1.2582588975556581</v>
      </c>
      <c r="D198" s="300">
        <v>3.0510445014716421</v>
      </c>
      <c r="E198" s="300">
        <f t="shared" ref="E198:E199" si="314">SUM(B198:D198)</f>
        <v>9.8303420747617629</v>
      </c>
      <c r="F198" s="300"/>
      <c r="G198" s="300">
        <v>5.5437428499188774</v>
      </c>
      <c r="H198" s="300">
        <v>1.4541669844451992</v>
      </c>
      <c r="I198" s="300">
        <v>2.5191431008490097</v>
      </c>
      <c r="J198" s="300">
        <f t="shared" ref="J198:J199" si="315">SUM(G198:I198)</f>
        <v>9.517052935213087</v>
      </c>
      <c r="K198" s="300"/>
      <c r="L198" s="300">
        <v>3.9420574848344945</v>
      </c>
      <c r="M198" s="300">
        <v>1.1675780398589164</v>
      </c>
      <c r="N198" s="300">
        <v>1.8619675636553785</v>
      </c>
      <c r="O198" s="300">
        <f t="shared" ref="O198:O199" si="316">SUM(L198:N198)</f>
        <v>6.9716030883487896</v>
      </c>
      <c r="P198" s="300"/>
      <c r="Q198" s="300">
        <v>3.882900238953912</v>
      </c>
      <c r="R198" s="300">
        <v>1.109576436481811</v>
      </c>
      <c r="S198" s="300">
        <v>1.8316498922250439</v>
      </c>
      <c r="T198" s="300">
        <f t="shared" ref="T198:T199" si="317">SUM(Q198:S198)</f>
        <v>6.824126567660767</v>
      </c>
      <c r="U198" s="300"/>
      <c r="V198" s="300">
        <v>4.0604954171823033</v>
      </c>
      <c r="W198" s="300">
        <v>1.1110170454948904</v>
      </c>
      <c r="X198" s="300">
        <v>1.9073592131533716</v>
      </c>
      <c r="Y198" s="300">
        <f t="shared" ref="Y198:Y199" si="318">SUM(V198:X198)</f>
        <v>7.0788716758305661</v>
      </c>
    </row>
    <row r="199" spans="1:25" x14ac:dyDescent="0.2">
      <c r="A199" s="264" t="s">
        <v>363</v>
      </c>
      <c r="B199" s="301">
        <f>SUM(B197:B198)</f>
        <v>9.1214578474966128</v>
      </c>
      <c r="C199" s="301">
        <f t="shared" ref="C199" si="319">SUM(C197:C198)</f>
        <v>5.765817969114674</v>
      </c>
      <c r="D199" s="301">
        <f t="shared" ref="D199" si="320">SUM(D197:D198)</f>
        <v>8.4397241833887104</v>
      </c>
      <c r="E199" s="301">
        <f t="shared" si="314"/>
        <v>23.326999999999998</v>
      </c>
      <c r="F199" s="301"/>
      <c r="G199" s="301">
        <f>SUM(G197:G198)</f>
        <v>10.310332664214769</v>
      </c>
      <c r="H199" s="301">
        <f t="shared" ref="H199" si="321">SUM(H197:H198)</f>
        <v>6.0938934772329141</v>
      </c>
      <c r="I199" s="301">
        <f t="shared" ref="I199" si="322">SUM(I197:I198)</f>
        <v>8.0837738585523624</v>
      </c>
      <c r="J199" s="301">
        <f t="shared" si="315"/>
        <v>24.488000000000046</v>
      </c>
      <c r="K199" s="301"/>
      <c r="L199" s="301">
        <f>SUM(L197:L198)</f>
        <v>8.5723471932865465</v>
      </c>
      <c r="M199" s="301">
        <f t="shared" ref="M199" si="323">SUM(M197:M198)</f>
        <v>7.0856670735870555</v>
      </c>
      <c r="N199" s="301">
        <f t="shared" ref="N199" si="324">SUM(N197:N198)</f>
        <v>7.9279857331264125</v>
      </c>
      <c r="O199" s="301">
        <f t="shared" si="316"/>
        <v>23.586000000000013</v>
      </c>
      <c r="P199" s="301"/>
      <c r="Q199" s="301">
        <f>SUM(Q197:Q198)</f>
        <v>8.1607109231961807</v>
      </c>
      <c r="R199" s="301">
        <f t="shared" ref="R199" si="325">SUM(R197:R198)</f>
        <v>6.6733538030117279</v>
      </c>
      <c r="S199" s="301">
        <f t="shared" ref="S199" si="326">SUM(S197:S198)</f>
        <v>7.6349352737921174</v>
      </c>
      <c r="T199" s="301">
        <f t="shared" si="317"/>
        <v>22.469000000000026</v>
      </c>
      <c r="U199" s="301"/>
      <c r="V199" s="301">
        <f>SUM(V197:V198)</f>
        <v>8.1362843115201358</v>
      </c>
      <c r="W199" s="301">
        <f t="shared" ref="W199" si="327">SUM(W197:W198)</f>
        <v>6.4859790978723524</v>
      </c>
      <c r="X199" s="301">
        <f t="shared" ref="X199" si="328">SUM(X197:X198)</f>
        <v>7.6087365906075011</v>
      </c>
      <c r="Y199" s="301">
        <f t="shared" si="318"/>
        <v>22.230999999999987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Enterprise M3 LEP (including all of Surrey)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0.50211083468565398</v>
      </c>
      <c r="N7">
        <f>'Ind T4'!C122</f>
        <v>0.44614068541455332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1.9436792818370963</v>
      </c>
      <c r="N9">
        <f>'Ind T4'!C120</f>
        <v>0.3631337640335186</v>
      </c>
    </row>
    <row r="10" spans="1:16" x14ac:dyDescent="0.2">
      <c r="L10" s="13" t="str">
        <f>'Ind T4'!A80</f>
        <v>Education</v>
      </c>
      <c r="M10">
        <f>'Ind T4'!B119</f>
        <v>0.54641556549632764</v>
      </c>
      <c r="N10">
        <f>'Ind T4'!C119</f>
        <v>0.13868427195811162</v>
      </c>
    </row>
    <row r="11" spans="1:16" x14ac:dyDescent="0.2">
      <c r="L11" s="13" t="str">
        <f>'Ind T4'!A79</f>
        <v>Public admin. and defence</v>
      </c>
      <c r="M11">
        <f>'Ind T4'!B118</f>
        <v>-1.4224622413501531</v>
      </c>
      <c r="N11">
        <f>'Ind T4'!C118</f>
        <v>0.11328844592251031</v>
      </c>
    </row>
    <row r="12" spans="1:16" x14ac:dyDescent="0.2">
      <c r="L12" s="1" t="str">
        <f>CONCATENATE("[",'Ind T4'!A78,"]")</f>
        <v>[Non-marketed services]</v>
      </c>
      <c r="M12">
        <f>'Ind T4'!B117</f>
        <v>1.0140764135869063</v>
      </c>
      <c r="N12">
        <f>'Ind T4'!C117</f>
        <v>0.25160490423312698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0.22108057754317567</v>
      </c>
      <c r="N14" s="13">
        <f>'Ind T4'!C115</f>
        <v>-0.39366048059336078</v>
      </c>
    </row>
    <row r="15" spans="1:16" x14ac:dyDescent="0.2">
      <c r="L15" s="13" t="str">
        <f>'Ind T4'!A75</f>
        <v>Arts and entertainment</v>
      </c>
      <c r="M15" s="13">
        <f>'Ind T4'!B114</f>
        <v>-1.5040282329191967</v>
      </c>
      <c r="N15" s="13">
        <f>'Ind T4'!C114</f>
        <v>1.2566590412990575</v>
      </c>
    </row>
    <row r="16" spans="1:16" x14ac:dyDescent="0.2">
      <c r="L16" s="13" t="str">
        <f>'Ind T4'!A74</f>
        <v>Support services</v>
      </c>
      <c r="M16" s="13">
        <f>'Ind T4'!B113</f>
        <v>-0.94890774086311414</v>
      </c>
      <c r="N16" s="13">
        <f>'Ind T4'!C113</f>
        <v>0.73436449458568198</v>
      </c>
    </row>
    <row r="17" spans="12:14" x14ac:dyDescent="0.2">
      <c r="L17" s="13" t="str">
        <f>'Ind T4'!A73</f>
        <v>Professional services</v>
      </c>
      <c r="M17" s="13">
        <f>'Ind T4'!B112</f>
        <v>-0.11300062421621959</v>
      </c>
      <c r="N17" s="13">
        <f>'Ind T4'!C112</f>
        <v>0.66836192951689188</v>
      </c>
    </row>
    <row r="18" spans="12:14" x14ac:dyDescent="0.2">
      <c r="L18" s="13" t="str">
        <f>'Ind T4'!A72</f>
        <v>Real estate</v>
      </c>
      <c r="M18" s="13">
        <f>'Ind T4'!B111</f>
        <v>0.68567468770790452</v>
      </c>
      <c r="N18" s="13">
        <f>'Ind T4'!C111</f>
        <v>0.63520231617331113</v>
      </c>
    </row>
    <row r="19" spans="12:14" x14ac:dyDescent="0.2">
      <c r="L19" t="str">
        <f>'Ind T4'!A71</f>
        <v>Finance and insurance</v>
      </c>
      <c r="M19">
        <f>'Ind T4'!B110</f>
        <v>-9.0733167554069016E-2</v>
      </c>
      <c r="N19">
        <f>'Ind T4'!C110</f>
        <v>-0.56633576812379349</v>
      </c>
    </row>
    <row r="20" spans="12:14" x14ac:dyDescent="0.2">
      <c r="L20" t="str">
        <f>'Ind T4'!A70</f>
        <v>Information technology</v>
      </c>
      <c r="M20">
        <f>'Ind T4'!B109</f>
        <v>0.39211248803607823</v>
      </c>
      <c r="N20">
        <f>'Ind T4'!C109</f>
        <v>1.0751774639496725</v>
      </c>
    </row>
    <row r="21" spans="12:14" x14ac:dyDescent="0.2">
      <c r="L21" t="str">
        <f>'Ind T4'!A69</f>
        <v>Media</v>
      </c>
      <c r="M21">
        <f>'Ind T4'!B108</f>
        <v>-6.2757461223475257</v>
      </c>
      <c r="N21">
        <f>'Ind T4'!C108</f>
        <v>-0.4009220962175597</v>
      </c>
    </row>
    <row r="22" spans="12:14" x14ac:dyDescent="0.2">
      <c r="L22" s="1" t="str">
        <f>CONCATENATE("[",'Ind T4'!A68,"]")</f>
        <v>[Business and other services]</v>
      </c>
      <c r="M22">
        <f>'Ind T4'!B107</f>
        <v>-0.41953911770393759</v>
      </c>
      <c r="N22">
        <f>'Ind T4'!C107</f>
        <v>0.58752789913079084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0.24040403776721675</v>
      </c>
      <c r="N24">
        <f>'Ind T4'!C105</f>
        <v>1.2397486766944521</v>
      </c>
    </row>
    <row r="25" spans="12:14" x14ac:dyDescent="0.2">
      <c r="L25" s="13" t="str">
        <f>'Ind T4'!A65</f>
        <v>Transport and storage</v>
      </c>
      <c r="M25">
        <f>'Ind T4'!B104</f>
        <v>-1.0361397585868848</v>
      </c>
      <c r="N25">
        <f>'Ind T4'!C104</f>
        <v>0.37689448794124836</v>
      </c>
    </row>
    <row r="26" spans="12:14" x14ac:dyDescent="0.2">
      <c r="L26" s="13" t="str">
        <f>'Ind T4'!A64</f>
        <v>Wholesale and retail trade</v>
      </c>
      <c r="M26">
        <f>'Ind T4'!B103</f>
        <v>0.17512069863721003</v>
      </c>
      <c r="N26">
        <f>'Ind T4'!C103</f>
        <v>0.15496982611278298</v>
      </c>
    </row>
    <row r="27" spans="12:14" x14ac:dyDescent="0.2">
      <c r="L27" s="1" t="str">
        <f>CONCATENATE("[",'Ind T4'!A63,"]")</f>
        <v>[Trade, accomod. and transport]</v>
      </c>
      <c r="M27">
        <f>'Ind T4'!B102</f>
        <v>2.6333510379772385E-2</v>
      </c>
      <c r="N27">
        <f>'Ind T4'!C102</f>
        <v>0.48615462193264403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4.655751981373335</v>
      </c>
      <c r="N29">
        <f>'Ind T4'!C100</f>
        <v>1.0218331081166321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1.2776539719721258</v>
      </c>
      <c r="N31">
        <f>'Ind T4'!C98</f>
        <v>-1.3016886510651471</v>
      </c>
    </row>
    <row r="32" spans="12:14" x14ac:dyDescent="0.2">
      <c r="L32" s="13" t="str">
        <f>'Ind T4'!A58</f>
        <v>Engineering</v>
      </c>
      <c r="M32">
        <f>'Ind T4'!B97</f>
        <v>2.1664362301203388</v>
      </c>
      <c r="N32">
        <f>'Ind T4'!C97</f>
        <v>-1.8196667865043037</v>
      </c>
    </row>
    <row r="33" spans="12:14" x14ac:dyDescent="0.2">
      <c r="L33" s="13" t="str">
        <f>'Ind T4'!A57</f>
        <v>Food drink and tobacco</v>
      </c>
      <c r="M33">
        <f>'Ind T4'!B96</f>
        <v>6.5505458393020355</v>
      </c>
      <c r="N33">
        <f>'Ind T4'!C96</f>
        <v>1.2205307886594019</v>
      </c>
    </row>
    <row r="34" spans="12:14" x14ac:dyDescent="0.2">
      <c r="L34" s="1" t="str">
        <f>CONCATENATE("[",'Ind T4'!A56,"]")</f>
        <v>[Manufacturing]</v>
      </c>
      <c r="M34">
        <f>'Ind T4'!B95</f>
        <v>1.8350304060611222</v>
      </c>
      <c r="N34">
        <f>'Ind T4'!C95</f>
        <v>-1.1613613154183189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5.6351477109199521</v>
      </c>
      <c r="N36">
        <f>'Ind T4'!C93</f>
        <v>0.92426056596193185</v>
      </c>
    </row>
    <row r="37" spans="12:14" x14ac:dyDescent="0.2">
      <c r="L37" s="13" t="str">
        <f>'Ind T4'!A53</f>
        <v>Electricity and gas</v>
      </c>
      <c r="M37">
        <f>'Ind T4'!B92</f>
        <v>-4.1076623050496197</v>
      </c>
      <c r="N37">
        <f>'Ind T4'!C92</f>
        <v>-0.18908103790483688</v>
      </c>
    </row>
    <row r="38" spans="12:14" x14ac:dyDescent="0.2">
      <c r="L38" s="13" t="str">
        <f>'Ind T4'!A52</f>
        <v>Mining and quarrying</v>
      </c>
      <c r="M38">
        <f>'Ind T4'!B91</f>
        <v>1.6352264351535917</v>
      </c>
      <c r="N38">
        <f>'Ind T4'!C91</f>
        <v>-1.4410065605541478</v>
      </c>
    </row>
    <row r="39" spans="12:14" x14ac:dyDescent="0.2">
      <c r="L39" s="45" t="str">
        <f>'Ind T4'!A51</f>
        <v>Agriculture</v>
      </c>
      <c r="M39">
        <f>'Ind T4'!B90</f>
        <v>0.32734774998044447</v>
      </c>
      <c r="N39">
        <f>'Ind T4'!C90</f>
        <v>0.42127244119631868</v>
      </c>
    </row>
    <row r="40" spans="12:14" x14ac:dyDescent="0.2">
      <c r="L40" s="1" t="str">
        <f>CONCATENATE("[",'Ind T4'!A50,"]")</f>
        <v>[Primary sector and utilities]</v>
      </c>
      <c r="M40">
        <f>'Ind T4'!B89</f>
        <v>4.2226178385917912E-2</v>
      </c>
      <c r="N40">
        <f>'Ind T4'!C89</f>
        <v>0.30330411167900362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Enterprise M3 LEP (including all of Surrey)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9.7200000000000131</v>
      </c>
      <c r="N5" s="11">
        <f t="shared" ref="N5:AL5" si="1">SUM(N6:N9)</f>
        <v>10.703999999999979</v>
      </c>
      <c r="O5" s="11">
        <f t="shared" si="1"/>
        <v>12.589999999999993</v>
      </c>
      <c r="P5" s="11">
        <f t="shared" si="1"/>
        <v>9.3219999999999956</v>
      </c>
      <c r="Q5" s="11">
        <f t="shared" si="1"/>
        <v>14.050000000000011</v>
      </c>
      <c r="R5" s="11">
        <f t="shared" si="1"/>
        <v>11.830999999999989</v>
      </c>
      <c r="S5" s="11">
        <f t="shared" si="1"/>
        <v>13.509999999999991</v>
      </c>
      <c r="T5" s="11">
        <f t="shared" si="1"/>
        <v>14.678000000000026</v>
      </c>
      <c r="U5" s="11">
        <f t="shared" si="1"/>
        <v>10.373999999999999</v>
      </c>
      <c r="V5" s="11">
        <f t="shared" si="1"/>
        <v>12.465000000000003</v>
      </c>
      <c r="W5" s="11">
        <f t="shared" si="1"/>
        <v>11.856</v>
      </c>
      <c r="X5" s="11">
        <f t="shared" si="1"/>
        <v>11.788999999999993</v>
      </c>
      <c r="Y5" s="11">
        <f t="shared" si="1"/>
        <v>11.716000000000022</v>
      </c>
      <c r="Z5" s="11">
        <f t="shared" si="1"/>
        <v>11.780999999999992</v>
      </c>
      <c r="AA5" s="11">
        <f t="shared" si="1"/>
        <v>11.929999999999986</v>
      </c>
      <c r="AB5" s="11">
        <f t="shared" si="1"/>
        <v>12.000000000000012</v>
      </c>
      <c r="AC5" s="11">
        <f t="shared" si="1"/>
        <v>12.05599999999999</v>
      </c>
      <c r="AD5" s="11">
        <f t="shared" si="1"/>
        <v>12.102000000000002</v>
      </c>
      <c r="AE5" s="11">
        <f t="shared" si="1"/>
        <v>12.138999999999992</v>
      </c>
      <c r="AF5" s="11">
        <f t="shared" si="1"/>
        <v>12.172999999999973</v>
      </c>
      <c r="AG5" s="11">
        <f t="shared" si="1"/>
        <v>12.215000000000003</v>
      </c>
      <c r="AH5" s="11">
        <f t="shared" si="1"/>
        <v>12.252999999999993</v>
      </c>
      <c r="AI5" s="11">
        <f t="shared" si="1"/>
        <v>12.292000000000002</v>
      </c>
      <c r="AJ5" s="11">
        <f t="shared" si="1"/>
        <v>12.329999999999993</v>
      </c>
      <c r="AK5" s="11">
        <f t="shared" si="1"/>
        <v>12.368000000000013</v>
      </c>
      <c r="AL5" s="11">
        <f t="shared" si="1"/>
        <v>12.406999999999996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3.047000000000005</v>
      </c>
      <c r="N6" s="11">
        <v>3.8029999999999977</v>
      </c>
      <c r="O6" s="11">
        <v>4.3640000000000025</v>
      </c>
      <c r="P6" s="11">
        <v>2.8549999999999929</v>
      </c>
      <c r="Q6" s="11">
        <v>5.9570000000000025</v>
      </c>
      <c r="R6" s="11">
        <v>3.8239999999999958</v>
      </c>
      <c r="S6" s="11">
        <v>3.3080000000000083</v>
      </c>
      <c r="T6" s="11">
        <v>4.1050000000000066</v>
      </c>
      <c r="U6" s="11">
        <v>3.5510000000000081</v>
      </c>
      <c r="V6" s="11">
        <v>4.8920000000000012</v>
      </c>
      <c r="W6" s="11">
        <v>3.8870000000000169</v>
      </c>
      <c r="X6" s="11">
        <v>3.920000000000003</v>
      </c>
      <c r="Y6" s="11">
        <v>3.9500000000000135</v>
      </c>
      <c r="Z6" s="11">
        <v>3.9950000000000032</v>
      </c>
      <c r="AA6" s="11">
        <v>4.023999999999992</v>
      </c>
      <c r="AB6" s="11">
        <v>4.0319999999999983</v>
      </c>
      <c r="AC6" s="11">
        <v>4.0419999999999989</v>
      </c>
      <c r="AD6" s="11">
        <v>4.052000000000012</v>
      </c>
      <c r="AE6" s="11">
        <v>4.0610000000000053</v>
      </c>
      <c r="AF6" s="11">
        <v>4.0679999999999934</v>
      </c>
      <c r="AG6" s="11">
        <v>4.0820000000000052</v>
      </c>
      <c r="AH6" s="11">
        <v>4.0939999999999968</v>
      </c>
      <c r="AI6" s="11">
        <v>4.107000000000002</v>
      </c>
      <c r="AJ6" s="11">
        <v>4.118000000000003</v>
      </c>
      <c r="AK6" s="172">
        <v>4.128999999999996</v>
      </c>
      <c r="AL6" s="11">
        <v>4.1399999999999944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0.58399999999999985</v>
      </c>
      <c r="N7" s="11">
        <v>0.68400000000000094</v>
      </c>
      <c r="O7" s="11">
        <v>1.5129999999999983</v>
      </c>
      <c r="P7" s="11">
        <v>1.0160000000000011</v>
      </c>
      <c r="Q7" s="11">
        <v>0.40100000000000091</v>
      </c>
      <c r="R7" s="11">
        <v>0.50899999999999945</v>
      </c>
      <c r="S7" s="11">
        <v>0.35099999999999981</v>
      </c>
      <c r="T7" s="11">
        <v>0.36699999999999994</v>
      </c>
      <c r="U7" s="11">
        <v>0.32</v>
      </c>
      <c r="V7" s="11">
        <v>0.78199999999999914</v>
      </c>
      <c r="W7" s="11">
        <v>0.5520000000000006</v>
      </c>
      <c r="X7" s="11">
        <v>0.54000000000000115</v>
      </c>
      <c r="Y7" s="11">
        <v>0.53599999999999937</v>
      </c>
      <c r="Z7" s="11">
        <v>0.52199999999999913</v>
      </c>
      <c r="AA7" s="11">
        <v>0.50600000000000001</v>
      </c>
      <c r="AB7" s="11">
        <v>0.49499999999999911</v>
      </c>
      <c r="AC7" s="11">
        <v>0.48800000000000049</v>
      </c>
      <c r="AD7" s="11">
        <v>0.48099999999999987</v>
      </c>
      <c r="AE7" s="11">
        <v>0.47499999999999987</v>
      </c>
      <c r="AF7" s="11">
        <v>0.47000000000000081</v>
      </c>
      <c r="AG7" s="11">
        <v>0.46599999999999919</v>
      </c>
      <c r="AH7" s="11">
        <v>0.45999999999999974</v>
      </c>
      <c r="AI7" s="11">
        <v>0.45499999999999907</v>
      </c>
      <c r="AJ7" s="11">
        <v>0.4509999999999999</v>
      </c>
      <c r="AK7" s="172">
        <v>0.44700000000000117</v>
      </c>
      <c r="AL7" s="11">
        <v>0.44400000000000012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3.1810000000000054</v>
      </c>
      <c r="N8" s="11">
        <v>3.0049999999999915</v>
      </c>
      <c r="O8" s="11">
        <v>3.4830000000000005</v>
      </c>
      <c r="P8" s="11">
        <v>2.7489999999999974</v>
      </c>
      <c r="Q8" s="11">
        <v>4.7910000000000048</v>
      </c>
      <c r="R8" s="11">
        <v>4.846999999999988</v>
      </c>
      <c r="S8" s="11">
        <v>6.9279999999999973</v>
      </c>
      <c r="T8" s="11">
        <v>6.7110000000000136</v>
      </c>
      <c r="U8" s="11">
        <v>3.156999999999996</v>
      </c>
      <c r="V8" s="11">
        <v>3.0730000000000008</v>
      </c>
      <c r="W8" s="11">
        <v>3.9299999999999997</v>
      </c>
      <c r="X8" s="11">
        <v>3.8969999999999954</v>
      </c>
      <c r="Y8" s="11">
        <v>3.8140000000000134</v>
      </c>
      <c r="Z8" s="11">
        <v>3.7939999999999983</v>
      </c>
      <c r="AA8" s="11">
        <v>3.792999999999993</v>
      </c>
      <c r="AB8" s="11">
        <v>3.7890000000000033</v>
      </c>
      <c r="AC8" s="11">
        <v>3.7849999999999979</v>
      </c>
      <c r="AD8" s="11">
        <v>3.7839999999999949</v>
      </c>
      <c r="AE8" s="11">
        <v>3.7819999999999947</v>
      </c>
      <c r="AF8" s="11">
        <v>3.7829999999999986</v>
      </c>
      <c r="AG8" s="11">
        <v>3.7870000000000039</v>
      </c>
      <c r="AH8" s="11">
        <v>3.7919999999999989</v>
      </c>
      <c r="AI8" s="11">
        <v>3.7979999999999929</v>
      </c>
      <c r="AJ8" s="11">
        <v>3.804999999999982</v>
      </c>
      <c r="AK8" s="172">
        <v>3.8120000000000078</v>
      </c>
      <c r="AL8" s="11">
        <v>3.819999999999999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2.9080000000000035</v>
      </c>
      <c r="N9" s="11">
        <v>3.21199999999999</v>
      </c>
      <c r="O9" s="11">
        <v>3.2299999999999924</v>
      </c>
      <c r="P9" s="11">
        <v>2.7020000000000026</v>
      </c>
      <c r="Q9" s="11">
        <v>2.9010000000000038</v>
      </c>
      <c r="R9" s="11">
        <v>2.651000000000006</v>
      </c>
      <c r="S9" s="11">
        <v>2.9229999999999858</v>
      </c>
      <c r="T9" s="11">
        <v>3.495000000000005</v>
      </c>
      <c r="U9" s="11">
        <v>3.3459999999999952</v>
      </c>
      <c r="V9" s="11">
        <v>3.7180000000000013</v>
      </c>
      <c r="W9" s="11">
        <v>3.4869999999999828</v>
      </c>
      <c r="X9" s="11">
        <v>3.4319999999999933</v>
      </c>
      <c r="Y9" s="11">
        <v>3.4159999999999964</v>
      </c>
      <c r="Z9" s="11">
        <v>3.4699999999999909</v>
      </c>
      <c r="AA9" s="11">
        <v>3.6069999999999998</v>
      </c>
      <c r="AB9" s="11">
        <v>3.6840000000000113</v>
      </c>
      <c r="AC9" s="11">
        <v>3.7409999999999921</v>
      </c>
      <c r="AD9" s="11">
        <v>3.7849999999999944</v>
      </c>
      <c r="AE9" s="11">
        <v>3.8209999999999926</v>
      </c>
      <c r="AF9" s="11">
        <v>3.8519999999999817</v>
      </c>
      <c r="AG9" s="11">
        <v>3.8799999999999955</v>
      </c>
      <c r="AH9" s="11">
        <v>3.9069999999999974</v>
      </c>
      <c r="AI9" s="11">
        <v>3.9320000000000075</v>
      </c>
      <c r="AJ9" s="11">
        <v>3.9560000000000084</v>
      </c>
      <c r="AK9" s="172">
        <v>3.9800000000000075</v>
      </c>
      <c r="AL9" s="11">
        <v>4.0030000000000028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31.656000000000009</v>
      </c>
      <c r="N11" s="11">
        <f t="shared" si="2"/>
        <v>28.689000000000004</v>
      </c>
      <c r="O11" s="11">
        <f t="shared" si="2"/>
        <v>28.674999999999962</v>
      </c>
      <c r="P11" s="11">
        <f t="shared" si="2"/>
        <v>25.252999999999965</v>
      </c>
      <c r="Q11" s="11">
        <f t="shared" si="2"/>
        <v>27.535999999999991</v>
      </c>
      <c r="R11" s="11">
        <f t="shared" ref="R11" si="3">SUM(R12:R14)</f>
        <v>26.790999999999997</v>
      </c>
      <c r="S11" s="11">
        <f t="shared" ref="S11" si="4">SUM(S12:S14)</f>
        <v>28.361000000000026</v>
      </c>
      <c r="T11" s="11">
        <f t="shared" ref="T11" si="5">SUM(T12:T14)</f>
        <v>29.439999999999912</v>
      </c>
      <c r="U11" s="11">
        <f t="shared" ref="U11" si="6">SUM(U12:U14)</f>
        <v>29.380999999999904</v>
      </c>
      <c r="V11" s="11">
        <f t="shared" ref="V11" si="7">SUM(V12:V14)</f>
        <v>29.635999999999967</v>
      </c>
      <c r="W11" s="11">
        <f t="shared" ref="W11" si="8">SUM(W12:W14)</f>
        <v>29.341000000000026</v>
      </c>
      <c r="X11" s="11">
        <f t="shared" ref="X11" si="9">SUM(X12:X14)</f>
        <v>29.144000000000069</v>
      </c>
      <c r="Y11" s="11">
        <f t="shared" ref="Y11" si="10">SUM(Y12:Y14)</f>
        <v>28.755000000000003</v>
      </c>
      <c r="Z11" s="11">
        <f t="shared" ref="Z11" si="11">SUM(Z12:Z14)</f>
        <v>28.360000000000046</v>
      </c>
      <c r="AA11" s="11">
        <f t="shared" ref="AA11" si="12">SUM(AA12:AA14)</f>
        <v>28.069999999999958</v>
      </c>
      <c r="AB11" s="11">
        <f t="shared" ref="AB11" si="13">SUM(AB12:AB14)</f>
        <v>27.689000000000007</v>
      </c>
      <c r="AC11" s="11">
        <f t="shared" ref="AC11" si="14">SUM(AC12:AC14)</f>
        <v>27.334999999999972</v>
      </c>
      <c r="AD11" s="11">
        <f>SUM(AD12:AD14)</f>
        <v>26.986000000000026</v>
      </c>
      <c r="AE11" s="11">
        <f t="shared" ref="AE11" si="15">SUM(AE12:AE14)</f>
        <v>26.650999999999978</v>
      </c>
      <c r="AF11" s="11">
        <f t="shared" ref="AF11" si="16">SUM(AF12:AF14)</f>
        <v>26.331000000000028</v>
      </c>
      <c r="AG11" s="11">
        <f t="shared" ref="AG11:AL11" si="17">SUM(AG12:AG14)</f>
        <v>26.041999999999977</v>
      </c>
      <c r="AH11" s="11">
        <f t="shared" si="17"/>
        <v>25.745000000000005</v>
      </c>
      <c r="AI11" s="11">
        <f t="shared" si="17"/>
        <v>25.453000000000067</v>
      </c>
      <c r="AJ11" s="11">
        <f t="shared" si="17"/>
        <v>25.168000000000028</v>
      </c>
      <c r="AK11" s="11">
        <f t="shared" si="17"/>
        <v>24.889000000000017</v>
      </c>
      <c r="AL11" s="11">
        <f t="shared" si="17"/>
        <v>24.625000000000043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1.2830000000000015</v>
      </c>
      <c r="N12" s="11">
        <v>2.3919999999999932</v>
      </c>
      <c r="O12" s="11">
        <v>1.4669999999999999</v>
      </c>
      <c r="P12" s="11">
        <v>1.2320000000000024</v>
      </c>
      <c r="Q12" s="11">
        <v>1.5530000000000024</v>
      </c>
      <c r="R12" s="11">
        <v>1.7330000000000012</v>
      </c>
      <c r="S12" s="11">
        <v>1.7150000000000012</v>
      </c>
      <c r="T12" s="11">
        <v>2.1809999999999974</v>
      </c>
      <c r="U12" s="11">
        <v>1.9769999999999972</v>
      </c>
      <c r="V12" s="11">
        <v>2.3889999999999945</v>
      </c>
      <c r="W12" s="11">
        <v>2.3800000000000034</v>
      </c>
      <c r="X12" s="11">
        <v>2.4339999999999988</v>
      </c>
      <c r="Y12" s="11">
        <v>2.4960000000000009</v>
      </c>
      <c r="Z12" s="11">
        <v>2.533000000000003</v>
      </c>
      <c r="AA12" s="11">
        <v>2.5669999999999948</v>
      </c>
      <c r="AB12" s="11">
        <v>2.5969999999999929</v>
      </c>
      <c r="AC12" s="11">
        <v>2.6219999999999968</v>
      </c>
      <c r="AD12" s="11">
        <v>2.6469999999999994</v>
      </c>
      <c r="AE12" s="11">
        <v>2.6719999999999939</v>
      </c>
      <c r="AF12" s="11">
        <v>2.6969999999999956</v>
      </c>
      <c r="AG12" s="11">
        <v>2.7239999999999904</v>
      </c>
      <c r="AH12" s="11">
        <v>2.7520000000000007</v>
      </c>
      <c r="AI12" s="11">
        <v>2.7789999999999924</v>
      </c>
      <c r="AJ12" s="11">
        <v>2.8049999999999953</v>
      </c>
      <c r="AK12" s="172">
        <v>2.8300000000000032</v>
      </c>
      <c r="AL12" s="11">
        <v>2.8550000000000013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10.322999999999986</v>
      </c>
      <c r="N13" s="11">
        <v>8.07</v>
      </c>
      <c r="O13" s="11">
        <v>6.7780000000000129</v>
      </c>
      <c r="P13" s="11">
        <v>6.4469999999999912</v>
      </c>
      <c r="Q13" s="11">
        <v>6.5929999999999991</v>
      </c>
      <c r="R13" s="11">
        <v>5.4810000000000123</v>
      </c>
      <c r="S13" s="11">
        <v>6.014999999999997</v>
      </c>
      <c r="T13" s="11">
        <v>5.9140000000000121</v>
      </c>
      <c r="U13" s="11">
        <v>5.1289999999999969</v>
      </c>
      <c r="V13" s="11">
        <v>6.3060000000000089</v>
      </c>
      <c r="W13" s="11">
        <v>6.1009999999999875</v>
      </c>
      <c r="X13" s="11">
        <v>6.1800000000000201</v>
      </c>
      <c r="Y13" s="11">
        <v>6.073999999999991</v>
      </c>
      <c r="Z13" s="11">
        <v>6.0350000000000117</v>
      </c>
      <c r="AA13" s="11">
        <v>5.9640000000000004</v>
      </c>
      <c r="AB13" s="11">
        <v>5.8649999999999984</v>
      </c>
      <c r="AC13" s="11">
        <v>5.725000000000013</v>
      </c>
      <c r="AD13" s="11">
        <v>5.5880000000000116</v>
      </c>
      <c r="AE13" s="11">
        <v>5.4550000000000081</v>
      </c>
      <c r="AF13" s="11">
        <v>5.3260000000000112</v>
      </c>
      <c r="AG13" s="11">
        <v>5.2060000000000084</v>
      </c>
      <c r="AH13" s="11">
        <v>5.0860000000000163</v>
      </c>
      <c r="AI13" s="11">
        <v>4.969000000000003</v>
      </c>
      <c r="AJ13" s="11">
        <v>4.8539999999999983</v>
      </c>
      <c r="AK13" s="172">
        <v>4.7410000000000068</v>
      </c>
      <c r="AL13" s="11">
        <v>4.6320000000000254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20.050000000000022</v>
      </c>
      <c r="N14" s="11">
        <v>18.227000000000011</v>
      </c>
      <c r="O14" s="11">
        <v>20.429999999999946</v>
      </c>
      <c r="P14" s="11">
        <v>17.57399999999997</v>
      </c>
      <c r="Q14" s="11">
        <v>19.38999999999999</v>
      </c>
      <c r="R14" s="11">
        <v>19.576999999999984</v>
      </c>
      <c r="S14" s="11">
        <v>20.631000000000025</v>
      </c>
      <c r="T14" s="11">
        <v>21.344999999999903</v>
      </c>
      <c r="U14" s="11">
        <v>22.27499999999991</v>
      </c>
      <c r="V14" s="11">
        <v>20.940999999999963</v>
      </c>
      <c r="W14" s="11">
        <v>20.860000000000035</v>
      </c>
      <c r="X14" s="11">
        <v>20.530000000000051</v>
      </c>
      <c r="Y14" s="11">
        <v>20.185000000000009</v>
      </c>
      <c r="Z14" s="11">
        <v>19.79200000000003</v>
      </c>
      <c r="AA14" s="11">
        <v>19.538999999999962</v>
      </c>
      <c r="AB14" s="11">
        <v>19.227000000000015</v>
      </c>
      <c r="AC14" s="11">
        <v>18.98799999999996</v>
      </c>
      <c r="AD14" s="11">
        <v>18.751000000000015</v>
      </c>
      <c r="AE14" s="11">
        <v>18.523999999999976</v>
      </c>
      <c r="AF14" s="11">
        <v>18.308000000000021</v>
      </c>
      <c r="AG14" s="11">
        <v>18.111999999999977</v>
      </c>
      <c r="AH14" s="11">
        <v>17.906999999999989</v>
      </c>
      <c r="AI14" s="11">
        <v>17.705000000000073</v>
      </c>
      <c r="AJ14" s="11">
        <v>17.509000000000036</v>
      </c>
      <c r="AK14" s="172">
        <v>17.318000000000008</v>
      </c>
      <c r="AL14" s="11">
        <v>17.138000000000016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52.813000000000024</v>
      </c>
      <c r="N16" s="11">
        <v>45.057000000000038</v>
      </c>
      <c r="O16" s="11">
        <v>44.35400000000007</v>
      </c>
      <c r="P16" s="11">
        <v>46.872000000000057</v>
      </c>
      <c r="Q16" s="11">
        <v>47.83799999999998</v>
      </c>
      <c r="R16" s="11">
        <v>43.664000000000065</v>
      </c>
      <c r="S16" s="11">
        <v>51.33700000000011</v>
      </c>
      <c r="T16" s="11">
        <v>54.856999999999985</v>
      </c>
      <c r="U16" s="11">
        <v>51.219000000000023</v>
      </c>
      <c r="V16" s="11">
        <v>53.106000000000073</v>
      </c>
      <c r="W16" s="11">
        <v>54.82</v>
      </c>
      <c r="X16" s="11">
        <v>54.226999999999997</v>
      </c>
      <c r="Y16" s="11">
        <v>55.013999999999953</v>
      </c>
      <c r="Z16" s="11">
        <v>56.817999999999884</v>
      </c>
      <c r="AA16" s="11">
        <v>58.200000000000074</v>
      </c>
      <c r="AB16" s="11">
        <v>58.792000000000215</v>
      </c>
      <c r="AC16" s="11">
        <v>59.316999999999943</v>
      </c>
      <c r="AD16" s="11">
        <v>59.703999999999958</v>
      </c>
      <c r="AE16" s="11">
        <v>60.165000000000063</v>
      </c>
      <c r="AF16" s="11">
        <v>60.594000000000037</v>
      </c>
      <c r="AG16" s="11">
        <v>61.102000000000004</v>
      </c>
      <c r="AH16" s="11">
        <v>61.625000000000078</v>
      </c>
      <c r="AI16" s="11">
        <v>62.164999999999964</v>
      </c>
      <c r="AJ16" s="11">
        <v>62.718000000000096</v>
      </c>
      <c r="AK16" s="172">
        <v>63.280999999999928</v>
      </c>
      <c r="AL16" s="11">
        <v>63.851000000000049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147.7769999999997</v>
      </c>
      <c r="N18" s="11">
        <f t="shared" ref="N18:AL18" si="18">SUM(N19:N21)</f>
        <v>153.19299999999981</v>
      </c>
      <c r="O18" s="11">
        <f t="shared" si="18"/>
        <v>156.78099999999992</v>
      </c>
      <c r="P18" s="11">
        <f t="shared" si="18"/>
        <v>150.25699999999966</v>
      </c>
      <c r="Q18" s="11">
        <f t="shared" si="18"/>
        <v>154.17200000000014</v>
      </c>
      <c r="R18" s="11">
        <f t="shared" si="18"/>
        <v>154.09499999999971</v>
      </c>
      <c r="S18" s="11">
        <f t="shared" si="18"/>
        <v>161.87800000000024</v>
      </c>
      <c r="T18" s="11">
        <f t="shared" si="18"/>
        <v>151.26000000000013</v>
      </c>
      <c r="U18" s="11">
        <f t="shared" si="18"/>
        <v>157.03500000000008</v>
      </c>
      <c r="V18" s="11">
        <f t="shared" si="18"/>
        <v>158.45400000000006</v>
      </c>
      <c r="W18" s="11">
        <f t="shared" si="18"/>
        <v>154.29799999999992</v>
      </c>
      <c r="X18" s="11">
        <f t="shared" si="18"/>
        <v>153.63399999999993</v>
      </c>
      <c r="Y18" s="11">
        <f t="shared" si="18"/>
        <v>154.6269999999999</v>
      </c>
      <c r="Z18" s="11">
        <f t="shared" si="18"/>
        <v>155.87500000000014</v>
      </c>
      <c r="AA18" s="11">
        <f t="shared" si="18"/>
        <v>157.26199999999994</v>
      </c>
      <c r="AB18" s="11">
        <f t="shared" si="18"/>
        <v>158.3899999999999</v>
      </c>
      <c r="AC18" s="11">
        <f t="shared" si="18"/>
        <v>159.30799999999994</v>
      </c>
      <c r="AD18" s="11">
        <f t="shared" si="18"/>
        <v>160.13300000000012</v>
      </c>
      <c r="AE18" s="11">
        <f t="shared" si="18"/>
        <v>160.90899999999976</v>
      </c>
      <c r="AF18" s="11">
        <f t="shared" si="18"/>
        <v>161.6580000000003</v>
      </c>
      <c r="AG18" s="11">
        <f t="shared" si="18"/>
        <v>162.41499999999994</v>
      </c>
      <c r="AH18" s="11">
        <f t="shared" si="18"/>
        <v>163.15099999999984</v>
      </c>
      <c r="AI18" s="11">
        <f t="shared" si="18"/>
        <v>163.8629999999996</v>
      </c>
      <c r="AJ18" s="11">
        <f t="shared" si="18"/>
        <v>164.57899999999989</v>
      </c>
      <c r="AK18" s="11">
        <f t="shared" si="18"/>
        <v>165.26899999999995</v>
      </c>
      <c r="AL18" s="11">
        <f t="shared" si="18"/>
        <v>165.94099999999983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93.613999999999834</v>
      </c>
      <c r="N19" s="11">
        <v>94.700999999999823</v>
      </c>
      <c r="O19" s="11">
        <v>95.411999999999935</v>
      </c>
      <c r="P19" s="11">
        <v>94.28699999999975</v>
      </c>
      <c r="Q19" s="11">
        <v>94.441000000000173</v>
      </c>
      <c r="R19" s="11">
        <v>92.297999999999718</v>
      </c>
      <c r="S19" s="11">
        <v>96.240000000000251</v>
      </c>
      <c r="T19" s="11">
        <v>91.458000000000197</v>
      </c>
      <c r="U19" s="11">
        <v>93.512000000000043</v>
      </c>
      <c r="V19" s="11">
        <v>91.898000000000053</v>
      </c>
      <c r="W19" s="11">
        <v>93.10899999999998</v>
      </c>
      <c r="X19" s="11">
        <v>93.484999999999943</v>
      </c>
      <c r="Y19" s="11">
        <v>93.623999999999867</v>
      </c>
      <c r="Z19" s="11">
        <v>93.712000000000117</v>
      </c>
      <c r="AA19" s="11">
        <v>93.894999999999968</v>
      </c>
      <c r="AB19" s="11">
        <v>94.091999999999999</v>
      </c>
      <c r="AC19" s="11">
        <v>94.220999999999876</v>
      </c>
      <c r="AD19" s="11">
        <v>94.329000000000008</v>
      </c>
      <c r="AE19" s="11">
        <v>94.427999999999841</v>
      </c>
      <c r="AF19" s="11">
        <v>94.525000000000233</v>
      </c>
      <c r="AG19" s="11">
        <v>94.638999999999953</v>
      </c>
      <c r="AH19" s="11">
        <v>94.757999999999939</v>
      </c>
      <c r="AI19" s="11">
        <v>94.874999999999673</v>
      </c>
      <c r="AJ19" s="11">
        <v>95.016999999999797</v>
      </c>
      <c r="AK19" s="172">
        <v>95.156999999999925</v>
      </c>
      <c r="AL19" s="11">
        <v>95.296999999999869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19.738999999999926</v>
      </c>
      <c r="N20" s="11">
        <v>19.860000000000035</v>
      </c>
      <c r="O20" s="11">
        <v>20.830000000000013</v>
      </c>
      <c r="P20" s="11">
        <v>18.59099999999999</v>
      </c>
      <c r="Q20" s="11">
        <v>22.019999999999904</v>
      </c>
      <c r="R20" s="11">
        <v>21.55899999999999</v>
      </c>
      <c r="S20" s="11">
        <v>24.877999999999968</v>
      </c>
      <c r="T20" s="11">
        <v>21.518999999999973</v>
      </c>
      <c r="U20" s="11">
        <v>22.525000000000034</v>
      </c>
      <c r="V20" s="11">
        <v>22.75399999999993</v>
      </c>
      <c r="W20" s="11">
        <v>20.464999999999964</v>
      </c>
      <c r="X20" s="11">
        <v>21.299999999999972</v>
      </c>
      <c r="Y20" s="11">
        <v>21.293999999999983</v>
      </c>
      <c r="Z20" s="11">
        <v>21.322000000000056</v>
      </c>
      <c r="AA20" s="11">
        <v>21.403000000000031</v>
      </c>
      <c r="AB20" s="11">
        <v>21.455999999999925</v>
      </c>
      <c r="AC20" s="11">
        <v>21.480000000000015</v>
      </c>
      <c r="AD20" s="11">
        <v>21.500999999999998</v>
      </c>
      <c r="AE20" s="11">
        <v>21.520999999999994</v>
      </c>
      <c r="AF20" s="11">
        <v>21.542000000000041</v>
      </c>
      <c r="AG20" s="11">
        <v>21.567000000000025</v>
      </c>
      <c r="AH20" s="11">
        <v>21.586999999999954</v>
      </c>
      <c r="AI20" s="11">
        <v>21.605999999999991</v>
      </c>
      <c r="AJ20" s="11">
        <v>21.622999999999994</v>
      </c>
      <c r="AK20" s="172">
        <v>21.638000000000044</v>
      </c>
      <c r="AL20" s="11">
        <v>21.652999999999956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34.42399999999995</v>
      </c>
      <c r="N21" s="11">
        <v>38.631999999999948</v>
      </c>
      <c r="O21" s="11">
        <v>40.538999999999966</v>
      </c>
      <c r="P21" s="11">
        <v>37.378999999999934</v>
      </c>
      <c r="Q21" s="11">
        <v>37.711000000000077</v>
      </c>
      <c r="R21" s="11">
        <v>40.238000000000007</v>
      </c>
      <c r="S21" s="11">
        <v>40.760000000000012</v>
      </c>
      <c r="T21" s="11">
        <v>38.282999999999959</v>
      </c>
      <c r="U21" s="11">
        <v>40.99799999999999</v>
      </c>
      <c r="V21" s="11">
        <v>43.802000000000085</v>
      </c>
      <c r="W21" s="11">
        <v>40.723999999999968</v>
      </c>
      <c r="X21" s="11">
        <v>38.849000000000025</v>
      </c>
      <c r="Y21" s="11">
        <v>39.709000000000032</v>
      </c>
      <c r="Z21" s="11">
        <v>40.840999999999973</v>
      </c>
      <c r="AA21" s="11">
        <v>41.963999999999949</v>
      </c>
      <c r="AB21" s="11">
        <v>42.841999999999977</v>
      </c>
      <c r="AC21" s="11">
        <v>43.607000000000056</v>
      </c>
      <c r="AD21" s="11">
        <v>44.303000000000104</v>
      </c>
      <c r="AE21" s="11">
        <v>44.959999999999916</v>
      </c>
      <c r="AF21" s="11">
        <v>45.591000000000037</v>
      </c>
      <c r="AG21" s="11">
        <v>46.208999999999953</v>
      </c>
      <c r="AH21" s="11">
        <v>46.805999999999969</v>
      </c>
      <c r="AI21" s="11">
        <v>47.381999999999948</v>
      </c>
      <c r="AJ21" s="11">
        <v>47.939000000000092</v>
      </c>
      <c r="AK21" s="172">
        <v>48.47399999999999</v>
      </c>
      <c r="AL21" s="11">
        <v>48.991000000000014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231.25899999999984</v>
      </c>
      <c r="N23" s="11">
        <f t="shared" ref="N23:AL23" si="19">SUM(N24:N31)</f>
        <v>236.32399999999993</v>
      </c>
      <c r="O23" s="11">
        <f t="shared" si="19"/>
        <v>247.52100000000007</v>
      </c>
      <c r="P23" s="11">
        <f t="shared" si="19"/>
        <v>247.42199999999983</v>
      </c>
      <c r="Q23" s="11">
        <f t="shared" si="19"/>
        <v>255.36799999999971</v>
      </c>
      <c r="R23" s="11">
        <f t="shared" si="19"/>
        <v>261.95000000000005</v>
      </c>
      <c r="S23" s="11">
        <f t="shared" si="19"/>
        <v>265.5419999999998</v>
      </c>
      <c r="T23" s="11">
        <f t="shared" si="19"/>
        <v>247.57899999999987</v>
      </c>
      <c r="U23" s="11">
        <f t="shared" si="19"/>
        <v>252.31500000000017</v>
      </c>
      <c r="V23" s="11">
        <f t="shared" si="19"/>
        <v>265.99100000000004</v>
      </c>
      <c r="W23" s="11">
        <f t="shared" si="19"/>
        <v>256.50099999999986</v>
      </c>
      <c r="X23" s="11">
        <f t="shared" si="19"/>
        <v>259.53299999999984</v>
      </c>
      <c r="Y23" s="11">
        <f t="shared" si="19"/>
        <v>260.60699999999997</v>
      </c>
      <c r="Z23" s="11">
        <f t="shared" si="19"/>
        <v>262.31399999999991</v>
      </c>
      <c r="AA23" s="11">
        <f t="shared" si="19"/>
        <v>264.15100000000018</v>
      </c>
      <c r="AB23" s="11">
        <f t="shared" si="19"/>
        <v>265.50899999999984</v>
      </c>
      <c r="AC23" s="11">
        <f t="shared" si="19"/>
        <v>266.98100000000011</v>
      </c>
      <c r="AD23" s="11">
        <f t="shared" si="19"/>
        <v>268.3830000000001</v>
      </c>
      <c r="AE23" s="11">
        <f t="shared" si="19"/>
        <v>269.78700000000009</v>
      </c>
      <c r="AF23" s="11">
        <f t="shared" si="19"/>
        <v>271.20199999999971</v>
      </c>
      <c r="AG23" s="11">
        <f t="shared" si="19"/>
        <v>272.70599999999996</v>
      </c>
      <c r="AH23" s="11">
        <f t="shared" si="19"/>
        <v>274.18400000000008</v>
      </c>
      <c r="AI23" s="11">
        <f t="shared" si="19"/>
        <v>275.66800000000012</v>
      </c>
      <c r="AJ23" s="11">
        <f t="shared" si="19"/>
        <v>277.14399999999989</v>
      </c>
      <c r="AK23" s="11">
        <f t="shared" si="19"/>
        <v>278.60700000000014</v>
      </c>
      <c r="AL23" s="11">
        <f t="shared" si="19"/>
        <v>280.06000000000012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3.9299999999999979</v>
      </c>
      <c r="N24" s="11">
        <v>4.4580000000000055</v>
      </c>
      <c r="O24" s="11">
        <v>7.3650000000000135</v>
      </c>
      <c r="P24" s="11">
        <v>5.71199999999999</v>
      </c>
      <c r="Q24" s="11">
        <v>5.2919999999999936</v>
      </c>
      <c r="R24" s="11">
        <v>6.8570000000000029</v>
      </c>
      <c r="S24" s="11">
        <v>4.6090000000000009</v>
      </c>
      <c r="T24" s="11">
        <v>4.8759999999999906</v>
      </c>
      <c r="U24" s="11">
        <v>5.2649999999999997</v>
      </c>
      <c r="V24" s="11">
        <v>4.4719999999999978</v>
      </c>
      <c r="W24" s="11">
        <v>4.9590000000000067</v>
      </c>
      <c r="X24" s="11">
        <v>4.8749999999999929</v>
      </c>
      <c r="Y24" s="11">
        <v>4.8440000000000074</v>
      </c>
      <c r="Z24" s="11">
        <v>4.8109999999999902</v>
      </c>
      <c r="AA24" s="11">
        <v>4.7850000000000046</v>
      </c>
      <c r="AB24" s="11">
        <v>4.7799999999999949</v>
      </c>
      <c r="AC24" s="11">
        <v>4.7700000000000156</v>
      </c>
      <c r="AD24" s="11">
        <v>4.7589999999999986</v>
      </c>
      <c r="AE24" s="11">
        <v>4.7489999999999952</v>
      </c>
      <c r="AF24" s="11">
        <v>4.7379999999999924</v>
      </c>
      <c r="AG24" s="11">
        <v>4.7259999999999973</v>
      </c>
      <c r="AH24" s="11">
        <v>4.7150000000000052</v>
      </c>
      <c r="AI24" s="11">
        <v>4.7029999999999923</v>
      </c>
      <c r="AJ24" s="11">
        <v>4.6920000000000046</v>
      </c>
      <c r="AK24" s="172">
        <v>4.680000000000005</v>
      </c>
      <c r="AL24" s="11">
        <v>4.6690000000000023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29.996999999999932</v>
      </c>
      <c r="N25" s="11">
        <v>33.25699999999992</v>
      </c>
      <c r="O25" s="11">
        <v>29.437999999999981</v>
      </c>
      <c r="P25" s="11">
        <v>34.277999999999984</v>
      </c>
      <c r="Q25" s="11">
        <v>32.722999999999971</v>
      </c>
      <c r="R25" s="11">
        <v>37.247000000000071</v>
      </c>
      <c r="S25" s="11">
        <v>39.986999999999988</v>
      </c>
      <c r="T25" s="11">
        <v>35.170000000000044</v>
      </c>
      <c r="U25" s="11">
        <v>35.259000000000057</v>
      </c>
      <c r="V25" s="11">
        <v>37.368000000000009</v>
      </c>
      <c r="W25" s="11">
        <v>37.982999999999983</v>
      </c>
      <c r="X25" s="11">
        <v>38.918999999999933</v>
      </c>
      <c r="Y25" s="11">
        <v>39.273999999999972</v>
      </c>
      <c r="Z25" s="11">
        <v>39.986999999999995</v>
      </c>
      <c r="AA25" s="11">
        <v>40.543000000000028</v>
      </c>
      <c r="AB25" s="11">
        <v>41.002000000000017</v>
      </c>
      <c r="AC25" s="11">
        <v>41.432000000000066</v>
      </c>
      <c r="AD25" s="11">
        <v>41.807999999999836</v>
      </c>
      <c r="AE25" s="11">
        <v>42.165000000000056</v>
      </c>
      <c r="AF25" s="11">
        <v>42.518999999999991</v>
      </c>
      <c r="AG25" s="11">
        <v>42.891000000000005</v>
      </c>
      <c r="AH25" s="11">
        <v>43.255999999999979</v>
      </c>
      <c r="AI25" s="11">
        <v>43.614000000000047</v>
      </c>
      <c r="AJ25" s="11">
        <v>43.95699999999993</v>
      </c>
      <c r="AK25" s="172">
        <v>44.283000000000001</v>
      </c>
      <c r="AL25" s="11">
        <v>44.592000000000048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25.754000000000048</v>
      </c>
      <c r="N26" s="11">
        <v>23.030999999999974</v>
      </c>
      <c r="O26" s="11">
        <v>23.653000000000031</v>
      </c>
      <c r="P26" s="11">
        <v>25.207000000000001</v>
      </c>
      <c r="Q26" s="11">
        <v>24.057999999999979</v>
      </c>
      <c r="R26" s="11">
        <v>22.966000000000047</v>
      </c>
      <c r="S26" s="11">
        <v>22.275999999999982</v>
      </c>
      <c r="T26" s="11">
        <v>20.928000000000011</v>
      </c>
      <c r="U26" s="11">
        <v>22.154999999999969</v>
      </c>
      <c r="V26" s="11">
        <v>22.620000000000047</v>
      </c>
      <c r="W26" s="11">
        <v>22.862000000000048</v>
      </c>
      <c r="X26" s="11">
        <v>23.199999999999964</v>
      </c>
      <c r="Y26" s="11">
        <v>23.03500000000005</v>
      </c>
      <c r="Z26" s="11">
        <v>22.836000000000016</v>
      </c>
      <c r="AA26" s="11">
        <v>22.609000000000005</v>
      </c>
      <c r="AB26" s="11">
        <v>22.444999999999993</v>
      </c>
      <c r="AC26" s="11">
        <v>22.305999999999955</v>
      </c>
      <c r="AD26" s="11">
        <v>22.166000000000018</v>
      </c>
      <c r="AE26" s="11">
        <v>22.024999999999995</v>
      </c>
      <c r="AF26" s="11">
        <v>21.882999999999967</v>
      </c>
      <c r="AG26" s="11">
        <v>21.742999999999988</v>
      </c>
      <c r="AH26" s="11">
        <v>21.592000000000027</v>
      </c>
      <c r="AI26" s="11">
        <v>21.441999999999965</v>
      </c>
      <c r="AJ26" s="11">
        <v>21.293000000000038</v>
      </c>
      <c r="AK26" s="172">
        <v>21.143999999999988</v>
      </c>
      <c r="AL26" s="11">
        <v>20.995000000000065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10.15300000000002</v>
      </c>
      <c r="N27" s="11">
        <v>9.8030000000000417</v>
      </c>
      <c r="O27" s="11">
        <v>10.648000000000007</v>
      </c>
      <c r="P27" s="11">
        <v>10.628999999999992</v>
      </c>
      <c r="Q27" s="11">
        <v>11.192000000000018</v>
      </c>
      <c r="R27" s="11">
        <v>11.939999999999985</v>
      </c>
      <c r="S27" s="11">
        <v>12.82099999999998</v>
      </c>
      <c r="T27" s="11">
        <v>10.815000000000014</v>
      </c>
      <c r="U27" s="11">
        <v>9.0879999999999903</v>
      </c>
      <c r="V27" s="11">
        <v>10.537000000000001</v>
      </c>
      <c r="W27" s="11">
        <v>12.354999999999984</v>
      </c>
      <c r="X27" s="11">
        <v>12.29300000000001</v>
      </c>
      <c r="Y27" s="11">
        <v>12.214000000000006</v>
      </c>
      <c r="Z27" s="11">
        <v>12.201999999999979</v>
      </c>
      <c r="AA27" s="11">
        <v>12.269999999999985</v>
      </c>
      <c r="AB27" s="11">
        <v>12.344000000000008</v>
      </c>
      <c r="AC27" s="11">
        <v>12.446000000000019</v>
      </c>
      <c r="AD27" s="11">
        <v>12.563000000000011</v>
      </c>
      <c r="AE27" s="11">
        <v>12.686000000000002</v>
      </c>
      <c r="AF27" s="11">
        <v>12.813999999999995</v>
      </c>
      <c r="AG27" s="11">
        <v>12.942000000000011</v>
      </c>
      <c r="AH27" s="11">
        <v>13.072000000000005</v>
      </c>
      <c r="AI27" s="11">
        <v>13.202000000000007</v>
      </c>
      <c r="AJ27" s="11">
        <v>13.331000000000014</v>
      </c>
      <c r="AK27" s="172">
        <v>13.459</v>
      </c>
      <c r="AL27" s="11">
        <v>13.585999999999981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76.536999999999793</v>
      </c>
      <c r="N28" s="11">
        <v>72.136000000000081</v>
      </c>
      <c r="O28" s="11">
        <v>75.467999999999961</v>
      </c>
      <c r="P28" s="11">
        <v>77.419999999999902</v>
      </c>
      <c r="Q28" s="11">
        <v>81.650999999999769</v>
      </c>
      <c r="R28" s="11">
        <v>79.470999999999933</v>
      </c>
      <c r="S28" s="11">
        <v>84.451999999999913</v>
      </c>
      <c r="T28" s="11">
        <v>73.582999999999871</v>
      </c>
      <c r="U28" s="11">
        <v>79.720999999999975</v>
      </c>
      <c r="V28" s="11">
        <v>85.014999999999844</v>
      </c>
      <c r="W28" s="11">
        <v>79.022999999999854</v>
      </c>
      <c r="X28" s="11">
        <v>80.305999999999898</v>
      </c>
      <c r="Y28" s="11">
        <v>80.757999999999882</v>
      </c>
      <c r="Z28" s="11">
        <v>81.35599999999998</v>
      </c>
      <c r="AA28" s="11">
        <v>81.977000000000132</v>
      </c>
      <c r="AB28" s="11">
        <v>82.460999999999871</v>
      </c>
      <c r="AC28" s="11">
        <v>82.906000000000006</v>
      </c>
      <c r="AD28" s="11">
        <v>83.367000000000147</v>
      </c>
      <c r="AE28" s="11">
        <v>83.84000000000006</v>
      </c>
      <c r="AF28" s="11">
        <v>84.328000000000003</v>
      </c>
      <c r="AG28" s="11">
        <v>84.845000000000056</v>
      </c>
      <c r="AH28" s="11">
        <v>85.343000000000103</v>
      </c>
      <c r="AI28" s="11">
        <v>85.841000000000065</v>
      </c>
      <c r="AJ28" s="11">
        <v>86.338000000000022</v>
      </c>
      <c r="AK28" s="172">
        <v>86.833000000000155</v>
      </c>
      <c r="AL28" s="11">
        <v>87.327000000000027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47.636000000000038</v>
      </c>
      <c r="N29" s="11">
        <v>51.248999999999995</v>
      </c>
      <c r="O29" s="11">
        <v>58.674000000000049</v>
      </c>
      <c r="P29" s="11">
        <v>51.362999999999964</v>
      </c>
      <c r="Q29" s="11">
        <v>55.367000000000012</v>
      </c>
      <c r="R29" s="11">
        <v>54.474999999999952</v>
      </c>
      <c r="S29" s="11">
        <v>58.15899999999997</v>
      </c>
      <c r="T29" s="11">
        <v>54.709999999999994</v>
      </c>
      <c r="U29" s="11">
        <v>55.825000000000145</v>
      </c>
      <c r="V29" s="11">
        <v>57.336000000000041</v>
      </c>
      <c r="W29" s="11">
        <v>51.938999999999972</v>
      </c>
      <c r="X29" s="11">
        <v>52.390000000000029</v>
      </c>
      <c r="Y29" s="11">
        <v>53.041999999999994</v>
      </c>
      <c r="Z29" s="11">
        <v>53.248999999999953</v>
      </c>
      <c r="AA29" s="11">
        <v>53.665000000000056</v>
      </c>
      <c r="AB29" s="11">
        <v>54.029999999999944</v>
      </c>
      <c r="AC29" s="11">
        <v>54.424000000000063</v>
      </c>
      <c r="AD29" s="11">
        <v>54.816000000000017</v>
      </c>
      <c r="AE29" s="11">
        <v>55.205999999999996</v>
      </c>
      <c r="AF29" s="11">
        <v>55.595999999999862</v>
      </c>
      <c r="AG29" s="11">
        <v>55.994999999999962</v>
      </c>
      <c r="AH29" s="11">
        <v>56.386000000000003</v>
      </c>
      <c r="AI29" s="11">
        <v>56.777999999999999</v>
      </c>
      <c r="AJ29" s="11">
        <v>57.17199999999989</v>
      </c>
      <c r="AK29" s="172">
        <v>57.566999999999979</v>
      </c>
      <c r="AL29" s="11">
        <v>57.964000000000027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18.738999999999994</v>
      </c>
      <c r="N30" s="11">
        <v>23.866999999999972</v>
      </c>
      <c r="O30" s="11">
        <v>23.347000000000044</v>
      </c>
      <c r="P30" s="11">
        <v>22.902999999999981</v>
      </c>
      <c r="Q30" s="11">
        <v>23.841999999999974</v>
      </c>
      <c r="R30" s="11">
        <v>25.667000000000069</v>
      </c>
      <c r="S30" s="11">
        <v>22.355000000000032</v>
      </c>
      <c r="T30" s="11">
        <v>25.77899999999995</v>
      </c>
      <c r="U30" s="11">
        <v>24.773999999999994</v>
      </c>
      <c r="V30" s="11">
        <v>24.155000000000022</v>
      </c>
      <c r="W30" s="11">
        <v>23.793999999999993</v>
      </c>
      <c r="X30" s="11">
        <v>24.614999999999991</v>
      </c>
      <c r="Y30" s="11">
        <v>24.911000000000044</v>
      </c>
      <c r="Z30" s="11">
        <v>25.365999999999953</v>
      </c>
      <c r="AA30" s="11">
        <v>25.788999999999991</v>
      </c>
      <c r="AB30" s="11">
        <v>25.978000000000005</v>
      </c>
      <c r="AC30" s="11">
        <v>26.280999999999992</v>
      </c>
      <c r="AD30" s="11">
        <v>26.539000000000023</v>
      </c>
      <c r="AE30" s="11">
        <v>26.793999999999972</v>
      </c>
      <c r="AF30" s="11">
        <v>27.036999999999939</v>
      </c>
      <c r="AG30" s="11">
        <v>27.29999999999999</v>
      </c>
      <c r="AH30" s="11">
        <v>27.571999999999974</v>
      </c>
      <c r="AI30" s="11">
        <v>27.850000000000016</v>
      </c>
      <c r="AJ30" s="11">
        <v>28.13</v>
      </c>
      <c r="AK30" s="172">
        <v>28.411999999999981</v>
      </c>
      <c r="AL30" s="11">
        <v>28.695999999999984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18.513000000000016</v>
      </c>
      <c r="N31" s="11">
        <v>18.522999999999957</v>
      </c>
      <c r="O31" s="11">
        <v>18.928000000000001</v>
      </c>
      <c r="P31" s="11">
        <v>19.910000000000004</v>
      </c>
      <c r="Q31" s="11">
        <v>21.243000000000009</v>
      </c>
      <c r="R31" s="11">
        <v>23.326999999999956</v>
      </c>
      <c r="S31" s="11">
        <v>20.882999999999946</v>
      </c>
      <c r="T31" s="11">
        <v>21.717999999999982</v>
      </c>
      <c r="U31" s="11">
        <v>20.228000000000012</v>
      </c>
      <c r="V31" s="11">
        <v>24.488000000000095</v>
      </c>
      <c r="W31" s="11">
        <v>23.585999999999999</v>
      </c>
      <c r="X31" s="11">
        <v>22.935000000000024</v>
      </c>
      <c r="Y31" s="11">
        <v>22.529000000000014</v>
      </c>
      <c r="Z31" s="11">
        <v>22.507000000000033</v>
      </c>
      <c r="AA31" s="11">
        <v>22.513000000000019</v>
      </c>
      <c r="AB31" s="11">
        <v>22.469000000000015</v>
      </c>
      <c r="AC31" s="11">
        <v>22.416000000000025</v>
      </c>
      <c r="AD31" s="11">
        <v>22.365000000000013</v>
      </c>
      <c r="AE31" s="11">
        <v>22.322000000000013</v>
      </c>
      <c r="AF31" s="11">
        <v>22.286999999999964</v>
      </c>
      <c r="AG31" s="11">
        <v>22.263999999999985</v>
      </c>
      <c r="AH31" s="11">
        <v>22.247999999999976</v>
      </c>
      <c r="AI31" s="11">
        <v>22.238000000000032</v>
      </c>
      <c r="AJ31" s="11">
        <v>22.231000000000019</v>
      </c>
      <c r="AK31" s="172">
        <v>22.228999999999985</v>
      </c>
      <c r="AL31" s="11">
        <v>22.23099999999998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152.08399999999995</v>
      </c>
      <c r="N33" s="11">
        <f t="shared" ref="N33:AK33" si="20">SUM(N34:N36)</f>
        <v>151.5979999999999</v>
      </c>
      <c r="O33" s="11">
        <f t="shared" si="20"/>
        <v>153.01000000000022</v>
      </c>
      <c r="P33" s="11">
        <f t="shared" si="20"/>
        <v>152.12100000000001</v>
      </c>
      <c r="Q33" s="11">
        <f t="shared" si="20"/>
        <v>151.92399999999992</v>
      </c>
      <c r="R33" s="11">
        <f t="shared" si="20"/>
        <v>157.375</v>
      </c>
      <c r="S33" s="11">
        <f t="shared" si="20"/>
        <v>156.3029999999998</v>
      </c>
      <c r="T33" s="11">
        <f t="shared" si="20"/>
        <v>158.31100000000026</v>
      </c>
      <c r="U33" s="11">
        <f t="shared" si="20"/>
        <v>159.10900000000024</v>
      </c>
      <c r="V33" s="11">
        <f t="shared" si="20"/>
        <v>167.90299999999996</v>
      </c>
      <c r="W33" s="11">
        <f t="shared" si="20"/>
        <v>165.51799999999992</v>
      </c>
      <c r="X33" s="11">
        <f t="shared" si="20"/>
        <v>166.35099999999994</v>
      </c>
      <c r="Y33" s="11">
        <f t="shared" si="20"/>
        <v>167.01600000000013</v>
      </c>
      <c r="Z33" s="11">
        <f t="shared" si="20"/>
        <v>167.64499999999995</v>
      </c>
      <c r="AA33" s="11">
        <f t="shared" si="20"/>
        <v>168.57699999999983</v>
      </c>
      <c r="AB33" s="11">
        <f t="shared" si="20"/>
        <v>169.21400000000006</v>
      </c>
      <c r="AC33" s="11">
        <f t="shared" si="20"/>
        <v>169.554</v>
      </c>
      <c r="AD33" s="11">
        <f t="shared" si="20"/>
        <v>169.82799999999997</v>
      </c>
      <c r="AE33" s="11">
        <f t="shared" si="20"/>
        <v>170.08000000000021</v>
      </c>
      <c r="AF33" s="11">
        <f t="shared" si="20"/>
        <v>170.33299999999997</v>
      </c>
      <c r="AG33" s="11">
        <f t="shared" si="20"/>
        <v>170.61799999999982</v>
      </c>
      <c r="AH33" s="11">
        <f t="shared" si="20"/>
        <v>170.88000000000008</v>
      </c>
      <c r="AI33" s="11">
        <f t="shared" si="20"/>
        <v>171.12599999999981</v>
      </c>
      <c r="AJ33" s="11">
        <f t="shared" si="20"/>
        <v>171.3719999999999</v>
      </c>
      <c r="AK33" s="11">
        <f t="shared" si="20"/>
        <v>171.62399999999985</v>
      </c>
      <c r="AL33" s="11">
        <f>SUM(AL34:AL36)</f>
        <v>171.87599999999986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20.797999999999991</v>
      </c>
      <c r="N34" s="11">
        <v>20.492999999999974</v>
      </c>
      <c r="O34" s="11">
        <v>19.930999999999997</v>
      </c>
      <c r="P34" s="11">
        <v>19.685999999999996</v>
      </c>
      <c r="Q34" s="11">
        <v>20.693000000000012</v>
      </c>
      <c r="R34" s="11">
        <v>19.066000000000042</v>
      </c>
      <c r="S34" s="11">
        <v>18.433000000000042</v>
      </c>
      <c r="T34" s="11">
        <v>18.194999999999968</v>
      </c>
      <c r="U34" s="11">
        <v>18.127000000000002</v>
      </c>
      <c r="V34" s="11">
        <v>17.437999999999995</v>
      </c>
      <c r="W34" s="11">
        <v>17.747999999999958</v>
      </c>
      <c r="X34" s="11">
        <v>17.912000000000042</v>
      </c>
      <c r="Y34" s="11">
        <v>18.103000000000002</v>
      </c>
      <c r="Z34" s="11">
        <v>18.162000000000045</v>
      </c>
      <c r="AA34" s="11">
        <v>18.257999999999964</v>
      </c>
      <c r="AB34" s="11">
        <v>18.253000000000007</v>
      </c>
      <c r="AC34" s="11">
        <v>18.238000000000014</v>
      </c>
      <c r="AD34" s="11">
        <v>18.222999999999974</v>
      </c>
      <c r="AE34" s="11">
        <v>18.20800000000002</v>
      </c>
      <c r="AF34" s="11">
        <v>18.191999999999972</v>
      </c>
      <c r="AG34" s="11">
        <v>18.176000000000013</v>
      </c>
      <c r="AH34" s="11">
        <v>18.150999999999993</v>
      </c>
      <c r="AI34" s="11">
        <v>18.125999999999973</v>
      </c>
      <c r="AJ34" s="11">
        <v>18.10100000000001</v>
      </c>
      <c r="AK34" s="172">
        <v>18.077000000000016</v>
      </c>
      <c r="AL34" s="11">
        <v>18.052000000000014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54.85299999999998</v>
      </c>
      <c r="N35" s="11">
        <v>56.479999999999912</v>
      </c>
      <c r="O35" s="11">
        <v>57.272000000000013</v>
      </c>
      <c r="P35" s="11">
        <v>56.411999999999949</v>
      </c>
      <c r="Q35" s="11">
        <v>55.857000000000021</v>
      </c>
      <c r="R35" s="11">
        <v>61.474999999999866</v>
      </c>
      <c r="S35" s="11">
        <v>60.079999999999977</v>
      </c>
      <c r="T35" s="11">
        <v>60.684000000000161</v>
      </c>
      <c r="U35" s="11">
        <v>62.235000000000134</v>
      </c>
      <c r="V35" s="11">
        <v>65.001999999999882</v>
      </c>
      <c r="W35" s="11">
        <v>63.173000000000023</v>
      </c>
      <c r="X35" s="11">
        <v>62.834999999999994</v>
      </c>
      <c r="Y35" s="11">
        <v>62.564000000000185</v>
      </c>
      <c r="Z35" s="11">
        <v>62.59600000000006</v>
      </c>
      <c r="AA35" s="11">
        <v>62.722999999999885</v>
      </c>
      <c r="AB35" s="11">
        <v>62.931000000000012</v>
      </c>
      <c r="AC35" s="11">
        <v>63.048000000000002</v>
      </c>
      <c r="AD35" s="11">
        <v>63.164999999999978</v>
      </c>
      <c r="AE35" s="11">
        <v>63.287000000000084</v>
      </c>
      <c r="AF35" s="11">
        <v>63.42399999999995</v>
      </c>
      <c r="AG35" s="11">
        <v>63.607000000000006</v>
      </c>
      <c r="AH35" s="11">
        <v>63.787999999999919</v>
      </c>
      <c r="AI35" s="11">
        <v>63.964999999999968</v>
      </c>
      <c r="AJ35" s="11">
        <v>64.143000000000015</v>
      </c>
      <c r="AK35" s="172">
        <v>64.321999999999875</v>
      </c>
      <c r="AL35" s="11">
        <v>64.499999999999915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76.432999999999964</v>
      </c>
      <c r="N36" s="11">
        <v>74.625</v>
      </c>
      <c r="O36" s="11">
        <v>75.80700000000023</v>
      </c>
      <c r="P36" s="11">
        <v>76.023000000000067</v>
      </c>
      <c r="Q36" s="11">
        <v>75.373999999999867</v>
      </c>
      <c r="R36" s="11">
        <v>76.834000000000074</v>
      </c>
      <c r="S36" s="11">
        <v>77.789999999999779</v>
      </c>
      <c r="T36" s="11">
        <v>79.432000000000116</v>
      </c>
      <c r="U36" s="11">
        <v>78.747000000000099</v>
      </c>
      <c r="V36" s="11">
        <v>85.463000000000079</v>
      </c>
      <c r="W36" s="11">
        <v>84.596999999999952</v>
      </c>
      <c r="X36" s="11">
        <v>85.603999999999886</v>
      </c>
      <c r="Y36" s="11">
        <v>86.348999999999933</v>
      </c>
      <c r="Z36" s="11">
        <v>86.886999999999844</v>
      </c>
      <c r="AA36" s="11">
        <v>87.595999999999975</v>
      </c>
      <c r="AB36" s="11">
        <v>88.030000000000015</v>
      </c>
      <c r="AC36" s="11">
        <v>88.267999999999986</v>
      </c>
      <c r="AD36" s="11">
        <v>88.440000000000026</v>
      </c>
      <c r="AE36" s="11">
        <v>88.585000000000093</v>
      </c>
      <c r="AF36" s="11">
        <v>88.717000000000056</v>
      </c>
      <c r="AG36" s="11">
        <v>88.834999999999809</v>
      </c>
      <c r="AH36" s="11">
        <v>88.941000000000173</v>
      </c>
      <c r="AI36" s="11">
        <v>89.034999999999854</v>
      </c>
      <c r="AJ36" s="11">
        <v>89.127999999999858</v>
      </c>
      <c r="AK36" s="172">
        <v>89.22499999999998</v>
      </c>
      <c r="AL36" s="11">
        <v>89.323999999999941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625.30899999999951</v>
      </c>
      <c r="N38" s="11">
        <f t="shared" ref="N38:AL38" si="21">SUM(N5,N11,N16,N18,N23,N33)</f>
        <v>625.5649999999996</v>
      </c>
      <c r="O38" s="11">
        <f t="shared" si="21"/>
        <v>642.93100000000027</v>
      </c>
      <c r="P38" s="11">
        <f t="shared" si="21"/>
        <v>631.2469999999995</v>
      </c>
      <c r="Q38" s="11">
        <f t="shared" si="21"/>
        <v>650.88799999999969</v>
      </c>
      <c r="R38" s="11">
        <f t="shared" si="21"/>
        <v>655.70599999999979</v>
      </c>
      <c r="S38" s="11">
        <f t="shared" si="21"/>
        <v>676.93099999999993</v>
      </c>
      <c r="T38" s="11">
        <f t="shared" si="21"/>
        <v>656.12500000000023</v>
      </c>
      <c r="U38" s="11">
        <f t="shared" si="21"/>
        <v>659.43300000000045</v>
      </c>
      <c r="V38" s="11">
        <f t="shared" si="21"/>
        <v>687.55500000000006</v>
      </c>
      <c r="W38" s="11">
        <f t="shared" si="21"/>
        <v>672.33399999999972</v>
      </c>
      <c r="X38" s="11">
        <f t="shared" si="21"/>
        <v>674.67799999999977</v>
      </c>
      <c r="Y38" s="11">
        <f t="shared" si="21"/>
        <v>677.7349999999999</v>
      </c>
      <c r="Z38" s="11">
        <f t="shared" si="21"/>
        <v>682.79299999999989</v>
      </c>
      <c r="AA38" s="11">
        <f t="shared" si="21"/>
        <v>688.19</v>
      </c>
      <c r="AB38" s="11">
        <f t="shared" si="21"/>
        <v>691.59400000000005</v>
      </c>
      <c r="AC38" s="11">
        <f t="shared" si="21"/>
        <v>694.55099999999993</v>
      </c>
      <c r="AD38" s="11">
        <f t="shared" si="21"/>
        <v>697.13600000000019</v>
      </c>
      <c r="AE38" s="11">
        <f t="shared" si="21"/>
        <v>699.73099999999999</v>
      </c>
      <c r="AF38" s="11">
        <f t="shared" si="21"/>
        <v>702.29100000000005</v>
      </c>
      <c r="AG38" s="11">
        <f t="shared" si="21"/>
        <v>705.09799999999962</v>
      </c>
      <c r="AH38" s="11">
        <f t="shared" si="21"/>
        <v>707.83800000000008</v>
      </c>
      <c r="AI38" s="11">
        <f t="shared" si="21"/>
        <v>710.56699999999955</v>
      </c>
      <c r="AJ38" s="11">
        <f t="shared" si="21"/>
        <v>713.31099999999969</v>
      </c>
      <c r="AK38" s="11">
        <f t="shared" si="21"/>
        <v>716.03799999999978</v>
      </c>
      <c r="AL38" s="11">
        <f t="shared" si="21"/>
        <v>718.75999999999988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Enterprise M3 LEP (including all of Surrey)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Enterprise M3 LEP (including all of Surrey)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Enterprise M3 LEP (including all of Surrey)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Enterprise M3 LEP (including all of Surrey)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Enterprise M3 LEP (including all of Surrey)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Enterprise M3 LEP (including all of Surrey)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Enterprise M3 LEP (including all of Surrey)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24.000847940997954</v>
      </c>
      <c r="N231" s="40">
        <f>'Ind T1'!D25</f>
        <v>24.618418821597597</v>
      </c>
      <c r="O231" s="40">
        <f>'Ind T1'!F25</f>
        <v>23.912849908175176</v>
      </c>
    </row>
    <row r="232" spans="1:15" x14ac:dyDescent="0.2">
      <c r="L232" t="str">
        <f>L23</f>
        <v>Business and other services</v>
      </c>
      <c r="M232" s="40">
        <f>'Ind T1'!B24</f>
        <v>39.949306548971663</v>
      </c>
      <c r="N232" s="40">
        <f>'Ind T1'!D24</f>
        <v>38.150829795905004</v>
      </c>
      <c r="O232" s="40">
        <f>'Ind T1'!F24</f>
        <v>38.964327452835462</v>
      </c>
    </row>
    <row r="233" spans="1:15" x14ac:dyDescent="0.2">
      <c r="L233" t="str">
        <f>L18</f>
        <v>Trade, accomod. and transport</v>
      </c>
      <c r="M233" s="40">
        <f>'Ind T1'!B23</f>
        <v>23.500623755158525</v>
      </c>
      <c r="N233" s="40">
        <f>'Ind T1'!D23</f>
        <v>22.949605404456712</v>
      </c>
      <c r="O233" s="40">
        <f>'Ind T1'!F23</f>
        <v>23.087122266124975</v>
      </c>
    </row>
    <row r="234" spans="1:15" x14ac:dyDescent="0.2">
      <c r="L234" t="str">
        <f>L16</f>
        <v>Construction</v>
      </c>
      <c r="M234" s="40">
        <f>'Ind T1'!B22</f>
        <v>6.6590819666130976</v>
      </c>
      <c r="N234" s="40">
        <f>'Ind T1'!D22</f>
        <v>8.1536855193995876</v>
      </c>
      <c r="O234" s="40">
        <f>'Ind T1'!F22</f>
        <v>8.883493794868949</v>
      </c>
    </row>
    <row r="235" spans="1:15" x14ac:dyDescent="0.2">
      <c r="L235" t="str">
        <f>L11</f>
        <v>Manufacturing</v>
      </c>
      <c r="M235" s="40">
        <f>'Ind T1'!B21</f>
        <v>4.0858250496411506</v>
      </c>
      <c r="N235" s="40">
        <f>'Ind T1'!D21</f>
        <v>4.3640512007424936</v>
      </c>
      <c r="O235" s="40">
        <f>'Ind T1'!F21</f>
        <v>3.4260392898881471</v>
      </c>
    </row>
    <row r="236" spans="1:15" x14ac:dyDescent="0.2">
      <c r="L236" t="str">
        <f>L5</f>
        <v>Primary sector and utilities</v>
      </c>
      <c r="M236" s="40">
        <f>'Ind T1'!B20</f>
        <v>1.804314738617611</v>
      </c>
      <c r="N236" s="40">
        <f>'Ind T1'!D20</f>
        <v>1.7634092578986047</v>
      </c>
      <c r="O236" s="40">
        <f>'Ind T1'!F20</f>
        <v>1.7261672881072956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Enterprise M3 LEP (including all of Surrey)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8.1429999999999154</v>
      </c>
      <c r="O261" s="11">
        <f>'Ind T1'!F50</f>
        <v>6.3579999999999472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-5.4490000000001828</v>
      </c>
      <c r="O262" s="11">
        <f>'Ind T1'!F49</f>
        <v>23.559000000000253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0.20300000000020191</v>
      </c>
      <c r="O263" s="11">
        <f>'Ind T1'!F48</f>
        <v>11.642999999999915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11.155999999999935</v>
      </c>
      <c r="O264" s="11">
        <f>'Ind T1'!F47</f>
        <v>9.0310000000000485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2.5500000000000291</v>
      </c>
      <c r="O265" s="11">
        <f>'Ind T1'!F46</f>
        <v>-4.7159999999999833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2.5000000000011013E-2</v>
      </c>
      <c r="O266" s="11">
        <f>'Ind T1'!F45</f>
        <v>0.5509999999999966</v>
      </c>
    </row>
    <row r="268" spans="1:16" x14ac:dyDescent="0.2">
      <c r="L268" t="str">
        <f>L38</f>
        <v>All industries</v>
      </c>
      <c r="N268" s="11">
        <f>'Ind T1'!D14-'Ind T1'!B14</f>
        <v>16.627999999999929</v>
      </c>
      <c r="O268" s="11">
        <f>SUM(O261:O266)</f>
        <v>46.42600000000018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Enterprise M3 LEP (including all of Surrey)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26.586312910847983</v>
      </c>
      <c r="C9" s="249">
        <f>SUM(C26,C43,C60,C77,C94,C111,C128,C145,C162,C179,C196,C213,C230,C247,C264,C281,C298,C315,C332,C349,C366,C383)</f>
        <v>48.640476042907366</v>
      </c>
      <c r="D9" s="249">
        <f>SUM(B9:C9)</f>
        <v>75.226788953755346</v>
      </c>
      <c r="E9" s="238"/>
      <c r="F9" s="249">
        <f>SUM(F26,F43,F60,F77,F94,F111,F128,F145,F162,F179,F196,F213,F230,F247,F264,F281,F298,F315,F332,F349,F366,F383)</f>
        <v>32.219917591618326</v>
      </c>
      <c r="G9" s="249">
        <f>SUM(G26,G43,G60,G77,G94,G111,G128,G145,G162,G179,G196,G213,G230,G247,G264,G281,G298,G315,G332,G349,G366,G383)</f>
        <v>51.996026268945002</v>
      </c>
      <c r="H9" s="249">
        <f>SUM(F9:G9)</f>
        <v>84.215943860563328</v>
      </c>
      <c r="I9" s="238"/>
      <c r="J9" s="249">
        <f>SUM(J26,J43,J60,J77,J94,J111,J128,J145,J162,J179,J196,J213,J230,J247,J264,J281,J298,J315,J332,J349,J366,J383)</f>
        <v>40.576935643234144</v>
      </c>
      <c r="K9" s="249">
        <f>SUM(K26,K43,K60,K77,K94,K111,K128,K145,K162,K179,K196,K213,K230,K247,K264,K281,K298,K315,K332,K349,K366,K383)</f>
        <v>56.564792145804532</v>
      </c>
      <c r="L9" s="249">
        <f>SUM(J9:K9)</f>
        <v>97.141727789038669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65.960753539461436</v>
      </c>
      <c r="C10" s="249">
        <f t="shared" si="0"/>
        <v>77.765589885832512</v>
      </c>
      <c r="D10" s="249">
        <f t="shared" ref="D10:D17" si="1">SUM(B10:C10)</f>
        <v>143.72634342529395</v>
      </c>
      <c r="E10" s="238"/>
      <c r="F10" s="249">
        <f t="shared" ref="F10:G17" si="2">SUM(F27,F44,F61,F78,F95,F112,F129,F146,F163,F180,F197,F214,F231,F248,F265,F282,F299,F316,F333,F350,F367,F384)</f>
        <v>80.443651776778665</v>
      </c>
      <c r="G10" s="249">
        <f t="shared" si="2"/>
        <v>86.69629541122157</v>
      </c>
      <c r="H10" s="249">
        <f t="shared" ref="H10:H17" si="3">SUM(F10:G10)</f>
        <v>167.13994718800024</v>
      </c>
      <c r="I10" s="238"/>
      <c r="J10" s="249">
        <f t="shared" ref="J10:K17" si="4">SUM(J27,J44,J61,J78,J95,J112,J129,J146,J163,J180,J197,J214,J231,J248,J265,J282,J299,J316,J333,J350,J367,J384)</f>
        <v>95.618246630205974</v>
      </c>
      <c r="K10" s="249">
        <f t="shared" si="4"/>
        <v>100.09343873096695</v>
      </c>
      <c r="L10" s="249">
        <f t="shared" ref="L10:L17" si="5">SUM(J10:K10)</f>
        <v>195.71168536117293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42.121466768680357</v>
      </c>
      <c r="C11" s="249">
        <f t="shared" si="0"/>
        <v>48.432590729056393</v>
      </c>
      <c r="D11" s="249">
        <f t="shared" si="1"/>
        <v>90.55405749773675</v>
      </c>
      <c r="E11" s="238"/>
      <c r="F11" s="249">
        <f t="shared" si="2"/>
        <v>47.376501068886284</v>
      </c>
      <c r="G11" s="249">
        <f t="shared" si="2"/>
        <v>49.928966232379629</v>
      </c>
      <c r="H11" s="249">
        <f t="shared" si="3"/>
        <v>97.305467301265907</v>
      </c>
      <c r="I11" s="238"/>
      <c r="J11" s="249">
        <f t="shared" si="4"/>
        <v>52.660003450040143</v>
      </c>
      <c r="K11" s="249">
        <f t="shared" si="4"/>
        <v>49.314089395839915</v>
      </c>
      <c r="L11" s="249">
        <f t="shared" si="5"/>
        <v>101.97409284588005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58.009579304201957</v>
      </c>
      <c r="C12" s="249">
        <f t="shared" si="0"/>
        <v>14.798382863291078</v>
      </c>
      <c r="D12" s="249">
        <f t="shared" si="1"/>
        <v>72.807962167493031</v>
      </c>
      <c r="E12" s="238"/>
      <c r="F12" s="249">
        <f t="shared" si="2"/>
        <v>54.062781600993283</v>
      </c>
      <c r="G12" s="249">
        <f t="shared" si="2"/>
        <v>15.272583681305585</v>
      </c>
      <c r="H12" s="249">
        <f t="shared" si="3"/>
        <v>69.335365282298866</v>
      </c>
      <c r="I12" s="238"/>
      <c r="J12" s="249">
        <f t="shared" si="4"/>
        <v>41.581381811310386</v>
      </c>
      <c r="K12" s="249">
        <f t="shared" si="4"/>
        <v>15.246362937864568</v>
      </c>
      <c r="L12" s="249">
        <f t="shared" si="5"/>
        <v>56.827744749174954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7.4255641347208812</v>
      </c>
      <c r="C13" s="249">
        <f t="shared" si="0"/>
        <v>52.555312964701649</v>
      </c>
      <c r="D13" s="249">
        <f t="shared" si="1"/>
        <v>59.980877099422528</v>
      </c>
      <c r="E13" s="238"/>
      <c r="F13" s="249">
        <f t="shared" si="2"/>
        <v>7.432919390083188</v>
      </c>
      <c r="G13" s="249">
        <f t="shared" si="2"/>
        <v>45.78054189303765</v>
      </c>
      <c r="H13" s="249">
        <f t="shared" si="3"/>
        <v>53.213461283120836</v>
      </c>
      <c r="I13" s="238"/>
      <c r="J13" s="249">
        <f t="shared" si="4"/>
        <v>10.150623744650439</v>
      </c>
      <c r="K13" s="249">
        <f t="shared" si="4"/>
        <v>45.938862378335955</v>
      </c>
      <c r="L13" s="249">
        <f t="shared" si="5"/>
        <v>56.089486122986393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49.519767368285279</v>
      </c>
      <c r="C14" s="249">
        <f t="shared" si="0"/>
        <v>14.337987032121404</v>
      </c>
      <c r="D14" s="249">
        <f t="shared" si="1"/>
        <v>63.857754400406684</v>
      </c>
      <c r="E14" s="238"/>
      <c r="F14" s="249">
        <f t="shared" si="2"/>
        <v>50.769798109165222</v>
      </c>
      <c r="G14" s="249">
        <f t="shared" si="2"/>
        <v>14.416115754216685</v>
      </c>
      <c r="H14" s="249">
        <f t="shared" si="3"/>
        <v>65.185913863381913</v>
      </c>
      <c r="I14" s="238"/>
      <c r="J14" s="249">
        <f t="shared" si="4"/>
        <v>54.003760225329643</v>
      </c>
      <c r="K14" s="249">
        <f t="shared" si="4"/>
        <v>18.989647482522123</v>
      </c>
      <c r="L14" s="249">
        <f t="shared" si="5"/>
        <v>72.993407707851759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29.381661906661375</v>
      </c>
      <c r="C15" s="249">
        <f t="shared" si="0"/>
        <v>20.733014282540125</v>
      </c>
      <c r="D15" s="249">
        <f t="shared" si="1"/>
        <v>50.114676189201504</v>
      </c>
      <c r="E15" s="238"/>
      <c r="F15" s="249">
        <f t="shared" si="2"/>
        <v>27.301620753350718</v>
      </c>
      <c r="G15" s="249">
        <f t="shared" si="2"/>
        <v>20.079570364024701</v>
      </c>
      <c r="H15" s="249">
        <f t="shared" si="3"/>
        <v>47.381191117375423</v>
      </c>
      <c r="I15" s="238"/>
      <c r="J15" s="249">
        <f t="shared" si="4"/>
        <v>26.21495165527309</v>
      </c>
      <c r="K15" s="249">
        <f t="shared" si="4"/>
        <v>21.487372776816549</v>
      </c>
      <c r="L15" s="249">
        <f t="shared" si="5"/>
        <v>47.70232443208964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3.3127371336730422</v>
      </c>
      <c r="C16" s="249">
        <f t="shared" si="0"/>
        <v>24.118553977493495</v>
      </c>
      <c r="D16" s="249">
        <f t="shared" si="1"/>
        <v>27.431291111166537</v>
      </c>
      <c r="E16" s="238"/>
      <c r="F16" s="249">
        <f t="shared" si="2"/>
        <v>2.8288011882047392</v>
      </c>
      <c r="G16" s="249">
        <f t="shared" si="2"/>
        <v>21.999167593360973</v>
      </c>
      <c r="H16" s="249">
        <f t="shared" si="3"/>
        <v>24.827968781565712</v>
      </c>
      <c r="I16" s="238"/>
      <c r="J16" s="249">
        <f t="shared" si="4"/>
        <v>4.1447276391273853</v>
      </c>
      <c r="K16" s="249">
        <f t="shared" si="4"/>
        <v>24.025896562698104</v>
      </c>
      <c r="L16" s="249">
        <f t="shared" si="5"/>
        <v>28.17062420182549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35.280650400219308</v>
      </c>
      <c r="C17" s="249">
        <f t="shared" si="0"/>
        <v>36.72559875530434</v>
      </c>
      <c r="D17" s="249">
        <f t="shared" si="1"/>
        <v>72.006249155523648</v>
      </c>
      <c r="E17" s="238"/>
      <c r="F17" s="249">
        <f t="shared" si="2"/>
        <v>31.445280729978634</v>
      </c>
      <c r="G17" s="249">
        <f t="shared" si="2"/>
        <v>32.283460592448989</v>
      </c>
      <c r="H17" s="249">
        <f t="shared" si="3"/>
        <v>63.728741322427624</v>
      </c>
      <c r="I17" s="238"/>
      <c r="J17" s="249">
        <f t="shared" si="4"/>
        <v>30.378648810009366</v>
      </c>
      <c r="K17" s="249">
        <f t="shared" si="4"/>
        <v>31.7702579799709</v>
      </c>
      <c r="L17" s="249">
        <f t="shared" si="5"/>
        <v>62.148906789980266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317.59849346675162</v>
      </c>
      <c r="C19" s="247">
        <f t="shared" ref="C19:L19" si="6">SUM(C9:C17)</f>
        <v>338.10750653324834</v>
      </c>
      <c r="D19" s="247">
        <f t="shared" si="6"/>
        <v>655.7059999999999</v>
      </c>
      <c r="E19" s="247"/>
      <c r="F19" s="247">
        <f t="shared" si="6"/>
        <v>333.88127220905903</v>
      </c>
      <c r="G19" s="247">
        <f t="shared" si="6"/>
        <v>338.45272779094074</v>
      </c>
      <c r="H19" s="247">
        <f t="shared" si="6"/>
        <v>672.33399999999983</v>
      </c>
      <c r="I19" s="247"/>
      <c r="J19" s="247">
        <f t="shared" si="6"/>
        <v>355.3292796091805</v>
      </c>
      <c r="K19" s="247">
        <f t="shared" si="6"/>
        <v>363.43072039081954</v>
      </c>
      <c r="L19" s="247">
        <f t="shared" si="6"/>
        <v>718.76000000000022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9.7785221545574758E-2</v>
      </c>
      <c r="C26" s="302">
        <v>0.17452025443923835</v>
      </c>
      <c r="D26" s="302">
        <f>SUM(B26:C26)</f>
        <v>0.27230547598481314</v>
      </c>
      <c r="E26" s="303"/>
      <c r="F26" s="302">
        <v>0.13182503822232047</v>
      </c>
      <c r="G26" s="302">
        <v>0.21353862136331589</v>
      </c>
      <c r="H26" s="302">
        <f>SUM(F26:G26)</f>
        <v>0.34536365958563636</v>
      </c>
      <c r="I26" s="303"/>
      <c r="J26" s="302">
        <v>0.13968651281980324</v>
      </c>
      <c r="K26" s="302">
        <v>0.32050015310033125</v>
      </c>
      <c r="L26" s="302">
        <f>SUM(J26:K26)</f>
        <v>0.46018666592013446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0.11372897030137132</v>
      </c>
      <c r="C27" s="302">
        <v>0.16180197918842787</v>
      </c>
      <c r="D27" s="302">
        <f t="shared" ref="D27:D34" si="7">SUM(B27:C27)</f>
        <v>0.27553094948979917</v>
      </c>
      <c r="E27" s="303"/>
      <c r="F27" s="302">
        <v>0.18386621578075399</v>
      </c>
      <c r="G27" s="302">
        <v>0.23070839484179131</v>
      </c>
      <c r="H27" s="302">
        <f t="shared" ref="H27:H34" si="8">SUM(F27:G27)</f>
        <v>0.4145746106225453</v>
      </c>
      <c r="I27" s="303"/>
      <c r="J27" s="302">
        <v>0.2219087007489913</v>
      </c>
      <c r="K27" s="302">
        <v>0.39264238557203307</v>
      </c>
      <c r="L27" s="302">
        <f t="shared" ref="L27:L34" si="9">SUM(J27:K27)</f>
        <v>0.6145510863210244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0.1002568095334166</v>
      </c>
      <c r="C28" s="302">
        <v>9.9363542690472331E-2</v>
      </c>
      <c r="D28" s="302">
        <f t="shared" si="7"/>
        <v>0.19962035222388894</v>
      </c>
      <c r="E28" s="303"/>
      <c r="F28" s="302">
        <v>0.14187613092943885</v>
      </c>
      <c r="G28" s="302">
        <v>0.11968084733575594</v>
      </c>
      <c r="H28" s="302">
        <f t="shared" si="8"/>
        <v>0.26155697826519481</v>
      </c>
      <c r="I28" s="303"/>
      <c r="J28" s="302">
        <v>0.15542728352694388</v>
      </c>
      <c r="K28" s="302">
        <v>0.15150658183295618</v>
      </c>
      <c r="L28" s="302">
        <f t="shared" si="9"/>
        <v>0.30693386535990008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0.24160400177783345</v>
      </c>
      <c r="C29" s="302">
        <v>4.3359128469482734E-2</v>
      </c>
      <c r="D29" s="302">
        <f t="shared" si="7"/>
        <v>0.28496313024731618</v>
      </c>
      <c r="E29" s="303"/>
      <c r="F29" s="302">
        <v>0.28453097319978354</v>
      </c>
      <c r="G29" s="302">
        <v>3.5689859154623596E-2</v>
      </c>
      <c r="H29" s="302">
        <f t="shared" si="8"/>
        <v>0.32022083235440713</v>
      </c>
      <c r="I29" s="303"/>
      <c r="J29" s="302">
        <v>0.17789190947901504</v>
      </c>
      <c r="K29" s="302">
        <v>4.0359068827347806E-2</v>
      </c>
      <c r="L29" s="302">
        <f t="shared" si="9"/>
        <v>0.21825097830636284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0.53975203040716224</v>
      </c>
      <c r="C30" s="302">
        <v>1.2382694853639911</v>
      </c>
      <c r="D30" s="302">
        <f t="shared" si="7"/>
        <v>1.7780215157711532</v>
      </c>
      <c r="E30" s="303"/>
      <c r="F30" s="302">
        <v>0.42966988139896078</v>
      </c>
      <c r="G30" s="302">
        <v>1.2107018817365234</v>
      </c>
      <c r="H30" s="302">
        <f t="shared" si="8"/>
        <v>1.6403717631354842</v>
      </c>
      <c r="I30" s="303"/>
      <c r="J30" s="302">
        <v>0.53872610099661555</v>
      </c>
      <c r="K30" s="302">
        <v>1.1839008852468995</v>
      </c>
      <c r="L30" s="302">
        <f t="shared" si="9"/>
        <v>1.7226269862435151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0.10486881767601035</v>
      </c>
      <c r="C31" s="302">
        <v>5.1620629421098269E-2</v>
      </c>
      <c r="D31" s="302">
        <f t="shared" si="7"/>
        <v>0.1564894470971086</v>
      </c>
      <c r="E31" s="303"/>
      <c r="F31" s="302">
        <v>0.11636410022290031</v>
      </c>
      <c r="G31" s="302">
        <v>5.5204424284517689E-2</v>
      </c>
      <c r="H31" s="302">
        <f t="shared" si="8"/>
        <v>0.171568524507418</v>
      </c>
      <c r="I31" s="303"/>
      <c r="J31" s="302">
        <v>0.10540492891817234</v>
      </c>
      <c r="K31" s="302">
        <v>6.4792634658229556E-2</v>
      </c>
      <c r="L31" s="302">
        <f t="shared" si="9"/>
        <v>0.17019756357640189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5.7478204036895422E-2</v>
      </c>
      <c r="C32" s="302">
        <v>5.1591148131874459E-2</v>
      </c>
      <c r="D32" s="302">
        <f t="shared" si="7"/>
        <v>0.10906935216876988</v>
      </c>
      <c r="E32" s="303"/>
      <c r="F32" s="302">
        <v>6.3610359157895979E-2</v>
      </c>
      <c r="G32" s="302">
        <v>4.1388094448423576E-2</v>
      </c>
      <c r="H32" s="302">
        <f t="shared" si="8"/>
        <v>0.10499845360631956</v>
      </c>
      <c r="I32" s="303"/>
      <c r="J32" s="302">
        <v>5.5992365993291222E-2</v>
      </c>
      <c r="K32" s="302">
        <v>4.9816016015436053E-2</v>
      </c>
      <c r="L32" s="302">
        <f t="shared" si="9"/>
        <v>0.10580838200872728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4.2964582450382538E-2</v>
      </c>
      <c r="C33" s="302">
        <v>0.15057255038867476</v>
      </c>
      <c r="D33" s="302">
        <f t="shared" si="7"/>
        <v>0.1935371328390573</v>
      </c>
      <c r="E33" s="303"/>
      <c r="F33" s="302">
        <v>4.6307571221432087E-2</v>
      </c>
      <c r="G33" s="302">
        <v>0.12520398938837968</v>
      </c>
      <c r="H33" s="302">
        <f t="shared" si="8"/>
        <v>0.17151156060981176</v>
      </c>
      <c r="I33" s="303"/>
      <c r="J33" s="302">
        <v>4.6793639473694734E-2</v>
      </c>
      <c r="K33" s="302">
        <v>0.13509936144153459</v>
      </c>
      <c r="L33" s="302">
        <f t="shared" si="9"/>
        <v>0.18189300091522931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0.1773651610652052</v>
      </c>
      <c r="C34" s="302">
        <v>0.37709748311288377</v>
      </c>
      <c r="D34" s="302">
        <f t="shared" si="7"/>
        <v>0.55446264417808899</v>
      </c>
      <c r="E34" s="303"/>
      <c r="F34" s="302">
        <v>0.1659779738304307</v>
      </c>
      <c r="G34" s="302">
        <v>0.29085564348276299</v>
      </c>
      <c r="H34" s="302">
        <f t="shared" si="8"/>
        <v>0.45683361731319372</v>
      </c>
      <c r="I34" s="303"/>
      <c r="J34" s="302">
        <v>0.14028407213671862</v>
      </c>
      <c r="K34" s="302">
        <v>0.21926739921198207</v>
      </c>
      <c r="L34" s="302">
        <f t="shared" si="9"/>
        <v>0.35955147134870069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1.4758037987938522</v>
      </c>
      <c r="C36" s="311">
        <f t="shared" ref="C36:K36" si="10">SUM(C26:C34)</f>
        <v>2.3481962012061439</v>
      </c>
      <c r="D36" s="311">
        <f t="shared" si="10"/>
        <v>3.8239999999999958</v>
      </c>
      <c r="E36" s="311"/>
      <c r="F36" s="311">
        <f t="shared" si="10"/>
        <v>1.5640282439639168</v>
      </c>
      <c r="G36" s="311">
        <f t="shared" si="10"/>
        <v>2.3229717560360941</v>
      </c>
      <c r="H36" s="311">
        <f t="shared" si="10"/>
        <v>3.8870000000000111</v>
      </c>
      <c r="I36" s="311"/>
      <c r="J36" s="311">
        <f t="shared" si="10"/>
        <v>1.5821155140932461</v>
      </c>
      <c r="K36" s="311">
        <f t="shared" si="10"/>
        <v>2.5578844859067504</v>
      </c>
      <c r="L36" s="311">
        <f>SUM(L26:L34)</f>
        <v>4.1399999999999961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4.9847063116615388E-3</v>
      </c>
      <c r="C43" s="302">
        <v>9.6276142920972738E-2</v>
      </c>
      <c r="D43" s="302">
        <f>SUM(B43:C43)</f>
        <v>0.10126084923263427</v>
      </c>
      <c r="E43" s="303"/>
      <c r="F43" s="302">
        <v>7.0746535192090692E-3</v>
      </c>
      <c r="G43" s="302">
        <v>0.13334798888069935</v>
      </c>
      <c r="H43" s="302">
        <f>SUM(F43:G43)</f>
        <v>0.14042264239990843</v>
      </c>
      <c r="I43" s="303"/>
      <c r="J43" s="302">
        <v>7.0653013328496727E-3</v>
      </c>
      <c r="K43" s="302">
        <v>0.11875110153498333</v>
      </c>
      <c r="L43" s="302">
        <f>SUM(J43:K43)</f>
        <v>0.12581640286783299</v>
      </c>
      <c r="M43" s="236"/>
      <c r="N43" s="236"/>
    </row>
    <row r="44" spans="1:18" x14ac:dyDescent="0.2">
      <c r="A44" s="237" t="str">
        <f>name!E$5</f>
        <v>Professional occupations</v>
      </c>
      <c r="B44" s="302">
        <v>6.8156356077056267E-3</v>
      </c>
      <c r="C44" s="302">
        <v>5.6486257653130111E-2</v>
      </c>
      <c r="D44" s="302">
        <f t="shared" ref="D44:D51" si="11">SUM(B44:C44)</f>
        <v>6.330189326083574E-2</v>
      </c>
      <c r="E44" s="303"/>
      <c r="F44" s="302">
        <v>1.0635277388572539E-2</v>
      </c>
      <c r="G44" s="302">
        <v>6.8976386071181797E-2</v>
      </c>
      <c r="H44" s="302">
        <f t="shared" ref="H44:H51" si="12">SUM(F44:G44)</f>
        <v>7.9611663459754331E-2</v>
      </c>
      <c r="I44" s="303"/>
      <c r="J44" s="302">
        <v>9.9178315045094553E-3</v>
      </c>
      <c r="K44" s="302">
        <v>4.4610305634998397E-2</v>
      </c>
      <c r="L44" s="302">
        <f t="shared" ref="L44:L51" si="13">SUM(J44:K44)</f>
        <v>5.4528137139507854E-2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8.1126492480928132E-3</v>
      </c>
      <c r="C45" s="302">
        <v>3.7699687708698228E-2</v>
      </c>
      <c r="D45" s="302">
        <f t="shared" si="11"/>
        <v>4.5812336956791044E-2</v>
      </c>
      <c r="E45" s="303"/>
      <c r="F45" s="302">
        <v>1.0908665289562245E-2</v>
      </c>
      <c r="G45" s="302">
        <v>4.1795431655468417E-2</v>
      </c>
      <c r="H45" s="302">
        <f t="shared" si="12"/>
        <v>5.2704096945030664E-2</v>
      </c>
      <c r="I45" s="303"/>
      <c r="J45" s="302">
        <v>8.8413116036410479E-3</v>
      </c>
      <c r="K45" s="302">
        <v>2.8338196015245145E-2</v>
      </c>
      <c r="L45" s="302">
        <f t="shared" si="13"/>
        <v>3.7179507618886193E-2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1.7236716147011166E-2</v>
      </c>
      <c r="C46" s="302">
        <v>2.8434165187844394E-2</v>
      </c>
      <c r="D46" s="302">
        <f t="shared" si="11"/>
        <v>4.5670881334855556E-2</v>
      </c>
      <c r="E46" s="303"/>
      <c r="F46" s="302">
        <v>1.8809584724631293E-2</v>
      </c>
      <c r="G46" s="302">
        <v>2.9467322750192471E-2</v>
      </c>
      <c r="H46" s="302">
        <f t="shared" si="12"/>
        <v>4.8276907474823764E-2</v>
      </c>
      <c r="I46" s="303"/>
      <c r="J46" s="302">
        <v>1.0451292318647448E-2</v>
      </c>
      <c r="K46" s="302">
        <v>2.7652334652268292E-2</v>
      </c>
      <c r="L46" s="302">
        <f t="shared" si="13"/>
        <v>3.8103626970915738E-2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1.361982450065764E-3</v>
      </c>
      <c r="C47" s="302">
        <v>0.10260540594657877</v>
      </c>
      <c r="D47" s="302">
        <f t="shared" si="11"/>
        <v>0.10396738839664453</v>
      </c>
      <c r="E47" s="303"/>
      <c r="F47" s="302">
        <v>1.3891789690775715E-3</v>
      </c>
      <c r="G47" s="302">
        <v>9.0202986442450908E-2</v>
      </c>
      <c r="H47" s="302">
        <f>SUM(F47:G47)</f>
        <v>9.1592165411528481E-2</v>
      </c>
      <c r="I47" s="303"/>
      <c r="J47" s="302">
        <v>1.8843518922795352E-3</v>
      </c>
      <c r="K47" s="302">
        <v>4.7484759198900772E-2</v>
      </c>
      <c r="L47" s="302">
        <f t="shared" si="13"/>
        <v>4.9369111091180307E-2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3.4658977012596718E-3</v>
      </c>
      <c r="C48" s="302">
        <v>6.8372646325353019E-3</v>
      </c>
      <c r="D48" s="302">
        <f t="shared" si="11"/>
        <v>1.0303162333794974E-2</v>
      </c>
      <c r="E48" s="303"/>
      <c r="F48" s="302">
        <v>3.7717745838735774E-3</v>
      </c>
      <c r="G48" s="302">
        <v>4.0068248286881016E-3</v>
      </c>
      <c r="H48" s="302">
        <f t="shared" si="12"/>
        <v>7.778599412561679E-3</v>
      </c>
      <c r="I48" s="303"/>
      <c r="J48" s="302">
        <v>4.4534053369869606E-3</v>
      </c>
      <c r="K48" s="302">
        <v>4.4004967398945417E-3</v>
      </c>
      <c r="L48" s="302">
        <f t="shared" si="13"/>
        <v>8.8539020768815015E-3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5.8864704618517699E-3</v>
      </c>
      <c r="C49" s="302">
        <v>1.4334083920160145E-2</v>
      </c>
      <c r="D49" s="302">
        <f t="shared" si="11"/>
        <v>2.0220554382011917E-2</v>
      </c>
      <c r="E49" s="303"/>
      <c r="F49" s="302">
        <v>5.8606918529108629E-3</v>
      </c>
      <c r="G49" s="302">
        <v>9.9784424888232741E-3</v>
      </c>
      <c r="H49" s="302">
        <f t="shared" si="12"/>
        <v>1.5839134341734139E-2</v>
      </c>
      <c r="I49" s="303"/>
      <c r="J49" s="302">
        <v>4.3121587926483861E-3</v>
      </c>
      <c r="K49" s="302">
        <v>1.0246062095838074E-2</v>
      </c>
      <c r="L49" s="302">
        <f t="shared" si="13"/>
        <v>1.455822088848646E-2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9.5985431691181689E-4</v>
      </c>
      <c r="C50" s="302">
        <v>9.5797496357687584E-2</v>
      </c>
      <c r="D50" s="302">
        <f t="shared" si="11"/>
        <v>9.6757350674599396E-2</v>
      </c>
      <c r="E50" s="303"/>
      <c r="F50" s="302">
        <v>8.2569795997873769E-4</v>
      </c>
      <c r="G50" s="302">
        <v>9.6533674047260598E-2</v>
      </c>
      <c r="H50" s="302">
        <f t="shared" si="12"/>
        <v>9.7359372007239334E-2</v>
      </c>
      <c r="I50" s="303"/>
      <c r="J50" s="302">
        <v>1.0820473812318528E-3</v>
      </c>
      <c r="K50" s="302">
        <v>9.7784601560655868E-2</v>
      </c>
      <c r="L50" s="302">
        <f t="shared" si="13"/>
        <v>9.8866648941887722E-2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5.0283174258787871E-3</v>
      </c>
      <c r="C51" s="302">
        <v>1.6677266001952944E-2</v>
      </c>
      <c r="D51" s="302">
        <f t="shared" si="11"/>
        <v>2.1705583427831732E-2</v>
      </c>
      <c r="E51" s="303"/>
      <c r="F51" s="302">
        <v>4.4868519495294247E-3</v>
      </c>
      <c r="G51" s="302">
        <v>1.3928566597889578E-2</v>
      </c>
      <c r="H51" s="302">
        <f t="shared" si="12"/>
        <v>1.8415418547419002E-2</v>
      </c>
      <c r="I51" s="303"/>
      <c r="J51" s="302">
        <v>3.4625968668163141E-3</v>
      </c>
      <c r="K51" s="302">
        <v>1.3261845537604859E-2</v>
      </c>
      <c r="L51" s="302">
        <f t="shared" si="13"/>
        <v>1.6724442404421173E-2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5.3852229670438963E-2</v>
      </c>
      <c r="C53" s="311">
        <f t="shared" ref="C53:L53" si="14">SUM(C43:C51)</f>
        <v>0.45514777032956022</v>
      </c>
      <c r="D53" s="311">
        <f t="shared" si="14"/>
        <v>0.50899999999999923</v>
      </c>
      <c r="E53" s="311"/>
      <c r="F53" s="311">
        <f t="shared" si="14"/>
        <v>6.376237623734532E-2</v>
      </c>
      <c r="G53" s="311">
        <f t="shared" si="14"/>
        <v>0.4882376237626545</v>
      </c>
      <c r="H53" s="311">
        <f t="shared" si="14"/>
        <v>0.55199999999999982</v>
      </c>
      <c r="I53" s="311"/>
      <c r="J53" s="311">
        <f t="shared" si="14"/>
        <v>5.1470297029610673E-2</v>
      </c>
      <c r="K53" s="311">
        <f t="shared" si="14"/>
        <v>0.3925297029703893</v>
      </c>
      <c r="L53" s="311">
        <f t="shared" si="14"/>
        <v>0.44399999999999995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8.7776371678073811E-2</v>
      </c>
      <c r="C60" s="302">
        <v>0.1199809402258584</v>
      </c>
      <c r="D60" s="302">
        <f>SUM(B60:C60)</f>
        <v>0.20775731190393221</v>
      </c>
      <c r="E60" s="303"/>
      <c r="F60" s="302">
        <v>0.13146695131186145</v>
      </c>
      <c r="G60" s="302">
        <v>0.19674437905572956</v>
      </c>
      <c r="H60" s="302">
        <f>SUM(F60:G60)</f>
        <v>0.32821133036759098</v>
      </c>
      <c r="I60" s="303"/>
      <c r="J60" s="302">
        <v>0.18530715985711596</v>
      </c>
      <c r="K60" s="302">
        <v>0.22812691620897838</v>
      </c>
      <c r="L60" s="302">
        <f>SUM(J60:K60)</f>
        <v>0.41343407606609434</v>
      </c>
      <c r="M60" s="236"/>
      <c r="N60" s="236"/>
    </row>
    <row r="61" spans="1:14" x14ac:dyDescent="0.2">
      <c r="A61" s="237" t="str">
        <f>name!E$5</f>
        <v>Professional occupations</v>
      </c>
      <c r="B61" s="302">
        <v>7.2522933830511394E-2</v>
      </c>
      <c r="C61" s="302">
        <v>9.1308393497756629E-2</v>
      </c>
      <c r="D61" s="302">
        <f t="shared" ref="D61:D68" si="15">SUM(B61:C61)</f>
        <v>0.16383132732826802</v>
      </c>
      <c r="E61" s="303"/>
      <c r="F61" s="302">
        <v>0.12540891155561437</v>
      </c>
      <c r="G61" s="302">
        <v>0.16937460240939806</v>
      </c>
      <c r="H61" s="302">
        <f t="shared" ref="H61:H68" si="16">SUM(F61:G61)</f>
        <v>0.29478351396501246</v>
      </c>
      <c r="I61" s="303"/>
      <c r="J61" s="302">
        <v>0.18370544061180177</v>
      </c>
      <c r="K61" s="302">
        <v>0.24350123397839604</v>
      </c>
      <c r="L61" s="302">
        <f t="shared" ref="L61:L68" si="17">SUM(J61:K61)</f>
        <v>0.42720667459019779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0.11488985705227109</v>
      </c>
      <c r="C62" s="302">
        <v>0.10135155940284332</v>
      </c>
      <c r="D62" s="302">
        <f t="shared" si="15"/>
        <v>0.21624141645511441</v>
      </c>
      <c r="E62" s="303"/>
      <c r="F62" s="302">
        <v>0.17945472471251775</v>
      </c>
      <c r="G62" s="302">
        <v>0.17294788413459095</v>
      </c>
      <c r="H62" s="302">
        <f t="shared" si="16"/>
        <v>0.35240260884710872</v>
      </c>
      <c r="I62" s="303"/>
      <c r="J62" s="302">
        <v>0.23960234727702914</v>
      </c>
      <c r="K62" s="302">
        <v>0.18923406391854883</v>
      </c>
      <c r="L62" s="302">
        <f t="shared" si="17"/>
        <v>0.42883641119557797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0.11940766260482777</v>
      </c>
      <c r="C63" s="302">
        <v>6.1403517416506931E-2</v>
      </c>
      <c r="D63" s="302">
        <f t="shared" si="15"/>
        <v>0.1808111800213347</v>
      </c>
      <c r="E63" s="303"/>
      <c r="F63" s="302">
        <v>0.16541335040786673</v>
      </c>
      <c r="G63" s="302">
        <v>9.6957938977566507E-2</v>
      </c>
      <c r="H63" s="302">
        <f t="shared" si="16"/>
        <v>0.26237128938543325</v>
      </c>
      <c r="I63" s="303"/>
      <c r="J63" s="302">
        <v>0.16365608014199018</v>
      </c>
      <c r="K63" s="302">
        <v>0.10739270995038287</v>
      </c>
      <c r="L63" s="302">
        <f t="shared" si="17"/>
        <v>0.27104879009237304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7.5653290719747038E-2</v>
      </c>
      <c r="C64" s="302">
        <v>0.16792141205259695</v>
      </c>
      <c r="D64" s="302">
        <f t="shared" si="15"/>
        <v>0.243574702772344</v>
      </c>
      <c r="E64" s="303"/>
      <c r="F64" s="302">
        <v>7.3483442806553709E-2</v>
      </c>
      <c r="G64" s="302">
        <v>0.17836699526661914</v>
      </c>
      <c r="H64" s="302">
        <f t="shared" si="16"/>
        <v>0.25185043807317287</v>
      </c>
      <c r="I64" s="303"/>
      <c r="J64" s="302">
        <v>6.6395894560565327E-2</v>
      </c>
      <c r="K64" s="302">
        <v>0.19373693548745258</v>
      </c>
      <c r="L64" s="302">
        <f t="shared" si="17"/>
        <v>0.2601328300480179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1.4169594013472135E-2</v>
      </c>
      <c r="C65" s="302">
        <v>7.8442748149241109E-3</v>
      </c>
      <c r="D65" s="302">
        <f t="shared" si="15"/>
        <v>2.2013868828396246E-2</v>
      </c>
      <c r="E65" s="303"/>
      <c r="F65" s="302">
        <v>2.2331468761731837E-2</v>
      </c>
      <c r="G65" s="302">
        <v>1.31207777326099E-2</v>
      </c>
      <c r="H65" s="302">
        <f t="shared" si="16"/>
        <v>3.5452246494341741E-2</v>
      </c>
      <c r="I65" s="303"/>
      <c r="J65" s="302">
        <v>2.7473555489258891E-2</v>
      </c>
      <c r="K65" s="302">
        <v>1.7413511686526727E-2</v>
      </c>
      <c r="L65" s="302">
        <f t="shared" si="17"/>
        <v>4.4887067175785618E-2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4.9392528063635192E-2</v>
      </c>
      <c r="C66" s="302">
        <v>5.4119871359627751E-2</v>
      </c>
      <c r="D66" s="302">
        <f t="shared" si="15"/>
        <v>0.10351239942326294</v>
      </c>
      <c r="E66" s="303"/>
      <c r="F66" s="302">
        <v>7.9460869743677401E-2</v>
      </c>
      <c r="G66" s="302">
        <v>7.879239247944432E-2</v>
      </c>
      <c r="H66" s="302">
        <f t="shared" si="16"/>
        <v>0.15825326222312172</v>
      </c>
      <c r="I66" s="303"/>
      <c r="J66" s="302">
        <v>9.8923611454245566E-2</v>
      </c>
      <c r="K66" s="302">
        <v>0.10134095917436185</v>
      </c>
      <c r="L66" s="302">
        <f t="shared" si="17"/>
        <v>0.20026457062860742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4.2704926399489113E-2</v>
      </c>
      <c r="C67" s="302">
        <v>0.30458078449643999</v>
      </c>
      <c r="D67" s="302">
        <f t="shared" si="15"/>
        <v>0.34728571089592908</v>
      </c>
      <c r="E67" s="303"/>
      <c r="F67" s="302">
        <v>5.1019129907659423E-2</v>
      </c>
      <c r="G67" s="302">
        <v>0.34939478781063116</v>
      </c>
      <c r="H67" s="302">
        <f t="shared" si="16"/>
        <v>0.4004139177182906</v>
      </c>
      <c r="I67" s="303"/>
      <c r="J67" s="302">
        <v>9.90911434234516E-2</v>
      </c>
      <c r="K67" s="302">
        <v>0.41545690329637464</v>
      </c>
      <c r="L67" s="302">
        <f t="shared" si="17"/>
        <v>0.51454804671982624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0.11091874931745184</v>
      </c>
      <c r="C68" s="302">
        <v>0.13705333305396572</v>
      </c>
      <c r="D68" s="302">
        <f t="shared" si="15"/>
        <v>0.24797208237141755</v>
      </c>
      <c r="E68" s="303"/>
      <c r="F68" s="302">
        <v>0.13842153288020398</v>
      </c>
      <c r="G68" s="302">
        <v>0.15783986004572953</v>
      </c>
      <c r="H68" s="302">
        <f t="shared" si="16"/>
        <v>0.29626139292593351</v>
      </c>
      <c r="I68" s="303"/>
      <c r="J68" s="302">
        <v>0.1594161957465747</v>
      </c>
      <c r="K68" s="302">
        <v>0.13522533773694853</v>
      </c>
      <c r="L68" s="302">
        <f t="shared" si="17"/>
        <v>0.29464153348352323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0.68743591367947932</v>
      </c>
      <c r="C70" s="311">
        <f t="shared" ref="C70:L70" si="18">SUM(C60:C68)</f>
        <v>1.0455640863205198</v>
      </c>
      <c r="D70" s="311">
        <f t="shared" si="18"/>
        <v>1.732999999999999</v>
      </c>
      <c r="E70" s="311"/>
      <c r="F70" s="311">
        <f t="shared" si="18"/>
        <v>0.9664603820876867</v>
      </c>
      <c r="G70" s="311">
        <f t="shared" si="18"/>
        <v>1.4135396179123194</v>
      </c>
      <c r="H70" s="311">
        <f t="shared" si="18"/>
        <v>2.3800000000000057</v>
      </c>
      <c r="I70" s="311"/>
      <c r="J70" s="311">
        <f t="shared" si="18"/>
        <v>1.2235714285620332</v>
      </c>
      <c r="K70" s="311">
        <f t="shared" si="18"/>
        <v>1.6314285714379704</v>
      </c>
      <c r="L70" s="311">
        <f t="shared" si="18"/>
        <v>2.8550000000000035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0.16513757056101216</v>
      </c>
      <c r="C77" s="302">
        <v>0.83319883367055858</v>
      </c>
      <c r="D77" s="302">
        <f>SUM(B77:C77)</f>
        <v>0.99833640423157077</v>
      </c>
      <c r="E77" s="303"/>
      <c r="F77" s="302">
        <v>0.22978319102766512</v>
      </c>
      <c r="G77" s="302">
        <v>0.95988792493157415</v>
      </c>
      <c r="H77" s="302">
        <f>SUM(F77:G77)</f>
        <v>1.1896711159592392</v>
      </c>
      <c r="I77" s="303"/>
      <c r="J77" s="302">
        <v>0.1818703216142081</v>
      </c>
      <c r="K77" s="302">
        <v>0.75986299131331114</v>
      </c>
      <c r="L77" s="302">
        <f>SUM(J77:K77)</f>
        <v>0.94173331292751927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0.22628541551676143</v>
      </c>
      <c r="C78" s="302">
        <v>1.1288347723368006</v>
      </c>
      <c r="D78" s="302">
        <f t="shared" ref="D78:D85" si="19">SUM(B78:C78)</f>
        <v>1.3551201878535621</v>
      </c>
      <c r="E78" s="303"/>
      <c r="F78" s="302">
        <v>0.32884346533166514</v>
      </c>
      <c r="G78" s="302">
        <v>1.4968350585312824</v>
      </c>
      <c r="H78" s="302">
        <f t="shared" ref="H78:H85" si="20">SUM(F78:G78)</f>
        <v>1.8256785238629476</v>
      </c>
      <c r="I78" s="303"/>
      <c r="J78" s="302">
        <v>0.24983208518954067</v>
      </c>
      <c r="K78" s="302">
        <v>1.2514760036198165</v>
      </c>
      <c r="L78" s="302">
        <f t="shared" ref="L78:L85" si="21">SUM(J78:K78)</f>
        <v>1.5013080888093571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0.23087600846331743</v>
      </c>
      <c r="C79" s="302">
        <v>0.64235599315013092</v>
      </c>
      <c r="D79" s="302">
        <f t="shared" si="19"/>
        <v>0.87323200161344838</v>
      </c>
      <c r="E79" s="303"/>
      <c r="F79" s="302">
        <v>0.28808566273967812</v>
      </c>
      <c r="G79" s="302">
        <v>0.78843679603654082</v>
      </c>
      <c r="H79" s="302">
        <f t="shared" si="20"/>
        <v>1.076522458776219</v>
      </c>
      <c r="I79" s="303"/>
      <c r="J79" s="302">
        <v>0.21169909321901709</v>
      </c>
      <c r="K79" s="302">
        <v>0.55210278016476055</v>
      </c>
      <c r="L79" s="302">
        <f t="shared" si="21"/>
        <v>0.7638018733837777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0.33215907617241364</v>
      </c>
      <c r="C80" s="302">
        <v>0.12276913383650755</v>
      </c>
      <c r="D80" s="302">
        <f t="shared" si="19"/>
        <v>0.4549282100089212</v>
      </c>
      <c r="E80" s="303"/>
      <c r="F80" s="302">
        <v>0.35154441921135304</v>
      </c>
      <c r="G80" s="302">
        <v>0.14189152384004206</v>
      </c>
      <c r="H80" s="302">
        <f t="shared" si="20"/>
        <v>0.4934359430513951</v>
      </c>
      <c r="I80" s="303"/>
      <c r="J80" s="302">
        <v>0.18853281879541828</v>
      </c>
      <c r="K80" s="302">
        <v>0.12410348777645908</v>
      </c>
      <c r="L80" s="302">
        <f t="shared" si="21"/>
        <v>0.31263630657187735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4.7075293351245703E-2</v>
      </c>
      <c r="C81" s="302">
        <v>0.88437492425504638</v>
      </c>
      <c r="D81" s="302">
        <f t="shared" si="19"/>
        <v>0.9314502176062921</v>
      </c>
      <c r="E81" s="303"/>
      <c r="F81" s="302">
        <v>5.5622110244395583E-2</v>
      </c>
      <c r="G81" s="302">
        <v>0.70692960609432642</v>
      </c>
      <c r="H81" s="302">
        <f t="shared" si="20"/>
        <v>0.76255171633872199</v>
      </c>
      <c r="I81" s="303"/>
      <c r="J81" s="302">
        <v>6.5256659483696966E-2</v>
      </c>
      <c r="K81" s="302">
        <v>0.46771424244815596</v>
      </c>
      <c r="L81" s="302">
        <f t="shared" si="21"/>
        <v>0.53297090193185293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9.1118282677306303E-2</v>
      </c>
      <c r="C82" s="302">
        <v>1.8016077209781028E-2</v>
      </c>
      <c r="D82" s="302">
        <f t="shared" si="19"/>
        <v>0.10913435988708733</v>
      </c>
      <c r="E82" s="303"/>
      <c r="F82" s="302">
        <v>8.4818546535380179E-2</v>
      </c>
      <c r="G82" s="302">
        <v>1.9733248143232723E-2</v>
      </c>
      <c r="H82" s="302">
        <f t="shared" si="20"/>
        <v>0.10455179467861291</v>
      </c>
      <c r="I82" s="303"/>
      <c r="J82" s="302">
        <v>7.0021156937285708E-2</v>
      </c>
      <c r="K82" s="302">
        <v>1.8557035759098877E-2</v>
      </c>
      <c r="L82" s="302">
        <f t="shared" si="21"/>
        <v>8.8578192696384589E-2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7.6013951274469499E-2</v>
      </c>
      <c r="C83" s="302">
        <v>0.10027159985439818</v>
      </c>
      <c r="D83" s="302">
        <f t="shared" si="19"/>
        <v>0.17628555112886768</v>
      </c>
      <c r="E83" s="303"/>
      <c r="F83" s="302">
        <v>8.2191170760907012E-2</v>
      </c>
      <c r="G83" s="302">
        <v>0.1001859790885897</v>
      </c>
      <c r="H83" s="302">
        <f t="shared" si="20"/>
        <v>0.18237714984949671</v>
      </c>
      <c r="I83" s="303"/>
      <c r="J83" s="302">
        <v>6.068538610188836E-2</v>
      </c>
      <c r="K83" s="302">
        <v>9.5366195687944022E-2</v>
      </c>
      <c r="L83" s="302">
        <f t="shared" si="21"/>
        <v>0.15605158178983239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9.6741111794752338E-2</v>
      </c>
      <c r="C84" s="302">
        <v>0.28588717134041941</v>
      </c>
      <c r="D84" s="302">
        <f t="shared" si="19"/>
        <v>0.38262828313517172</v>
      </c>
      <c r="E84" s="303"/>
      <c r="F84" s="302">
        <v>8.6443856407484726E-2</v>
      </c>
      <c r="G84" s="302">
        <v>0.22206692438118647</v>
      </c>
      <c r="H84" s="302">
        <f t="shared" si="20"/>
        <v>0.30851078078867122</v>
      </c>
      <c r="I84" s="303"/>
      <c r="J84" s="302">
        <v>5.6417406285040703E-2</v>
      </c>
      <c r="K84" s="302">
        <v>0.1867554006633351</v>
      </c>
      <c r="L84" s="302">
        <f t="shared" si="21"/>
        <v>0.24317280694837579</v>
      </c>
      <c r="M84" s="236"/>
      <c r="N84" s="236"/>
    </row>
    <row r="85" spans="1:14" x14ac:dyDescent="0.2">
      <c r="A85" s="237" t="str">
        <f>name!E$12</f>
        <v>Elementary occupations</v>
      </c>
      <c r="B85" s="302">
        <v>5.7068165666846242E-2</v>
      </c>
      <c r="C85" s="302">
        <v>0.14281661886823127</v>
      </c>
      <c r="D85" s="302">
        <f t="shared" si="19"/>
        <v>0.19988478453507752</v>
      </c>
      <c r="E85" s="303"/>
      <c r="F85" s="302">
        <v>4.8783275720340386E-2</v>
      </c>
      <c r="G85" s="302">
        <v>0.10891724097436012</v>
      </c>
      <c r="H85" s="302">
        <f t="shared" si="20"/>
        <v>0.1577005166947005</v>
      </c>
      <c r="I85" s="303"/>
      <c r="J85" s="302">
        <v>2.907030684188017E-2</v>
      </c>
      <c r="K85" s="302">
        <v>6.2676628099158152E-2</v>
      </c>
      <c r="L85" s="302">
        <f t="shared" si="21"/>
        <v>9.1746934941038319E-2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1.3224748754781246</v>
      </c>
      <c r="C87" s="311">
        <f t="shared" ref="C87:D87" si="22">SUM(C77:C85)</f>
        <v>4.1585251245218746</v>
      </c>
      <c r="D87" s="311">
        <f t="shared" si="22"/>
        <v>5.480999999999999</v>
      </c>
      <c r="E87" s="311"/>
      <c r="F87" s="311">
        <f t="shared" ref="F87:H87" si="23">SUM(F77:F85)</f>
        <v>1.5561156979788695</v>
      </c>
      <c r="G87" s="311">
        <f t="shared" si="23"/>
        <v>4.5448843020211349</v>
      </c>
      <c r="H87" s="311">
        <f t="shared" si="23"/>
        <v>6.1010000000000044</v>
      </c>
      <c r="I87" s="311"/>
      <c r="J87" s="311">
        <f t="shared" ref="J87:L87" si="24">SUM(J77:J85)</f>
        <v>1.1133852344679762</v>
      </c>
      <c r="K87" s="311">
        <f t="shared" si="24"/>
        <v>3.518614765532039</v>
      </c>
      <c r="L87" s="311">
        <f t="shared" si="24"/>
        <v>4.6320000000000139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0.57607555888216966</v>
      </c>
      <c r="C94" s="302">
        <v>2.4621945156177962</v>
      </c>
      <c r="D94" s="302">
        <f>SUM(B94:C94)</f>
        <v>3.038270074499966</v>
      </c>
      <c r="E94" s="303"/>
      <c r="F94" s="302">
        <v>0.75573586624259781</v>
      </c>
      <c r="G94" s="302">
        <v>2.8135750362437237</v>
      </c>
      <c r="H94" s="302">
        <f>SUM(F94:G94)</f>
        <v>3.5693109024863214</v>
      </c>
      <c r="I94" s="303"/>
      <c r="J94" s="302">
        <v>0.67183056169473465</v>
      </c>
      <c r="K94" s="302">
        <v>2.3736186223435993</v>
      </c>
      <c r="L94" s="302">
        <f>SUM(J94:K94)</f>
        <v>3.045449184038334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0.69336636366363313</v>
      </c>
      <c r="C95" s="302">
        <v>2.8142715718202735</v>
      </c>
      <c r="D95" s="302">
        <f t="shared" ref="D95:D102" si="25">SUM(B95:C95)</f>
        <v>3.5076379354839067</v>
      </c>
      <c r="E95" s="303"/>
      <c r="F95" s="302">
        <v>0.92450630757491736</v>
      </c>
      <c r="G95" s="302">
        <v>3.6481159280538376</v>
      </c>
      <c r="H95" s="302">
        <f t="shared" ref="H95:H102" si="26">SUM(F95:G95)</f>
        <v>4.5726222356287547</v>
      </c>
      <c r="I95" s="303"/>
      <c r="J95" s="302">
        <v>0.85842667923989391</v>
      </c>
      <c r="K95" s="302">
        <v>3.2825956178416127</v>
      </c>
      <c r="L95" s="302">
        <f t="shared" ref="L95:L102" si="27">SUM(J95:K95)</f>
        <v>4.1410222970815065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0.83612618997703958</v>
      </c>
      <c r="C96" s="302">
        <v>2.0449593029803892</v>
      </c>
      <c r="D96" s="302">
        <f t="shared" si="25"/>
        <v>2.8810854929574288</v>
      </c>
      <c r="E96" s="303"/>
      <c r="F96" s="302">
        <v>0.90488962271413287</v>
      </c>
      <c r="G96" s="302">
        <v>2.3553690477740754</v>
      </c>
      <c r="H96" s="302">
        <f t="shared" si="26"/>
        <v>3.2602586704882084</v>
      </c>
      <c r="I96" s="303"/>
      <c r="J96" s="302">
        <v>0.75469338888186788</v>
      </c>
      <c r="K96" s="302">
        <v>1.8868250579546244</v>
      </c>
      <c r="L96" s="302">
        <f t="shared" si="27"/>
        <v>2.6415184468364923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1.0946272168179623</v>
      </c>
      <c r="C97" s="302">
        <v>0.50508981617263071</v>
      </c>
      <c r="D97" s="302">
        <f t="shared" si="25"/>
        <v>1.599717032990593</v>
      </c>
      <c r="E97" s="303"/>
      <c r="F97" s="302">
        <v>1.1770169413134675</v>
      </c>
      <c r="G97" s="302">
        <v>0.62065222034092626</v>
      </c>
      <c r="H97" s="302">
        <f t="shared" si="26"/>
        <v>1.7976691616543938</v>
      </c>
      <c r="I97" s="303"/>
      <c r="J97" s="302">
        <v>0.72699288507669124</v>
      </c>
      <c r="K97" s="302">
        <v>0.50655345490010684</v>
      </c>
      <c r="L97" s="302">
        <f t="shared" si="27"/>
        <v>1.2335463399767981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0.36001781741346672</v>
      </c>
      <c r="C98" s="302">
        <v>3.8541287298773801</v>
      </c>
      <c r="D98" s="302">
        <f t="shared" si="25"/>
        <v>4.2141465472908468</v>
      </c>
      <c r="E98" s="303"/>
      <c r="F98" s="302">
        <v>0.33849262458446422</v>
      </c>
      <c r="G98" s="302">
        <v>3.261960176170585</v>
      </c>
      <c r="H98" s="302">
        <f t="shared" si="26"/>
        <v>3.6004528007550491</v>
      </c>
      <c r="I98" s="303"/>
      <c r="J98" s="302">
        <v>0.42254913192787164</v>
      </c>
      <c r="K98" s="302">
        <v>2.2594829046056955</v>
      </c>
      <c r="L98" s="302">
        <f t="shared" si="27"/>
        <v>2.6820320365335673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0.13431487906128081</v>
      </c>
      <c r="C99" s="302">
        <v>0.13950543386358186</v>
      </c>
      <c r="D99" s="302">
        <f t="shared" si="25"/>
        <v>0.27382031292486264</v>
      </c>
      <c r="E99" s="303"/>
      <c r="F99" s="302">
        <v>0.15774462692425462</v>
      </c>
      <c r="G99" s="302">
        <v>0.16509132520014144</v>
      </c>
      <c r="H99" s="302">
        <f t="shared" si="26"/>
        <v>0.32283595212439609</v>
      </c>
      <c r="I99" s="303"/>
      <c r="J99" s="302">
        <v>0.12945097718592796</v>
      </c>
      <c r="K99" s="302">
        <v>0.2080893065074364</v>
      </c>
      <c r="L99" s="302">
        <f t="shared" si="27"/>
        <v>0.33754028369336436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0.29334886069515709</v>
      </c>
      <c r="C100" s="302">
        <v>0.33761612613438219</v>
      </c>
      <c r="D100" s="302">
        <f t="shared" si="25"/>
        <v>0.63096498682953928</v>
      </c>
      <c r="E100" s="303"/>
      <c r="F100" s="302">
        <v>0.29539045388340635</v>
      </c>
      <c r="G100" s="302">
        <v>0.35217445172572925</v>
      </c>
      <c r="H100" s="302">
        <f t="shared" si="26"/>
        <v>0.6475649056091356</v>
      </c>
      <c r="I100" s="303"/>
      <c r="J100" s="302">
        <v>0.25182177061084171</v>
      </c>
      <c r="K100" s="302">
        <v>0.32513910133542706</v>
      </c>
      <c r="L100" s="302">
        <f t="shared" si="27"/>
        <v>0.57696087194626877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0.35741930030159458</v>
      </c>
      <c r="C101" s="302">
        <v>1.9351505634487423</v>
      </c>
      <c r="D101" s="302">
        <f t="shared" si="25"/>
        <v>2.2925698637503369</v>
      </c>
      <c r="E101" s="303"/>
      <c r="F101" s="302">
        <v>0.3156173110680367</v>
      </c>
      <c r="G101" s="302">
        <v>1.8085968235827721</v>
      </c>
      <c r="H101" s="302">
        <f t="shared" si="26"/>
        <v>2.124214134650809</v>
      </c>
      <c r="I101" s="303"/>
      <c r="J101" s="302">
        <v>0.30234961832262292</v>
      </c>
      <c r="K101" s="302">
        <v>1.570968590545158</v>
      </c>
      <c r="L101" s="302">
        <f t="shared" si="27"/>
        <v>1.8733182088677809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0.37079109495326862</v>
      </c>
      <c r="C102" s="302">
        <v>0.76799665831925534</v>
      </c>
      <c r="D102" s="302">
        <f t="shared" si="25"/>
        <v>1.1387877532725239</v>
      </c>
      <c r="E102" s="303"/>
      <c r="F102" s="302">
        <v>0.27264140550193122</v>
      </c>
      <c r="G102" s="302">
        <v>0.69242983110102418</v>
      </c>
      <c r="H102" s="302">
        <f t="shared" si="26"/>
        <v>0.96507123660295546</v>
      </c>
      <c r="I102" s="303"/>
      <c r="J102" s="302">
        <v>0.20675718964672724</v>
      </c>
      <c r="K102" s="302">
        <v>0.39985514137919814</v>
      </c>
      <c r="L102" s="302">
        <f t="shared" si="27"/>
        <v>0.60661233102592538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4.7160872817655726</v>
      </c>
      <c r="C104" s="311">
        <f t="shared" ref="C104:D104" si="28">SUM(C94:C102)</f>
        <v>14.860912718234431</v>
      </c>
      <c r="D104" s="311">
        <f t="shared" si="28"/>
        <v>19.577000000000005</v>
      </c>
      <c r="E104" s="311"/>
      <c r="F104" s="311">
        <f t="shared" ref="F104:H104" si="29">SUM(F94:F102)</f>
        <v>5.1420351598072092</v>
      </c>
      <c r="G104" s="311">
        <f t="shared" si="29"/>
        <v>15.717964840192813</v>
      </c>
      <c r="H104" s="311">
        <f t="shared" si="29"/>
        <v>20.860000000000028</v>
      </c>
      <c r="I104" s="311"/>
      <c r="J104" s="311">
        <f t="shared" ref="J104:L104" si="30">SUM(J94:J102)</f>
        <v>4.3248722025871791</v>
      </c>
      <c r="K104" s="311">
        <f t="shared" si="30"/>
        <v>12.813127797412859</v>
      </c>
      <c r="L104" s="311">
        <f t="shared" si="30"/>
        <v>17.138000000000037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0.11789663621856451</v>
      </c>
      <c r="C111" s="302">
        <v>0.50124757846870227</v>
      </c>
      <c r="D111" s="302">
        <f>SUM(B111:C111)</f>
        <v>0.61914421468726677</v>
      </c>
      <c r="E111" s="303"/>
      <c r="F111" s="302">
        <v>0.15871355491145397</v>
      </c>
      <c r="G111" s="302">
        <v>0.37255122667578611</v>
      </c>
      <c r="H111" s="302">
        <f>SUM(F111:G111)</f>
        <v>0.53126478158724011</v>
      </c>
      <c r="I111" s="303"/>
      <c r="J111" s="302">
        <v>0.14577271472712183</v>
      </c>
      <c r="K111" s="302">
        <v>0.38428607173979967</v>
      </c>
      <c r="L111" s="302">
        <f>SUM(J111:K111)</f>
        <v>0.53005878646692151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0.1679262323734651</v>
      </c>
      <c r="C112" s="302">
        <v>0.93938785404682623</v>
      </c>
      <c r="D112" s="302">
        <f t="shared" ref="D112:D119" si="31">SUM(B112:C112)</f>
        <v>1.1073140864202913</v>
      </c>
      <c r="E112" s="303"/>
      <c r="F112" s="302">
        <v>0.22446277356153038</v>
      </c>
      <c r="G112" s="302">
        <v>0.8157383497116798</v>
      </c>
      <c r="H112" s="302">
        <f t="shared" ref="H112:H119" si="32">SUM(F112:G112)</f>
        <v>1.0402011232732102</v>
      </c>
      <c r="I112" s="303"/>
      <c r="J112" s="302">
        <v>0.23099331970648268</v>
      </c>
      <c r="K112" s="302">
        <v>0.9099942808536432</v>
      </c>
      <c r="L112" s="302">
        <f t="shared" ref="L112:L119" si="33">SUM(J112:K112)</f>
        <v>1.1409876005601258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0.1666859425649016</v>
      </c>
      <c r="C113" s="302">
        <v>0.52908121885325909</v>
      </c>
      <c r="D113" s="302">
        <f t="shared" si="31"/>
        <v>0.69576716141816064</v>
      </c>
      <c r="E113" s="303"/>
      <c r="F113" s="302">
        <v>0.19684895180704817</v>
      </c>
      <c r="G113" s="302">
        <v>0.46238352164331525</v>
      </c>
      <c r="H113" s="302">
        <f t="shared" si="32"/>
        <v>0.6592324734503634</v>
      </c>
      <c r="I113" s="303"/>
      <c r="J113" s="302">
        <v>0.16193275262256232</v>
      </c>
      <c r="K113" s="302">
        <v>0.40040777345836426</v>
      </c>
      <c r="L113" s="302">
        <f t="shared" si="33"/>
        <v>0.56234052608092655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0.28959651805524</v>
      </c>
      <c r="C114" s="302">
        <v>8.3918459253567099E-2</v>
      </c>
      <c r="D114" s="302">
        <f t="shared" si="31"/>
        <v>0.37351497730880712</v>
      </c>
      <c r="E114" s="303"/>
      <c r="F114" s="302">
        <v>0.22277224057766989</v>
      </c>
      <c r="G114" s="302">
        <v>5.9937943807178734E-2</v>
      </c>
      <c r="H114" s="302">
        <f t="shared" si="32"/>
        <v>0.28271018438484863</v>
      </c>
      <c r="I114" s="303"/>
      <c r="J114" s="302">
        <v>0.20523489350968338</v>
      </c>
      <c r="K114" s="302">
        <v>2.9191666829963905E-2</v>
      </c>
      <c r="L114" s="302">
        <f t="shared" si="33"/>
        <v>0.23442656033964729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3.4155513723623812E-2</v>
      </c>
      <c r="C115" s="302">
        <v>1.0188418843825406</v>
      </c>
      <c r="D115" s="302">
        <f t="shared" si="31"/>
        <v>1.0529973981061644</v>
      </c>
      <c r="E115" s="303"/>
      <c r="F115" s="302">
        <v>9.091844776048813E-2</v>
      </c>
      <c r="G115" s="302">
        <v>0.57465720002307719</v>
      </c>
      <c r="H115" s="302">
        <f t="shared" si="32"/>
        <v>0.66557564778356526</v>
      </c>
      <c r="I115" s="303"/>
      <c r="J115" s="302">
        <v>0.1306767804994379</v>
      </c>
      <c r="K115" s="302">
        <v>0.45816811233460597</v>
      </c>
      <c r="L115" s="302">
        <f t="shared" si="33"/>
        <v>0.58884489283404384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3.8810151161869477E-2</v>
      </c>
      <c r="C116" s="302">
        <v>3.9860846653173507E-2</v>
      </c>
      <c r="D116" s="302">
        <f t="shared" si="31"/>
        <v>7.8670997815042984E-2</v>
      </c>
      <c r="E116" s="303"/>
      <c r="F116" s="302">
        <v>7.7674340883710682E-2</v>
      </c>
      <c r="G116" s="302">
        <v>2.8730287043413499E-2</v>
      </c>
      <c r="H116" s="302">
        <f t="shared" si="32"/>
        <v>0.10640462792712418</v>
      </c>
      <c r="I116" s="303"/>
      <c r="J116" s="302">
        <v>6.76106485794295E-2</v>
      </c>
      <c r="K116" s="302">
        <v>3.2169594835283644E-2</v>
      </c>
      <c r="L116" s="302">
        <f t="shared" si="33"/>
        <v>9.9780243414713143E-2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0.39684787780066755</v>
      </c>
      <c r="C117" s="302">
        <v>0.21841702973928023</v>
      </c>
      <c r="D117" s="302">
        <f t="shared" si="31"/>
        <v>0.61526490753994778</v>
      </c>
      <c r="E117" s="303"/>
      <c r="F117" s="302">
        <v>0.30812002524506649</v>
      </c>
      <c r="G117" s="302">
        <v>0.13859005809870462</v>
      </c>
      <c r="H117" s="302">
        <f t="shared" si="32"/>
        <v>0.4467100833437711</v>
      </c>
      <c r="I117" s="303"/>
      <c r="J117" s="302">
        <v>0.31349828430693999</v>
      </c>
      <c r="K117" s="302">
        <v>0.1410119461125518</v>
      </c>
      <c r="L117" s="302">
        <f t="shared" si="33"/>
        <v>0.45451023041949179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6.2523832050973309E-3</v>
      </c>
      <c r="C118" s="302">
        <v>0.21715438237665607</v>
      </c>
      <c r="D118" s="302">
        <f t="shared" si="31"/>
        <v>0.2234067655817534</v>
      </c>
      <c r="E118" s="303"/>
      <c r="F118" s="302">
        <v>1.2190421302480851E-2</v>
      </c>
      <c r="G118" s="302">
        <v>0.11481193521026642</v>
      </c>
      <c r="H118" s="302">
        <f t="shared" si="32"/>
        <v>0.12700235651274727</v>
      </c>
      <c r="I118" s="303"/>
      <c r="J118" s="302">
        <v>2.6384468939437154E-2</v>
      </c>
      <c r="K118" s="302">
        <v>0.13066630995484366</v>
      </c>
      <c r="L118" s="302">
        <f t="shared" si="33"/>
        <v>0.15705077889428082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1.6289997064358089E-2</v>
      </c>
      <c r="C119" s="302">
        <v>6.4629494058202633E-2</v>
      </c>
      <c r="D119" s="302">
        <f t="shared" si="31"/>
        <v>8.0919491122560722E-2</v>
      </c>
      <c r="E119" s="303"/>
      <c r="F119" s="302">
        <v>3.793416127083378E-2</v>
      </c>
      <c r="G119" s="302">
        <v>3.2964560466302105E-2</v>
      </c>
      <c r="H119" s="302">
        <f t="shared" si="32"/>
        <v>7.0898721737135878E-2</v>
      </c>
      <c r="I119" s="303"/>
      <c r="J119" s="302">
        <v>3.427616960952163E-2</v>
      </c>
      <c r="K119" s="302">
        <v>1.7724211380330437E-2</v>
      </c>
      <c r="L119" s="302">
        <f t="shared" si="33"/>
        <v>5.2000380989852067E-2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1.2344612521677876</v>
      </c>
      <c r="C121" s="311">
        <f t="shared" ref="C121:D121" si="34">SUM(C111:C119)</f>
        <v>3.6125387478322075</v>
      </c>
      <c r="D121" s="311">
        <f t="shared" si="34"/>
        <v>4.8469999999999951</v>
      </c>
      <c r="E121" s="311"/>
      <c r="F121" s="311">
        <f t="shared" ref="F121:H121" si="35">SUM(F111:F119)</f>
        <v>1.3296349173202824</v>
      </c>
      <c r="G121" s="311">
        <f t="shared" si="35"/>
        <v>2.600365082679724</v>
      </c>
      <c r="H121" s="311">
        <f t="shared" si="35"/>
        <v>3.9300000000000059</v>
      </c>
      <c r="I121" s="311"/>
      <c r="J121" s="311">
        <f t="shared" ref="J121:L121" si="36">SUM(J111:J119)</f>
        <v>1.3163800325006165</v>
      </c>
      <c r="K121" s="311">
        <f t="shared" si="36"/>
        <v>2.5036199674993869</v>
      </c>
      <c r="L121" s="311">
        <f t="shared" si="36"/>
        <v>3.8200000000000034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6.4709359439676262E-2</v>
      </c>
      <c r="C128" s="302">
        <v>0.29325172029806024</v>
      </c>
      <c r="D128" s="302">
        <f>SUM(B128:C128)</f>
        <v>0.3579610797377365</v>
      </c>
      <c r="E128" s="303"/>
      <c r="F128" s="302">
        <v>7.0438979048223049E-2</v>
      </c>
      <c r="G128" s="302">
        <v>0.49051494314928368</v>
      </c>
      <c r="H128" s="302">
        <f>SUM(F128:G128)</f>
        <v>0.56095392219750673</v>
      </c>
      <c r="I128" s="303"/>
      <c r="J128" s="302">
        <v>8.8849831596841081E-2</v>
      </c>
      <c r="K128" s="302">
        <v>0.573703082757961</v>
      </c>
      <c r="L128" s="302">
        <f>SUM(J128:K128)</f>
        <v>0.66255291435480212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0.11473333832468852</v>
      </c>
      <c r="C129" s="302">
        <v>0.24086435131272158</v>
      </c>
      <c r="D129" s="302">
        <f t="shared" ref="D129:D136" si="37">SUM(B129:C129)</f>
        <v>0.35559768963741012</v>
      </c>
      <c r="E129" s="303"/>
      <c r="F129" s="302">
        <v>0.15081183412063154</v>
      </c>
      <c r="G129" s="302">
        <v>0.41414176445332967</v>
      </c>
      <c r="H129" s="302">
        <f t="shared" ref="H129:H136" si="38">SUM(F129:G129)</f>
        <v>0.56495359857396121</v>
      </c>
      <c r="I129" s="303"/>
      <c r="J129" s="302">
        <v>0.2226580474266627</v>
      </c>
      <c r="K129" s="302">
        <v>0.48888853327991311</v>
      </c>
      <c r="L129" s="302">
        <f t="shared" ref="L129:L136" si="39">SUM(J129:K129)</f>
        <v>0.71154658070657584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0.16497444903892153</v>
      </c>
      <c r="C130" s="302">
        <v>0.20913775703053028</v>
      </c>
      <c r="D130" s="302">
        <f t="shared" si="37"/>
        <v>0.37411220606945184</v>
      </c>
      <c r="E130" s="303"/>
      <c r="F130" s="302">
        <v>0.17963190517795521</v>
      </c>
      <c r="G130" s="302">
        <v>0.3247852599112423</v>
      </c>
      <c r="H130" s="302">
        <f t="shared" si="38"/>
        <v>0.50441716508919754</v>
      </c>
      <c r="I130" s="303"/>
      <c r="J130" s="302">
        <v>0.25086148735443642</v>
      </c>
      <c r="K130" s="302">
        <v>0.34491424259183867</v>
      </c>
      <c r="L130" s="302">
        <f t="shared" si="39"/>
        <v>0.59577572994627515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0.13907693565345913</v>
      </c>
      <c r="C131" s="302">
        <v>3.8203022076838761E-2</v>
      </c>
      <c r="D131" s="302">
        <f t="shared" si="37"/>
        <v>0.17727995773029789</v>
      </c>
      <c r="E131" s="303"/>
      <c r="F131" s="302">
        <v>0.11501419276968021</v>
      </c>
      <c r="G131" s="302">
        <v>8.8004163026063828E-2</v>
      </c>
      <c r="H131" s="302">
        <f t="shared" si="38"/>
        <v>0.20301835579574404</v>
      </c>
      <c r="I131" s="303"/>
      <c r="J131" s="302">
        <v>7.0519269764835052E-2</v>
      </c>
      <c r="K131" s="302">
        <v>9.649431268430364E-2</v>
      </c>
      <c r="L131" s="302">
        <f t="shared" si="39"/>
        <v>0.16701358244913869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4.0767061939023547E-2</v>
      </c>
      <c r="C132" s="302">
        <v>0.18638099570065039</v>
      </c>
      <c r="D132" s="302">
        <f t="shared" si="37"/>
        <v>0.22714805763967394</v>
      </c>
      <c r="E132" s="303"/>
      <c r="F132" s="302">
        <v>2.9335802997274164E-2</v>
      </c>
      <c r="G132" s="302">
        <v>0.30077625649989231</v>
      </c>
      <c r="H132" s="302">
        <f t="shared" si="38"/>
        <v>0.33011205949716649</v>
      </c>
      <c r="I132" s="303"/>
      <c r="J132" s="302">
        <v>7.1960876778828731E-2</v>
      </c>
      <c r="K132" s="302">
        <v>0.33003965514539652</v>
      </c>
      <c r="L132" s="302">
        <f t="shared" si="39"/>
        <v>0.40200053192422525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3.796055946911716E-2</v>
      </c>
      <c r="C133" s="302">
        <v>3.1056908175452119E-2</v>
      </c>
      <c r="D133" s="302">
        <f t="shared" si="37"/>
        <v>6.9017467644569286E-2</v>
      </c>
      <c r="E133" s="303"/>
      <c r="F133" s="302">
        <v>2.7871444889870287E-2</v>
      </c>
      <c r="G133" s="302">
        <v>5.1518245417190633E-2</v>
      </c>
      <c r="H133" s="302">
        <f t="shared" si="38"/>
        <v>7.9389690307060917E-2</v>
      </c>
      <c r="I133" s="303"/>
      <c r="J133" s="302">
        <v>3.4947828129353958E-2</v>
      </c>
      <c r="K133" s="302">
        <v>6.6841527090298655E-2</v>
      </c>
      <c r="L133" s="302">
        <f t="shared" si="39"/>
        <v>0.10178935521965261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5.3683975633573841E-2</v>
      </c>
      <c r="C134" s="302">
        <v>3.3226525116952718E-2</v>
      </c>
      <c r="D134" s="302">
        <f>SUM(B134:C134)</f>
        <v>8.6910500750526559E-2</v>
      </c>
      <c r="E134" s="303"/>
      <c r="F134" s="302">
        <v>3.765274971093837E-2</v>
      </c>
      <c r="G134" s="302">
        <v>7.9618844406858472E-2</v>
      </c>
      <c r="H134" s="302">
        <f t="shared" si="38"/>
        <v>0.11727159411779683</v>
      </c>
      <c r="I134" s="303"/>
      <c r="J134" s="302">
        <v>4.380490161499892E-2</v>
      </c>
      <c r="K134" s="302">
        <v>9.7931531386146728E-2</v>
      </c>
      <c r="L134" s="302">
        <f t="shared" si="39"/>
        <v>0.14173643300114563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3.4698938154184157E-2</v>
      </c>
      <c r="C135" s="302">
        <v>0.46744011128446905</v>
      </c>
      <c r="D135" s="302">
        <f t="shared" si="37"/>
        <v>0.50213904943865317</v>
      </c>
      <c r="E135" s="303"/>
      <c r="F135" s="302">
        <v>2.6912267755572018E-2</v>
      </c>
      <c r="G135" s="302">
        <v>0.58225776164709031</v>
      </c>
      <c r="H135" s="302">
        <f t="shared" si="38"/>
        <v>0.60917002940266229</v>
      </c>
      <c r="I135" s="303"/>
      <c r="J135" s="302">
        <v>3.3474056813659107E-2</v>
      </c>
      <c r="K135" s="302">
        <v>0.74266509443990469</v>
      </c>
      <c r="L135" s="302">
        <f t="shared" si="39"/>
        <v>0.77613915125356381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5.2565863196284708E-2</v>
      </c>
      <c r="C136" s="302">
        <v>0.44826812815539829</v>
      </c>
      <c r="D136" s="302">
        <f t="shared" si="37"/>
        <v>0.50083399135168305</v>
      </c>
      <c r="E136" s="303"/>
      <c r="F136" s="302">
        <v>2.7391144035817473E-2</v>
      </c>
      <c r="G136" s="302">
        <v>0.49032244098308309</v>
      </c>
      <c r="H136" s="302">
        <f t="shared" si="38"/>
        <v>0.51771358501890052</v>
      </c>
      <c r="I136" s="303"/>
      <c r="J136" s="302">
        <v>2.2414060066757644E-2</v>
      </c>
      <c r="K136" s="302">
        <v>0.42203166107785983</v>
      </c>
      <c r="L136" s="302">
        <f t="shared" si="39"/>
        <v>0.4444457211446175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0.70317048084892886</v>
      </c>
      <c r="C138" s="311">
        <f t="shared" ref="C138" si="40">SUM(C128:C136)</f>
        <v>1.9478295191510733</v>
      </c>
      <c r="D138" s="311">
        <f>SUM(D128:D136)</f>
        <v>2.6510000000000025</v>
      </c>
      <c r="E138" s="311"/>
      <c r="F138" s="311">
        <f t="shared" ref="F138:H138" si="41">SUM(F128:F136)</f>
        <v>0.66506032050596209</v>
      </c>
      <c r="G138" s="311">
        <f t="shared" si="41"/>
        <v>2.8219396794940339</v>
      </c>
      <c r="H138" s="311">
        <f t="shared" si="41"/>
        <v>3.4869999999999965</v>
      </c>
      <c r="I138" s="311"/>
      <c r="J138" s="311">
        <f t="shared" ref="J138:L138" si="42">SUM(J128:J136)</f>
        <v>0.83949035954637352</v>
      </c>
      <c r="K138" s="311">
        <f t="shared" si="42"/>
        <v>3.1635096404536229</v>
      </c>
      <c r="L138" s="311">
        <f t="shared" si="42"/>
        <v>4.0029999999999966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0.86181015933455796</v>
      </c>
      <c r="C145" s="302">
        <v>4.3831365751644684</v>
      </c>
      <c r="D145" s="302">
        <f>SUM(B145:C145)</f>
        <v>5.2449467344990266</v>
      </c>
      <c r="E145" s="303"/>
      <c r="F145" s="302">
        <v>1.4966296001092274</v>
      </c>
      <c r="G145" s="302">
        <v>6.8332966408496221</v>
      </c>
      <c r="H145" s="302">
        <f>SUM(F145:G145)</f>
        <v>8.3299262409588497</v>
      </c>
      <c r="I145" s="303"/>
      <c r="J145" s="302">
        <v>1.9851164204604246</v>
      </c>
      <c r="K145" s="302">
        <v>7.9459540736186618</v>
      </c>
      <c r="L145" s="302">
        <f>SUM(J145:K145)</f>
        <v>9.931070494079087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0.71882628929213477</v>
      </c>
      <c r="C146" s="302">
        <v>4.0500034342586222</v>
      </c>
      <c r="D146" s="302">
        <f t="shared" ref="D146:D153" si="43">SUM(B146:C146)</f>
        <v>4.7688297235507573</v>
      </c>
      <c r="E146" s="303"/>
      <c r="F146" s="302">
        <v>1.285697603856188</v>
      </c>
      <c r="G146" s="302">
        <v>6.475517718391103</v>
      </c>
      <c r="H146" s="302">
        <f t="shared" ref="H146:H153" si="44">SUM(F146:G146)</f>
        <v>7.761215322247291</v>
      </c>
      <c r="I146" s="303"/>
      <c r="J146" s="302">
        <v>1.8692710942648914</v>
      </c>
      <c r="K146" s="302">
        <v>8.6689141482963308</v>
      </c>
      <c r="L146" s="302">
        <f t="shared" ref="L146:L153" si="45">SUM(J146:K146)</f>
        <v>10.538185242561223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0.68212527825632341</v>
      </c>
      <c r="C147" s="302">
        <v>2.1034502697498745</v>
      </c>
      <c r="D147" s="302">
        <f t="shared" si="43"/>
        <v>2.7855755480061979</v>
      </c>
      <c r="E147" s="303"/>
      <c r="F147" s="302">
        <v>1.0754121137408146</v>
      </c>
      <c r="G147" s="302">
        <v>3.2106255312477123</v>
      </c>
      <c r="H147" s="302">
        <f t="shared" si="44"/>
        <v>4.2860376449885269</v>
      </c>
      <c r="I147" s="303"/>
      <c r="J147" s="302">
        <v>1.3814365996857259</v>
      </c>
      <c r="K147" s="302">
        <v>3.5160036908850989</v>
      </c>
      <c r="L147" s="302">
        <f t="shared" si="45"/>
        <v>4.8974402905708248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3.3083432512918853</v>
      </c>
      <c r="C148" s="302">
        <v>0.41377178162940598</v>
      </c>
      <c r="D148" s="302">
        <f t="shared" si="43"/>
        <v>3.7221150329212911</v>
      </c>
      <c r="E148" s="303"/>
      <c r="F148" s="302">
        <v>4.3347281874142727</v>
      </c>
      <c r="G148" s="302">
        <v>0.6007846843774175</v>
      </c>
      <c r="H148" s="302">
        <f t="shared" si="44"/>
        <v>4.9355128717916905</v>
      </c>
      <c r="I148" s="303"/>
      <c r="J148" s="302">
        <v>4.1799298776512765</v>
      </c>
      <c r="K148" s="302">
        <v>0.6872022715413646</v>
      </c>
      <c r="L148" s="302">
        <f t="shared" si="45"/>
        <v>4.8671321491926411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0.3224499730407025</v>
      </c>
      <c r="C149" s="302">
        <v>19.812593146453835</v>
      </c>
      <c r="D149" s="302">
        <f t="shared" si="43"/>
        <v>20.135043119494537</v>
      </c>
      <c r="E149" s="303"/>
      <c r="F149" s="302">
        <v>0.43975607242810621</v>
      </c>
      <c r="G149" s="302">
        <v>20.855685425740695</v>
      </c>
      <c r="H149" s="302">
        <f t="shared" si="44"/>
        <v>21.295441498168802</v>
      </c>
      <c r="I149" s="303"/>
      <c r="J149" s="302">
        <v>0.95729520570479842</v>
      </c>
      <c r="K149" s="302">
        <v>22.491735513831337</v>
      </c>
      <c r="L149" s="302">
        <f t="shared" si="45"/>
        <v>23.449030719536136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3.7329941073018943E-2</v>
      </c>
      <c r="C150" s="302">
        <v>0.10355415989638593</v>
      </c>
      <c r="D150" s="302">
        <f t="shared" si="43"/>
        <v>0.14088410096940487</v>
      </c>
      <c r="E150" s="303"/>
      <c r="F150" s="302">
        <v>4.8397514095586742E-2</v>
      </c>
      <c r="G150" s="302">
        <v>0.15846338957739367</v>
      </c>
      <c r="H150" s="302">
        <f t="shared" si="44"/>
        <v>0.20686090367298041</v>
      </c>
      <c r="I150" s="303"/>
      <c r="J150" s="302">
        <v>6.1785864081817216E-2</v>
      </c>
      <c r="K150" s="302">
        <v>0.18525322918367221</v>
      </c>
      <c r="L150" s="302">
        <f t="shared" si="45"/>
        <v>0.24703909326548942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0.35442286920622385</v>
      </c>
      <c r="C151" s="302">
        <v>0.31107403132074002</v>
      </c>
      <c r="D151" s="302">
        <f t="shared" si="43"/>
        <v>0.66549690052696386</v>
      </c>
      <c r="E151" s="303"/>
      <c r="F151" s="302">
        <v>0.4985592117339519</v>
      </c>
      <c r="G151" s="302">
        <v>0.42997424278003793</v>
      </c>
      <c r="H151" s="302">
        <f t="shared" si="44"/>
        <v>0.92853345451398983</v>
      </c>
      <c r="I151" s="303"/>
      <c r="J151" s="302">
        <v>0.63760632500899428</v>
      </c>
      <c r="K151" s="302">
        <v>0.55569499329705885</v>
      </c>
      <c r="L151" s="302">
        <f t="shared" si="45"/>
        <v>1.193301318306053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5.2237840223212782E-2</v>
      </c>
      <c r="C152" s="302">
        <v>3.5538874984068993</v>
      </c>
      <c r="D152" s="302">
        <f t="shared" si="43"/>
        <v>3.606125338630112</v>
      </c>
      <c r="E152" s="303"/>
      <c r="F152" s="302">
        <v>5.9472461631021691E-2</v>
      </c>
      <c r="G152" s="302">
        <v>4.0816761779398636</v>
      </c>
      <c r="H152" s="302">
        <f t="shared" si="44"/>
        <v>4.1411486395708854</v>
      </c>
      <c r="I152" s="303"/>
      <c r="J152" s="302">
        <v>9.0502245626138345E-2</v>
      </c>
      <c r="K152" s="302">
        <v>5.4097970496291232</v>
      </c>
      <c r="L152" s="302">
        <f t="shared" si="45"/>
        <v>5.5002992952552612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0.21791681825433476</v>
      </c>
      <c r="C153" s="302">
        <v>2.3770666831474725</v>
      </c>
      <c r="D153" s="302">
        <f t="shared" si="43"/>
        <v>2.5949835014018072</v>
      </c>
      <c r="E153" s="303"/>
      <c r="F153" s="302">
        <v>0.22137976269443865</v>
      </c>
      <c r="G153" s="302">
        <v>2.7139436613924501</v>
      </c>
      <c r="H153" s="302">
        <f t="shared" si="44"/>
        <v>2.9353234240868886</v>
      </c>
      <c r="I153" s="303"/>
      <c r="J153" s="302">
        <v>0.19372509040026539</v>
      </c>
      <c r="K153" s="302">
        <v>3.0337763068330013</v>
      </c>
      <c r="L153" s="302">
        <f t="shared" si="45"/>
        <v>3.2275013972332665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6.555462419972395</v>
      </c>
      <c r="C155" s="311">
        <f t="shared" ref="C155:D155" si="46">SUM(C145:C153)</f>
        <v>37.108537580027708</v>
      </c>
      <c r="D155" s="311">
        <f t="shared" si="46"/>
        <v>43.664000000000087</v>
      </c>
      <c r="E155" s="311"/>
      <c r="F155" s="311">
        <f t="shared" ref="F155:H155" si="47">SUM(F145:F153)</f>
        <v>9.4600325277036053</v>
      </c>
      <c r="G155" s="311">
        <f t="shared" si="47"/>
        <v>45.35996747229629</v>
      </c>
      <c r="H155" s="311">
        <f t="shared" si="47"/>
        <v>54.819999999999908</v>
      </c>
      <c r="I155" s="311"/>
      <c r="J155" s="311">
        <f t="shared" ref="J155:L155" si="48">SUM(J145:J153)</f>
        <v>11.356668722884333</v>
      </c>
      <c r="K155" s="311">
        <f t="shared" si="48"/>
        <v>52.494331277115649</v>
      </c>
      <c r="L155" s="311">
        <f t="shared" si="48"/>
        <v>63.850999999999992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5.158265019571191</v>
      </c>
      <c r="C162" s="302">
        <v>7.9794513623562988</v>
      </c>
      <c r="D162" s="302">
        <f>SUM(B162:C162)</f>
        <v>13.13771638192749</v>
      </c>
      <c r="E162" s="303"/>
      <c r="F162" s="302">
        <v>6.2838066258428045</v>
      </c>
      <c r="G162" s="302">
        <v>8.6786916608844589</v>
      </c>
      <c r="H162" s="302">
        <f>SUM(F162:G162)</f>
        <v>14.962498286727264</v>
      </c>
      <c r="I162" s="303"/>
      <c r="J162" s="302">
        <v>8.2000063155436518</v>
      </c>
      <c r="K162" s="302">
        <v>9.5912873495003055</v>
      </c>
      <c r="L162" s="302">
        <f>SUM(J162:K162)</f>
        <v>17.791293665043959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3.8449940760645038</v>
      </c>
      <c r="C163" s="302">
        <v>3.8537769984878789</v>
      </c>
      <c r="D163" s="302">
        <f t="shared" ref="D163:D170" si="49">SUM(B163:C163)</f>
        <v>7.6987710745523827</v>
      </c>
      <c r="E163" s="303"/>
      <c r="F163" s="302">
        <v>5.1858695308536609</v>
      </c>
      <c r="G163" s="302">
        <v>4.7826892998238453</v>
      </c>
      <c r="H163" s="302">
        <f t="shared" ref="H163:H170" si="50">SUM(F163:G163)</f>
        <v>9.9685588306775053</v>
      </c>
      <c r="I163" s="303"/>
      <c r="J163" s="302">
        <v>6.6690761433071035</v>
      </c>
      <c r="K163" s="302">
        <v>5.9273464732449641</v>
      </c>
      <c r="L163" s="302">
        <f t="shared" ref="L163:L170" si="51">SUM(J163:K163)</f>
        <v>12.596422616552069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4.3052658947916305</v>
      </c>
      <c r="C164" s="302">
        <v>4.1558469323985134</v>
      </c>
      <c r="D164" s="302">
        <f t="shared" si="49"/>
        <v>8.4611128271901439</v>
      </c>
      <c r="E164" s="303"/>
      <c r="F164" s="302">
        <v>5.0575143118646304</v>
      </c>
      <c r="G164" s="302">
        <v>4.6612665794621639</v>
      </c>
      <c r="H164" s="302">
        <f t="shared" si="50"/>
        <v>9.7187808913267943</v>
      </c>
      <c r="I164" s="303"/>
      <c r="J164" s="302">
        <v>5.7466078515501522</v>
      </c>
      <c r="K164" s="302">
        <v>4.6987405198542698</v>
      </c>
      <c r="L164" s="302">
        <f t="shared" si="51"/>
        <v>10.445348371404421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6.8028180976395962</v>
      </c>
      <c r="C165" s="302">
        <v>2.5319866574281633</v>
      </c>
      <c r="D165" s="302">
        <f t="shared" si="49"/>
        <v>9.3348047550677595</v>
      </c>
      <c r="E165" s="303"/>
      <c r="F165" s="302">
        <v>6.6719732805238943</v>
      </c>
      <c r="G165" s="302">
        <v>2.8843442873254648</v>
      </c>
      <c r="H165" s="302">
        <f t="shared" si="50"/>
        <v>9.5563175678493586</v>
      </c>
      <c r="I165" s="303"/>
      <c r="J165" s="302">
        <v>5.5516957529018462</v>
      </c>
      <c r="K165" s="302">
        <v>3.2962127800841285</v>
      </c>
      <c r="L165" s="302">
        <f t="shared" si="51"/>
        <v>8.8479085329859757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1.2045793972190815</v>
      </c>
      <c r="C166" s="302">
        <v>6.4404673831401054</v>
      </c>
      <c r="D166" s="302">
        <f t="shared" si="49"/>
        <v>7.6450467803591868</v>
      </c>
      <c r="E166" s="303"/>
      <c r="F166" s="302">
        <v>1.0764205131825575</v>
      </c>
      <c r="G166" s="302">
        <v>5.4840929046496401</v>
      </c>
      <c r="H166" s="302">
        <f t="shared" si="50"/>
        <v>6.5605134178321975</v>
      </c>
      <c r="I166" s="303"/>
      <c r="J166" s="302">
        <v>1.2194716771400445</v>
      </c>
      <c r="K166" s="302">
        <v>5.3544596408718785</v>
      </c>
      <c r="L166" s="302">
        <f t="shared" si="51"/>
        <v>6.5739313180119225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0.85253424535811517</v>
      </c>
      <c r="C167" s="302">
        <v>0.17892885400540626</v>
      </c>
      <c r="D167" s="302">
        <f t="shared" si="49"/>
        <v>1.0314630993635214</v>
      </c>
      <c r="E167" s="303"/>
      <c r="F167" s="302">
        <v>0.85451569374503966</v>
      </c>
      <c r="G167" s="302">
        <v>0.19520989374452549</v>
      </c>
      <c r="H167" s="302">
        <f t="shared" si="50"/>
        <v>1.0497255874895652</v>
      </c>
      <c r="I167" s="303"/>
      <c r="J167" s="302">
        <v>1.1056698818176884</v>
      </c>
      <c r="K167" s="302">
        <v>0.24080139476659987</v>
      </c>
      <c r="L167" s="302">
        <f t="shared" si="51"/>
        <v>1.3464712765842883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17.174439609435559</v>
      </c>
      <c r="C168" s="302">
        <v>12.1388473089706</v>
      </c>
      <c r="D168" s="302">
        <f t="shared" si="49"/>
        <v>29.31328691840616</v>
      </c>
      <c r="E168" s="303"/>
      <c r="F168" s="302">
        <v>16.154828679159909</v>
      </c>
      <c r="G168" s="302">
        <v>12.230969622335861</v>
      </c>
      <c r="H168" s="302">
        <f t="shared" si="50"/>
        <v>28.385798301495768</v>
      </c>
      <c r="I168" s="303"/>
      <c r="J168" s="302">
        <v>13.690146874030328</v>
      </c>
      <c r="K168" s="302">
        <v>11.972396773558824</v>
      </c>
      <c r="L168" s="302">
        <f t="shared" si="51"/>
        <v>25.662543647589153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0.65386936472700852</v>
      </c>
      <c r="C169" s="302">
        <v>4.8110242180147225</v>
      </c>
      <c r="D169" s="302">
        <f t="shared" si="49"/>
        <v>5.4648935827417313</v>
      </c>
      <c r="E169" s="303"/>
      <c r="F169" s="302">
        <v>0.53298307421788926</v>
      </c>
      <c r="G169" s="302">
        <v>4.0317142620648694</v>
      </c>
      <c r="H169" s="302">
        <f t="shared" si="50"/>
        <v>4.5646973362827588</v>
      </c>
      <c r="I169" s="303"/>
      <c r="J169" s="302">
        <v>0.73815268071378359</v>
      </c>
      <c r="K169" s="302">
        <v>4.3851647991931326</v>
      </c>
      <c r="L169" s="302">
        <f t="shared" si="51"/>
        <v>5.1233174799069161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4.8254543636743685</v>
      </c>
      <c r="C170" s="302">
        <v>5.3854502167171505</v>
      </c>
      <c r="D170" s="302">
        <f t="shared" si="49"/>
        <v>10.210904580391519</v>
      </c>
      <c r="E170" s="303"/>
      <c r="F170" s="302">
        <v>3.9971459862024439</v>
      </c>
      <c r="G170" s="302">
        <v>4.3449637941162953</v>
      </c>
      <c r="H170" s="302">
        <f t="shared" si="50"/>
        <v>8.3421097803187401</v>
      </c>
      <c r="I170" s="303"/>
      <c r="J170" s="302">
        <v>3.453572760604708</v>
      </c>
      <c r="K170" s="302">
        <v>3.4561903313165319</v>
      </c>
      <c r="L170" s="302">
        <f t="shared" si="51"/>
        <v>6.9097630919212403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44.822220068481052</v>
      </c>
      <c r="C172" s="311">
        <f t="shared" ref="C172:D172" si="52">SUM(C162:C170)</f>
        <v>47.475779931518844</v>
      </c>
      <c r="D172" s="311">
        <f t="shared" si="52"/>
        <v>92.297999999999888</v>
      </c>
      <c r="E172" s="311"/>
      <c r="F172" s="311">
        <f t="shared" ref="F172:H172" si="53">SUM(F162:F170)</f>
        <v>45.815057695592827</v>
      </c>
      <c r="G172" s="311">
        <f t="shared" si="53"/>
        <v>47.293942304407125</v>
      </c>
      <c r="H172" s="311">
        <f t="shared" si="53"/>
        <v>93.108999999999952</v>
      </c>
      <c r="I172" s="311"/>
      <c r="J172" s="311">
        <f t="shared" ref="J172:L172" si="54">SUM(J162:J170)</f>
        <v>46.374399937609304</v>
      </c>
      <c r="K172" s="311">
        <f t="shared" si="54"/>
        <v>48.922600062390643</v>
      </c>
      <c r="L172" s="311">
        <f t="shared" si="54"/>
        <v>95.29699999999994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0.33898578883499852</v>
      </c>
      <c r="C179" s="302">
        <v>1.5569940925884067</v>
      </c>
      <c r="D179" s="302">
        <f>SUM(B179:C179)</f>
        <v>1.8959798814234052</v>
      </c>
      <c r="E179" s="303"/>
      <c r="F179" s="302">
        <v>0.44550957926665546</v>
      </c>
      <c r="G179" s="302">
        <v>1.587510611435508</v>
      </c>
      <c r="H179" s="302">
        <f>SUM(F179:G179)</f>
        <v>2.0330201907021634</v>
      </c>
      <c r="I179" s="303"/>
      <c r="J179" s="302">
        <v>0.58338233697383135</v>
      </c>
      <c r="K179" s="302">
        <v>1.5817519732031295</v>
      </c>
      <c r="L179" s="302">
        <f>SUM(J179:K179)</f>
        <v>2.1651343101769607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0.28840138191457038</v>
      </c>
      <c r="C180" s="302">
        <v>1.1044779460302458</v>
      </c>
      <c r="D180" s="302">
        <f t="shared" ref="D180:D187" si="55">SUM(B180:C180)</f>
        <v>1.3928793279448162</v>
      </c>
      <c r="E180" s="303"/>
      <c r="F180" s="302">
        <v>0.46047562702144329</v>
      </c>
      <c r="G180" s="302">
        <v>1.4698891342112395</v>
      </c>
      <c r="H180" s="302">
        <f t="shared" ref="H180:H187" si="56">SUM(F180:G180)</f>
        <v>1.9303647612326826</v>
      </c>
      <c r="I180" s="303"/>
      <c r="J180" s="302">
        <v>0.60623372304547996</v>
      </c>
      <c r="K180" s="302">
        <v>2.056580539323797</v>
      </c>
      <c r="L180" s="302">
        <f t="shared" ref="L180:L187" si="57">SUM(J180:K180)</f>
        <v>2.662814262369277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0.34462205385228106</v>
      </c>
      <c r="C181" s="302">
        <v>1.2553578408331021</v>
      </c>
      <c r="D181" s="302">
        <f t="shared" si="55"/>
        <v>1.5999798946853832</v>
      </c>
      <c r="E181" s="303"/>
      <c r="F181" s="302">
        <v>0.46042080493198556</v>
      </c>
      <c r="G181" s="302">
        <v>1.6665835272936986</v>
      </c>
      <c r="H181" s="302">
        <f t="shared" si="56"/>
        <v>2.1270043322256842</v>
      </c>
      <c r="I181" s="303"/>
      <c r="J181" s="302">
        <v>0.53603377015044829</v>
      </c>
      <c r="K181" s="302">
        <v>2.0302091837068739</v>
      </c>
      <c r="L181" s="302">
        <f t="shared" si="57"/>
        <v>2.5662429538573219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1.2167195111898428</v>
      </c>
      <c r="C182" s="302">
        <v>0.91432494724310742</v>
      </c>
      <c r="D182" s="302">
        <f t="shared" si="55"/>
        <v>2.1310444584329504</v>
      </c>
      <c r="E182" s="303"/>
      <c r="F182" s="302">
        <v>1.3616836399763981</v>
      </c>
      <c r="G182" s="302">
        <v>0.99873711074535587</v>
      </c>
      <c r="H182" s="302">
        <f t="shared" si="56"/>
        <v>2.3604207507217541</v>
      </c>
      <c r="I182" s="303"/>
      <c r="J182" s="302">
        <v>1.1657014611190795</v>
      </c>
      <c r="K182" s="302">
        <v>0.92995797110217671</v>
      </c>
      <c r="L182" s="302">
        <f t="shared" si="57"/>
        <v>2.0956594322212561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4.1587632217112612E-2</v>
      </c>
      <c r="C183" s="302">
        <v>1.250688677607751</v>
      </c>
      <c r="D183" s="302">
        <f t="shared" si="55"/>
        <v>1.2922763098248637</v>
      </c>
      <c r="E183" s="303"/>
      <c r="F183" s="302">
        <v>4.7824691003574303E-2</v>
      </c>
      <c r="G183" s="302">
        <v>0.96801872287817925</v>
      </c>
      <c r="H183" s="302">
        <f t="shared" si="56"/>
        <v>1.0158434138817536</v>
      </c>
      <c r="I183" s="303"/>
      <c r="J183" s="302">
        <v>0.13378493068895869</v>
      </c>
      <c r="K183" s="302">
        <v>0.97977889110576344</v>
      </c>
      <c r="L183" s="302">
        <f t="shared" si="57"/>
        <v>1.1135638217947221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1.1663199079479769</v>
      </c>
      <c r="C184" s="302">
        <v>0.78242772163900509</v>
      </c>
      <c r="D184" s="302">
        <f t="shared" si="55"/>
        <v>1.9487476295869821</v>
      </c>
      <c r="E184" s="303"/>
      <c r="F184" s="302">
        <v>0.98988242586936381</v>
      </c>
      <c r="G184" s="302">
        <v>0.94094214973206047</v>
      </c>
      <c r="H184" s="302">
        <f t="shared" si="56"/>
        <v>1.9308245756014242</v>
      </c>
      <c r="I184" s="303"/>
      <c r="J184" s="302">
        <v>1.0105591439358688</v>
      </c>
      <c r="K184" s="302">
        <v>1.3040630760434559</v>
      </c>
      <c r="L184" s="302">
        <f t="shared" si="57"/>
        <v>2.3146222199793245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0.32993676057365612</v>
      </c>
      <c r="C185" s="302">
        <v>0.49927470330494284</v>
      </c>
      <c r="D185" s="302">
        <f t="shared" si="55"/>
        <v>0.82921146387859901</v>
      </c>
      <c r="E185" s="303"/>
      <c r="F185" s="302">
        <v>0.36934499351566752</v>
      </c>
      <c r="G185" s="302">
        <v>0.51677820615306969</v>
      </c>
      <c r="H185" s="302">
        <f t="shared" si="56"/>
        <v>0.8861231996687372</v>
      </c>
      <c r="I185" s="303"/>
      <c r="J185" s="302">
        <v>0.42670789173010654</v>
      </c>
      <c r="K185" s="302">
        <v>0.72178037730792122</v>
      </c>
      <c r="L185" s="302">
        <f t="shared" si="57"/>
        <v>1.1484882690380278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0.30871251203003264</v>
      </c>
      <c r="C186" s="302">
        <v>6.4000079675755881</v>
      </c>
      <c r="D186" s="302">
        <f t="shared" si="55"/>
        <v>6.7087204796056206</v>
      </c>
      <c r="E186" s="303"/>
      <c r="F186" s="302">
        <v>0.27175897441598895</v>
      </c>
      <c r="G186" s="302">
        <v>4.7822861404062458</v>
      </c>
      <c r="H186" s="302">
        <f t="shared" si="56"/>
        <v>5.0540451148222347</v>
      </c>
      <c r="I186" s="303"/>
      <c r="J186" s="302">
        <v>0.51099471629703896</v>
      </c>
      <c r="K186" s="302">
        <v>4.5315990328453202</v>
      </c>
      <c r="L186" s="302">
        <f t="shared" si="57"/>
        <v>5.0425937491423589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0.78642425241010094</v>
      </c>
      <c r="C187" s="302">
        <v>2.9737363022072771</v>
      </c>
      <c r="D187" s="302">
        <f t="shared" si="55"/>
        <v>3.7601605546173782</v>
      </c>
      <c r="E187" s="303"/>
      <c r="F187" s="302">
        <v>0.76687130233367229</v>
      </c>
      <c r="G187" s="302">
        <v>2.3604823588098767</v>
      </c>
      <c r="H187" s="302">
        <f t="shared" si="56"/>
        <v>3.1273536611435491</v>
      </c>
      <c r="I187" s="303"/>
      <c r="J187" s="302">
        <v>0.75568942137278505</v>
      </c>
      <c r="K187" s="302">
        <v>1.7881915600479454</v>
      </c>
      <c r="L187" s="302">
        <f t="shared" si="57"/>
        <v>2.5438809814207306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4.8217098009705719</v>
      </c>
      <c r="C189" s="311">
        <f t="shared" ref="C189:D189" si="58">SUM(C179:C187)</f>
        <v>16.737290199029427</v>
      </c>
      <c r="D189" s="311">
        <f t="shared" si="58"/>
        <v>21.558999999999997</v>
      </c>
      <c r="E189" s="311"/>
      <c r="F189" s="311">
        <f t="shared" ref="F189:H189" si="59">SUM(F179:F187)</f>
        <v>5.1737720383347492</v>
      </c>
      <c r="G189" s="311">
        <f t="shared" si="59"/>
        <v>15.291227961665234</v>
      </c>
      <c r="H189" s="311">
        <f t="shared" si="59"/>
        <v>20.464999999999982</v>
      </c>
      <c r="I189" s="311"/>
      <c r="J189" s="311">
        <f t="shared" ref="J189:L189" si="60">SUM(J179:J187)</f>
        <v>5.7290873953135959</v>
      </c>
      <c r="K189" s="311">
        <f t="shared" si="60"/>
        <v>15.923912604686382</v>
      </c>
      <c r="L189" s="311">
        <f t="shared" si="60"/>
        <v>21.652999999999981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1.4624130597639546</v>
      </c>
      <c r="C196" s="302">
        <v>1.9381856847285186</v>
      </c>
      <c r="D196" s="302">
        <f>SUM(B196:C196)</f>
        <v>3.4005987444924735</v>
      </c>
      <c r="E196" s="303"/>
      <c r="F196" s="302">
        <v>1.6999638862236999</v>
      </c>
      <c r="G196" s="302">
        <v>2.0208989038121237</v>
      </c>
      <c r="H196" s="302">
        <f>SUM(F196:G196)</f>
        <v>3.7208627900358238</v>
      </c>
      <c r="I196" s="303"/>
      <c r="J196" s="302">
        <v>2.3177566882196294</v>
      </c>
      <c r="K196" s="302">
        <v>2.9910533372996979</v>
      </c>
      <c r="L196" s="302">
        <f>SUM(J196:K196)</f>
        <v>5.3088100255193273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0.55011958680723927</v>
      </c>
      <c r="C197" s="302">
        <v>0.44100900494488088</v>
      </c>
      <c r="D197" s="302">
        <f t="shared" ref="D197:D204" si="61">SUM(B197:C197)</f>
        <v>0.9911285917521202</v>
      </c>
      <c r="E197" s="303"/>
      <c r="F197" s="302">
        <v>0.79969836610791167</v>
      </c>
      <c r="G197" s="302">
        <v>0.59641455808791544</v>
      </c>
      <c r="H197" s="302">
        <f t="shared" ref="H197:H204" si="62">SUM(F197:G197)</f>
        <v>1.396112924195827</v>
      </c>
      <c r="I197" s="303"/>
      <c r="J197" s="302">
        <v>1.0783254134294387</v>
      </c>
      <c r="K197" s="302">
        <v>0.78843150063809597</v>
      </c>
      <c r="L197" s="302">
        <f t="shared" ref="L197:L204" si="63">SUM(J197:K197)</f>
        <v>1.8667569140675346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0.77419252016681073</v>
      </c>
      <c r="C198" s="302">
        <v>0.41721319362742521</v>
      </c>
      <c r="D198" s="302">
        <f t="shared" si="61"/>
        <v>1.191405713794236</v>
      </c>
      <c r="E198" s="303"/>
      <c r="F198" s="302">
        <v>1.0154353060631549</v>
      </c>
      <c r="G198" s="302">
        <v>0.52593342527922182</v>
      </c>
      <c r="H198" s="302">
        <f t="shared" si="62"/>
        <v>1.5413687313423767</v>
      </c>
      <c r="I198" s="303"/>
      <c r="J198" s="302">
        <v>1.4049177286687591</v>
      </c>
      <c r="K198" s="302">
        <v>0.59673869117142275</v>
      </c>
      <c r="L198" s="302">
        <f t="shared" si="63"/>
        <v>2.0016564198401818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1.3361035700940935</v>
      </c>
      <c r="C199" s="302">
        <v>0.3889033651808752</v>
      </c>
      <c r="D199" s="302">
        <f t="shared" si="61"/>
        <v>1.7250069352749686</v>
      </c>
      <c r="E199" s="303"/>
      <c r="F199" s="302">
        <v>1.4145379257119131</v>
      </c>
      <c r="G199" s="302">
        <v>0.50064626430917625</v>
      </c>
      <c r="H199" s="302">
        <f t="shared" si="62"/>
        <v>1.9151841900210893</v>
      </c>
      <c r="I199" s="303"/>
      <c r="J199" s="302">
        <v>1.7541620351167981</v>
      </c>
      <c r="K199" s="302">
        <v>0.73626308357730808</v>
      </c>
      <c r="L199" s="302">
        <f t="shared" si="63"/>
        <v>2.4904251186941062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1.7445089460286838</v>
      </c>
      <c r="C200" s="302">
        <v>5.5387462131072152</v>
      </c>
      <c r="D200" s="302">
        <f t="shared" si="61"/>
        <v>7.2832551591358987</v>
      </c>
      <c r="E200" s="303"/>
      <c r="F200" s="302">
        <v>1.6360295734597943</v>
      </c>
      <c r="G200" s="302">
        <v>4.1934405683157507</v>
      </c>
      <c r="H200" s="302">
        <f t="shared" si="62"/>
        <v>5.8294701417755448</v>
      </c>
      <c r="I200" s="303"/>
      <c r="J200" s="302">
        <v>1.5352252183866641</v>
      </c>
      <c r="K200" s="302">
        <v>4.5631902849476011</v>
      </c>
      <c r="L200" s="302">
        <f t="shared" si="63"/>
        <v>6.0984155033342651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1.4610410573277242</v>
      </c>
      <c r="C201" s="302">
        <v>0.31184777193326768</v>
      </c>
      <c r="D201" s="302">
        <f t="shared" si="61"/>
        <v>1.7728888292609919</v>
      </c>
      <c r="E201" s="303"/>
      <c r="F201" s="302">
        <v>1.4211469292039682</v>
      </c>
      <c r="G201" s="302">
        <v>0.39200174772366331</v>
      </c>
      <c r="H201" s="302">
        <f t="shared" si="62"/>
        <v>1.8131486769276315</v>
      </c>
      <c r="I201" s="303"/>
      <c r="J201" s="302">
        <v>1.8734115628014734</v>
      </c>
      <c r="K201" s="302">
        <v>0.47858777664528374</v>
      </c>
      <c r="L201" s="302">
        <f t="shared" si="63"/>
        <v>2.3519993394467571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1.1786044162929248</v>
      </c>
      <c r="C202" s="302">
        <v>1.145120874502265</v>
      </c>
      <c r="D202" s="302">
        <f t="shared" si="61"/>
        <v>2.3237252907951897</v>
      </c>
      <c r="E202" s="303"/>
      <c r="F202" s="302">
        <v>1.2223588764212785</v>
      </c>
      <c r="G202" s="302">
        <v>1.3203122189964578</v>
      </c>
      <c r="H202" s="302">
        <f t="shared" si="62"/>
        <v>2.5426710954177363</v>
      </c>
      <c r="I202" s="303"/>
      <c r="J202" s="302">
        <v>1.572173186119256</v>
      </c>
      <c r="K202" s="302">
        <v>1.6250706345046393</v>
      </c>
      <c r="L202" s="302">
        <f t="shared" si="63"/>
        <v>3.1972438206238953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0.12321088018829018</v>
      </c>
      <c r="C203" s="302">
        <v>0.80209144854120906</v>
      </c>
      <c r="D203" s="302">
        <f t="shared" si="61"/>
        <v>0.92530232872949925</v>
      </c>
      <c r="E203" s="303"/>
      <c r="F203" s="302">
        <v>0.10590643909177486</v>
      </c>
      <c r="G203" s="302">
        <v>0.92140500271796422</v>
      </c>
      <c r="H203" s="302">
        <f t="shared" si="62"/>
        <v>1.0273114418097391</v>
      </c>
      <c r="I203" s="303"/>
      <c r="J203" s="302">
        <v>0.32242535112744941</v>
      </c>
      <c r="K203" s="302">
        <v>1.297536175487225</v>
      </c>
      <c r="L203" s="302">
        <f t="shared" si="63"/>
        <v>1.6199615266146745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12.467282573277386</v>
      </c>
      <c r="C204" s="302">
        <v>8.1574058334872319</v>
      </c>
      <c r="D204" s="302">
        <f t="shared" si="61"/>
        <v>20.624688406764619</v>
      </c>
      <c r="E204" s="303"/>
      <c r="F204" s="302">
        <v>12.3669557483923</v>
      </c>
      <c r="G204" s="302">
        <v>8.5709142600818531</v>
      </c>
      <c r="H204" s="302">
        <f t="shared" si="62"/>
        <v>20.937870008474153</v>
      </c>
      <c r="I204" s="303"/>
      <c r="J204" s="302">
        <v>14.149578078421069</v>
      </c>
      <c r="K204" s="302">
        <v>9.9061532534381769</v>
      </c>
      <c r="L204" s="302">
        <f t="shared" si="63"/>
        <v>24.055731331859246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21.097476609947108</v>
      </c>
      <c r="C206" s="311">
        <f t="shared" ref="C206:D206" si="64">SUM(C196:C204)</f>
        <v>19.140523390052888</v>
      </c>
      <c r="D206" s="311">
        <f t="shared" si="64"/>
        <v>40.238</v>
      </c>
      <c r="E206" s="311"/>
      <c r="F206" s="311">
        <f t="shared" ref="F206:H206" si="65">SUM(F196:F204)</f>
        <v>21.682033050675795</v>
      </c>
      <c r="G206" s="311">
        <f t="shared" si="65"/>
        <v>19.041966949324127</v>
      </c>
      <c r="H206" s="311">
        <f t="shared" si="65"/>
        <v>40.723999999999918</v>
      </c>
      <c r="I206" s="311"/>
      <c r="J206" s="311">
        <f t="shared" ref="J206:L206" si="66">SUM(J196:J204)</f>
        <v>26.007975262290536</v>
      </c>
      <c r="K206" s="311">
        <f t="shared" si="66"/>
        <v>22.983024737709453</v>
      </c>
      <c r="L206" s="311">
        <f t="shared" si="66"/>
        <v>48.990999999999985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0.49112999099568194</v>
      </c>
      <c r="C213" s="302">
        <v>0.72323577015238272</v>
      </c>
      <c r="D213" s="302">
        <f>SUM(B213:C213)</f>
        <v>1.2143657611480647</v>
      </c>
      <c r="E213" s="303"/>
      <c r="F213" s="302">
        <v>0.44468889113074966</v>
      </c>
      <c r="G213" s="302">
        <v>0.42860927654883452</v>
      </c>
      <c r="H213" s="302">
        <f>SUM(F213:G213)</f>
        <v>0.87329816767958413</v>
      </c>
      <c r="I213" s="303"/>
      <c r="J213" s="302">
        <v>0.50740601108334626</v>
      </c>
      <c r="K213" s="302">
        <v>0.43005744101877791</v>
      </c>
      <c r="L213" s="302">
        <f>SUM(J213:K213)</f>
        <v>0.93746345210212412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0.49815816983969458</v>
      </c>
      <c r="C214" s="302">
        <v>1.1030957937023629</v>
      </c>
      <c r="D214" s="302">
        <f t="shared" ref="D214:D221" si="67">SUM(B214:C214)</f>
        <v>1.6012539635420575</v>
      </c>
      <c r="E214" s="303"/>
      <c r="F214" s="302">
        <v>0.4608300852672037</v>
      </c>
      <c r="G214" s="302">
        <v>0.73066534049083232</v>
      </c>
      <c r="H214" s="302">
        <f t="shared" ref="H214:H221" si="68">SUM(F214:G214)</f>
        <v>1.1914954257580361</v>
      </c>
      <c r="I214" s="303"/>
      <c r="J214" s="302">
        <v>0.45336563215777448</v>
      </c>
      <c r="K214" s="302">
        <v>0.75059787615702434</v>
      </c>
      <c r="L214" s="302">
        <f t="shared" ref="L214:L221" si="69">SUM(J214:K214)</f>
        <v>1.2039635083147988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0.78399091472952598</v>
      </c>
      <c r="C215" s="302">
        <v>0.97976746949064863</v>
      </c>
      <c r="D215" s="302">
        <f t="shared" si="67"/>
        <v>1.7637583842201745</v>
      </c>
      <c r="E215" s="303"/>
      <c r="F215" s="302">
        <v>0.84202914074072566</v>
      </c>
      <c r="G215" s="302">
        <v>0.58632387582840606</v>
      </c>
      <c r="H215" s="302">
        <f t="shared" si="68"/>
        <v>1.4283530165691318</v>
      </c>
      <c r="I215" s="303"/>
      <c r="J215" s="302">
        <v>0.80276179156402172</v>
      </c>
      <c r="K215" s="302">
        <v>0.52673312128842009</v>
      </c>
      <c r="L215" s="302">
        <f t="shared" si="69"/>
        <v>1.3294949128524418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0.47317757906216906</v>
      </c>
      <c r="C216" s="302">
        <v>0.11485888278678921</v>
      </c>
      <c r="D216" s="302">
        <f t="shared" si="67"/>
        <v>0.5880364618489583</v>
      </c>
      <c r="E216" s="303"/>
      <c r="F216" s="302">
        <v>0.32278873055754254</v>
      </c>
      <c r="G216" s="302">
        <v>7.6338869311666266E-2</v>
      </c>
      <c r="H216" s="302">
        <f t="shared" si="68"/>
        <v>0.39912759986920882</v>
      </c>
      <c r="I216" s="303"/>
      <c r="J216" s="302">
        <v>0.18642858685026026</v>
      </c>
      <c r="K216" s="302">
        <v>5.8393828155060563E-2</v>
      </c>
      <c r="L216" s="302">
        <f t="shared" si="69"/>
        <v>0.24482241500532081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0.12895340824506479</v>
      </c>
      <c r="C217" s="302">
        <v>0.38996128072816705</v>
      </c>
      <c r="D217" s="302">
        <f t="shared" si="67"/>
        <v>0.5189146889732319</v>
      </c>
      <c r="E217" s="303"/>
      <c r="F217" s="302">
        <v>0.10801376720779426</v>
      </c>
      <c r="G217" s="302">
        <v>0.17409810951751375</v>
      </c>
      <c r="H217" s="302">
        <f t="shared" si="68"/>
        <v>0.28211187672530802</v>
      </c>
      <c r="I217" s="303"/>
      <c r="J217" s="302">
        <v>0.1238401468434376</v>
      </c>
      <c r="K217" s="302">
        <v>0.1330664153469828</v>
      </c>
      <c r="L217" s="302">
        <f t="shared" si="69"/>
        <v>0.25690656219042041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0.13448949905554336</v>
      </c>
      <c r="C218" s="302">
        <v>7.4688785050275638E-2</v>
      </c>
      <c r="D218" s="302">
        <f t="shared" si="67"/>
        <v>0.20917828410581901</v>
      </c>
      <c r="E218" s="303"/>
      <c r="F218" s="302">
        <v>0.10626928642105433</v>
      </c>
      <c r="G218" s="302">
        <v>5.8328344298427905E-2</v>
      </c>
      <c r="H218" s="302">
        <f t="shared" si="68"/>
        <v>0.16459763071948225</v>
      </c>
      <c r="I218" s="303"/>
      <c r="J218" s="302">
        <v>9.1720950728991349E-2</v>
      </c>
      <c r="K218" s="302">
        <v>6.5053909280539807E-2</v>
      </c>
      <c r="L218" s="302">
        <f t="shared" si="69"/>
        <v>0.15677486000953117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0.20135168297692349</v>
      </c>
      <c r="C219" s="302">
        <v>0.12775445529931551</v>
      </c>
      <c r="D219" s="302">
        <f t="shared" si="67"/>
        <v>0.32910613827623902</v>
      </c>
      <c r="E219" s="303"/>
      <c r="F219" s="302">
        <v>0.13820253313302852</v>
      </c>
      <c r="G219" s="302">
        <v>7.4139688815797342E-2</v>
      </c>
      <c r="H219" s="302">
        <f t="shared" si="68"/>
        <v>0.21234222194882585</v>
      </c>
      <c r="I219" s="303"/>
      <c r="J219" s="302">
        <v>0.12549123059355957</v>
      </c>
      <c r="K219" s="302">
        <v>8.0935535694987099E-2</v>
      </c>
      <c r="L219" s="302">
        <f t="shared" si="69"/>
        <v>0.20642676628854667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2.7587085927563017E-2</v>
      </c>
      <c r="C220" s="302">
        <v>0.10474711157060096</v>
      </c>
      <c r="D220" s="302">
        <f t="shared" si="67"/>
        <v>0.13233419749816397</v>
      </c>
      <c r="E220" s="303"/>
      <c r="F220" s="302">
        <v>1.8113943719634266E-2</v>
      </c>
      <c r="G220" s="302">
        <v>5.5699172969085053E-2</v>
      </c>
      <c r="H220" s="302">
        <f t="shared" si="68"/>
        <v>7.3813116688719316E-2</v>
      </c>
      <c r="I220" s="303"/>
      <c r="J220" s="302">
        <v>1.1423854554116765E-2</v>
      </c>
      <c r="K220" s="302">
        <v>5.7368692281322721E-2</v>
      </c>
      <c r="L220" s="302">
        <f t="shared" si="69"/>
        <v>6.8792546835439491E-2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0.19019151248886579</v>
      </c>
      <c r="C221" s="302">
        <v>0.30986060789842179</v>
      </c>
      <c r="D221" s="302">
        <f t="shared" si="67"/>
        <v>0.50005212038728764</v>
      </c>
      <c r="E221" s="303"/>
      <c r="F221" s="302">
        <v>0.1483450260407731</v>
      </c>
      <c r="G221" s="302">
        <v>0.18551591800093142</v>
      </c>
      <c r="H221" s="302">
        <f t="shared" si="68"/>
        <v>0.33386094404170452</v>
      </c>
      <c r="I221" s="303"/>
      <c r="J221" s="302">
        <v>0.10434288569764437</v>
      </c>
      <c r="K221" s="302">
        <v>0.16001209070373479</v>
      </c>
      <c r="L221" s="302">
        <f t="shared" si="69"/>
        <v>0.26435497640137917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2.9290298433210316</v>
      </c>
      <c r="C223" s="311">
        <f t="shared" ref="C223:D223" si="70">SUM(C213:C221)</f>
        <v>3.9279701566789647</v>
      </c>
      <c r="D223" s="311">
        <f t="shared" si="70"/>
        <v>6.8569999999999958</v>
      </c>
      <c r="E223" s="311"/>
      <c r="F223" s="311">
        <f t="shared" ref="F223:H223" si="71">SUM(F213:F221)</f>
        <v>2.5892814042185064</v>
      </c>
      <c r="G223" s="311">
        <f t="shared" si="71"/>
        <v>2.3697185957814946</v>
      </c>
      <c r="H223" s="311">
        <f t="shared" si="71"/>
        <v>4.9590000000000023</v>
      </c>
      <c r="I223" s="311"/>
      <c r="J223" s="311">
        <f t="shared" ref="J223:L223" si="72">SUM(J213:J221)</f>
        <v>2.406781090073153</v>
      </c>
      <c r="K223" s="311">
        <f t="shared" si="72"/>
        <v>2.2622189099268502</v>
      </c>
      <c r="L223" s="311">
        <f t="shared" si="72"/>
        <v>4.6690000000000031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1.5009553287338238</v>
      </c>
      <c r="C230" s="302">
        <v>4.9908440913275998</v>
      </c>
      <c r="D230" s="302">
        <f>SUM(B230:C230)</f>
        <v>6.4917994200614233</v>
      </c>
      <c r="E230" s="303"/>
      <c r="F230" s="302">
        <v>1.8086872690745486</v>
      </c>
      <c r="G230" s="302">
        <v>4.9336879937499996</v>
      </c>
      <c r="H230" s="302">
        <f>SUM(F230:G230)</f>
        <v>6.7423752628245479</v>
      </c>
      <c r="I230" s="303"/>
      <c r="J230" s="302">
        <v>2.3288999940876649</v>
      </c>
      <c r="K230" s="302">
        <v>5.4456378587284382</v>
      </c>
      <c r="L230" s="302">
        <f>SUM(J230:K230)</f>
        <v>7.7745378528161027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2.9494056646496154</v>
      </c>
      <c r="C231" s="302">
        <v>13.23830730825617</v>
      </c>
      <c r="D231" s="302">
        <f t="shared" ref="D231:D238" si="73">SUM(B231:C231)</f>
        <v>16.187712972905786</v>
      </c>
      <c r="E231" s="303"/>
      <c r="F231" s="302">
        <v>3.9427986917177185</v>
      </c>
      <c r="G231" s="302">
        <v>13.916717982466469</v>
      </c>
      <c r="H231" s="302">
        <f t="shared" ref="H231:H238" si="74">SUM(F231:G231)</f>
        <v>17.859516674184189</v>
      </c>
      <c r="I231" s="303"/>
      <c r="J231" s="302">
        <v>5.3431418528371175</v>
      </c>
      <c r="K231" s="302">
        <v>16.792911305465037</v>
      </c>
      <c r="L231" s="302">
        <f t="shared" ref="L231:L238" si="75">SUM(J231:K231)</f>
        <v>22.136053158302154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1.9489760754547443</v>
      </c>
      <c r="C232" s="302">
        <v>4.3454798478731576</v>
      </c>
      <c r="D232" s="302">
        <f t="shared" si="73"/>
        <v>6.2944559233279023</v>
      </c>
      <c r="E232" s="303"/>
      <c r="F232" s="302">
        <v>2.3320153507993222</v>
      </c>
      <c r="G232" s="302">
        <v>4.3481382759581546</v>
      </c>
      <c r="H232" s="302">
        <f t="shared" si="74"/>
        <v>6.6801536267574768</v>
      </c>
      <c r="I232" s="303"/>
      <c r="J232" s="302">
        <v>2.756407744810891</v>
      </c>
      <c r="K232" s="302">
        <v>4.6830713659821308</v>
      </c>
      <c r="L232" s="302">
        <f t="shared" si="75"/>
        <v>7.4394791107930214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1.6416218209868234</v>
      </c>
      <c r="C233" s="302">
        <v>0.74651463875480717</v>
      </c>
      <c r="D233" s="302">
        <f t="shared" si="73"/>
        <v>2.3881364597416308</v>
      </c>
      <c r="E233" s="303"/>
      <c r="F233" s="302">
        <v>1.5316776582735963</v>
      </c>
      <c r="G233" s="302">
        <v>0.714716548973794</v>
      </c>
      <c r="H233" s="302">
        <f t="shared" si="74"/>
        <v>2.2463942072473904</v>
      </c>
      <c r="I233" s="303"/>
      <c r="J233" s="302">
        <v>1.2096941488929744</v>
      </c>
      <c r="K233" s="302">
        <v>0.72227943268045125</v>
      </c>
      <c r="L233" s="302">
        <f t="shared" si="75"/>
        <v>1.9319735815734256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0.14903265548743114</v>
      </c>
      <c r="C234" s="302">
        <v>2.5286556602837851</v>
      </c>
      <c r="D234" s="302">
        <f t="shared" si="73"/>
        <v>2.6776883157712161</v>
      </c>
      <c r="E234" s="303"/>
      <c r="F234" s="302">
        <v>0.17163934343241349</v>
      </c>
      <c r="G234" s="302">
        <v>1.7290803053995794</v>
      </c>
      <c r="H234" s="302">
        <f t="shared" si="74"/>
        <v>1.9007196488319928</v>
      </c>
      <c r="I234" s="303"/>
      <c r="J234" s="302">
        <v>0.26385665683000675</v>
      </c>
      <c r="K234" s="302">
        <v>1.7117054984704063</v>
      </c>
      <c r="L234" s="302">
        <f t="shared" si="75"/>
        <v>1.975562155300413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0.3492321485542913</v>
      </c>
      <c r="C235" s="302">
        <v>0.40857807256473655</v>
      </c>
      <c r="D235" s="302">
        <f t="shared" si="73"/>
        <v>0.75781022111902785</v>
      </c>
      <c r="E235" s="303"/>
      <c r="F235" s="302">
        <v>0.32842219609181633</v>
      </c>
      <c r="G235" s="302">
        <v>0.35385102206699054</v>
      </c>
      <c r="H235" s="302">
        <f t="shared" si="74"/>
        <v>0.68227321815880693</v>
      </c>
      <c r="I235" s="303"/>
      <c r="J235" s="302">
        <v>0.40159083664053902</v>
      </c>
      <c r="K235" s="302">
        <v>0.562788440655004</v>
      </c>
      <c r="L235" s="302">
        <f t="shared" si="75"/>
        <v>0.96437927729554307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0.80788254477195309</v>
      </c>
      <c r="C236" s="302">
        <v>0.72959577542273335</v>
      </c>
      <c r="D236" s="302">
        <f t="shared" si="73"/>
        <v>1.5374783201946864</v>
      </c>
      <c r="E236" s="303"/>
      <c r="F236" s="302">
        <v>0.63872728477232688</v>
      </c>
      <c r="G236" s="302">
        <v>0.54968430929140577</v>
      </c>
      <c r="H236" s="302">
        <f t="shared" si="74"/>
        <v>1.1884115940637328</v>
      </c>
      <c r="I236" s="303"/>
      <c r="J236" s="302">
        <v>0.75834175508967994</v>
      </c>
      <c r="K236" s="302">
        <v>0.7921550880916518</v>
      </c>
      <c r="L236" s="302">
        <f t="shared" si="75"/>
        <v>1.5504968431813317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8.5887787916230418E-2</v>
      </c>
      <c r="C237" s="302">
        <v>0.29497622087925429</v>
      </c>
      <c r="D237" s="302">
        <f t="shared" si="73"/>
        <v>0.38086400879548471</v>
      </c>
      <c r="E237" s="303"/>
      <c r="F237" s="302">
        <v>6.9177334846404787E-2</v>
      </c>
      <c r="G237" s="302">
        <v>0.26432405180141311</v>
      </c>
      <c r="H237" s="302">
        <f t="shared" si="74"/>
        <v>0.33350138664781792</v>
      </c>
      <c r="I237" s="303"/>
      <c r="J237" s="302">
        <v>0.10179258447661309</v>
      </c>
      <c r="K237" s="302">
        <v>0.35483391285207883</v>
      </c>
      <c r="L237" s="302">
        <f t="shared" si="75"/>
        <v>0.45662649732869193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0.18289479446374945</v>
      </c>
      <c r="C238" s="302">
        <v>0.34815956361908357</v>
      </c>
      <c r="D238" s="302">
        <f t="shared" si="73"/>
        <v>0.53105435808283308</v>
      </c>
      <c r="E238" s="303"/>
      <c r="F238" s="302">
        <v>0.13135148687725259</v>
      </c>
      <c r="G238" s="302">
        <v>0.21830289440680634</v>
      </c>
      <c r="H238" s="302">
        <f t="shared" si="74"/>
        <v>0.3496543812840589</v>
      </c>
      <c r="I238" s="303"/>
      <c r="J238" s="302">
        <v>0.14984707977157394</v>
      </c>
      <c r="K238" s="302">
        <v>0.21304444363783612</v>
      </c>
      <c r="L238" s="302">
        <f t="shared" si="75"/>
        <v>0.36289152340941006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9.6158888210186628</v>
      </c>
      <c r="C240" s="311">
        <f t="shared" ref="C240:D240" si="76">SUM(C230:C238)</f>
        <v>27.631111178981328</v>
      </c>
      <c r="D240" s="311">
        <f t="shared" si="76"/>
        <v>37.246999999999993</v>
      </c>
      <c r="E240" s="311"/>
      <c r="F240" s="311">
        <f t="shared" ref="F240:H240" si="77">SUM(F230:F238)</f>
        <v>10.954496615885398</v>
      </c>
      <c r="G240" s="311">
        <f t="shared" si="77"/>
        <v>27.028503384114611</v>
      </c>
      <c r="H240" s="311">
        <f t="shared" si="77"/>
        <v>37.983000000000011</v>
      </c>
      <c r="I240" s="311"/>
      <c r="J240" s="311">
        <f t="shared" ref="J240:L240" si="78">SUM(J230:J238)</f>
        <v>13.31357265343706</v>
      </c>
      <c r="K240" s="311">
        <f t="shared" si="78"/>
        <v>31.278427346563035</v>
      </c>
      <c r="L240" s="311">
        <f t="shared" si="78"/>
        <v>44.592000000000098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1.2294267776323282</v>
      </c>
      <c r="C247" s="302">
        <v>2.7664451512019199</v>
      </c>
      <c r="D247" s="302">
        <f>SUM(B247:C247)</f>
        <v>3.9958719288342479</v>
      </c>
      <c r="E247" s="303"/>
      <c r="F247" s="302">
        <v>1.3908784609423914</v>
      </c>
      <c r="G247" s="302">
        <v>2.924311687015269</v>
      </c>
      <c r="H247" s="302">
        <f>SUM(F247:G247)</f>
        <v>4.3151901479576606</v>
      </c>
      <c r="I247" s="303"/>
      <c r="J247" s="302">
        <v>1.4578096135716625</v>
      </c>
      <c r="K247" s="302">
        <v>2.6261825510221408</v>
      </c>
      <c r="L247" s="302">
        <f>SUM(J247:K247)</f>
        <v>4.0839921645938038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1.6468299786067155</v>
      </c>
      <c r="C248" s="302">
        <v>2.9768744831265468</v>
      </c>
      <c r="D248" s="302">
        <f t="shared" ref="D248:D255" si="79">SUM(B248:C248)</f>
        <v>4.6237044617332623</v>
      </c>
      <c r="E248" s="303"/>
      <c r="F248" s="302">
        <v>2.0888683771084584</v>
      </c>
      <c r="G248" s="302">
        <v>3.4123317268835507</v>
      </c>
      <c r="H248" s="302">
        <f t="shared" ref="H248:H255" si="80">SUM(F248:G248)</f>
        <v>5.5012001039920086</v>
      </c>
      <c r="I248" s="303"/>
      <c r="J248" s="302">
        <v>2.3685378057767501</v>
      </c>
      <c r="K248" s="302">
        <v>3.6804349055270213</v>
      </c>
      <c r="L248" s="302">
        <f t="shared" ref="L248:L255" si="81">SUM(J248:K248)</f>
        <v>6.0489727113037715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2.2730928568492397</v>
      </c>
      <c r="C249" s="302">
        <v>3.1485146427328559</v>
      </c>
      <c r="D249" s="302">
        <f t="shared" si="79"/>
        <v>5.4216074995820955</v>
      </c>
      <c r="E249" s="303"/>
      <c r="F249" s="302">
        <v>2.3503419419741181</v>
      </c>
      <c r="G249" s="302">
        <v>3.297150908200726</v>
      </c>
      <c r="H249" s="302">
        <f t="shared" si="80"/>
        <v>5.647492850174844</v>
      </c>
      <c r="I249" s="303"/>
      <c r="J249" s="302">
        <v>2.2556438585499641</v>
      </c>
      <c r="K249" s="302">
        <v>2.6993527622168676</v>
      </c>
      <c r="L249" s="302">
        <f t="shared" si="81"/>
        <v>4.9549966207668312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4.3090590202416559</v>
      </c>
      <c r="C250" s="302">
        <v>1.5860345474368656</v>
      </c>
      <c r="D250" s="302">
        <f t="shared" si="79"/>
        <v>5.8950935676785212</v>
      </c>
      <c r="E250" s="303"/>
      <c r="F250" s="302">
        <v>3.5617751686086736</v>
      </c>
      <c r="G250" s="302">
        <v>1.4626052563126946</v>
      </c>
      <c r="H250" s="302">
        <f t="shared" si="80"/>
        <v>5.0243804249213682</v>
      </c>
      <c r="I250" s="303"/>
      <c r="J250" s="302">
        <v>2.2795474919969383</v>
      </c>
      <c r="K250" s="302">
        <v>1.1753636507680212</v>
      </c>
      <c r="L250" s="302">
        <f t="shared" si="81"/>
        <v>3.4549111427649595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7.1899541122603369E-2</v>
      </c>
      <c r="C251" s="302">
        <v>0.39719762819393795</v>
      </c>
      <c r="D251" s="302">
        <f t="shared" si="79"/>
        <v>0.46909716931654133</v>
      </c>
      <c r="E251" s="303"/>
      <c r="F251" s="302">
        <v>5.9574158111287037E-2</v>
      </c>
      <c r="G251" s="302">
        <v>0.29513337525161049</v>
      </c>
      <c r="H251" s="302">
        <f t="shared" si="80"/>
        <v>0.35470753336289751</v>
      </c>
      <c r="I251" s="303"/>
      <c r="J251" s="302">
        <v>9.1883703432370081E-2</v>
      </c>
      <c r="K251" s="302">
        <v>0.26364053494303219</v>
      </c>
      <c r="L251" s="302">
        <f t="shared" si="81"/>
        <v>0.35552423837540226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0.17012547149868831</v>
      </c>
      <c r="C252" s="302">
        <v>0.10773520432224873</v>
      </c>
      <c r="D252" s="302">
        <f t="shared" si="79"/>
        <v>0.27786067582093704</v>
      </c>
      <c r="E252" s="303"/>
      <c r="F252" s="302">
        <v>0.12499944670305374</v>
      </c>
      <c r="G252" s="302">
        <v>9.045736004327988E-2</v>
      </c>
      <c r="H252" s="302">
        <f t="shared" si="80"/>
        <v>0.21545680674633361</v>
      </c>
      <c r="I252" s="303"/>
      <c r="J252" s="302">
        <v>0.12814900586879185</v>
      </c>
      <c r="K252" s="302">
        <v>0.11450605688854858</v>
      </c>
      <c r="L252" s="302">
        <f t="shared" si="81"/>
        <v>0.24265506275734045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1.2374498743759454</v>
      </c>
      <c r="C253" s="302">
        <v>0.55470712436409952</v>
      </c>
      <c r="D253" s="302">
        <f t="shared" si="79"/>
        <v>1.792156998740045</v>
      </c>
      <c r="E253" s="303"/>
      <c r="F253" s="302">
        <v>0.94080126296810318</v>
      </c>
      <c r="G253" s="302">
        <v>0.45634575656223003</v>
      </c>
      <c r="H253" s="302">
        <f t="shared" si="80"/>
        <v>1.3971470195303333</v>
      </c>
      <c r="I253" s="303"/>
      <c r="J253" s="302">
        <v>0.91142246435067387</v>
      </c>
      <c r="K253" s="302">
        <v>0.49589132521802493</v>
      </c>
      <c r="L253" s="302">
        <f t="shared" si="81"/>
        <v>1.4073137895686987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4.9113925669844079E-2</v>
      </c>
      <c r="C254" s="302">
        <v>0.10980483618529245</v>
      </c>
      <c r="D254" s="302">
        <f t="shared" si="79"/>
        <v>0.15891876185513654</v>
      </c>
      <c r="E254" s="303"/>
      <c r="F254" s="302">
        <v>3.3928021936157779E-2</v>
      </c>
      <c r="G254" s="302">
        <v>0.13540874730591834</v>
      </c>
      <c r="H254" s="302">
        <f t="shared" si="80"/>
        <v>0.16933676924207614</v>
      </c>
      <c r="I254" s="303"/>
      <c r="J254" s="302">
        <v>4.9613593742752413E-2</v>
      </c>
      <c r="K254" s="302">
        <v>0.17604415088106812</v>
      </c>
      <c r="L254" s="302">
        <f t="shared" si="81"/>
        <v>0.22565774462382054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0.16314828751759983</v>
      </c>
      <c r="C255" s="302">
        <v>0.16854064892163173</v>
      </c>
      <c r="D255" s="302">
        <f t="shared" si="79"/>
        <v>0.33168893643923159</v>
      </c>
      <c r="E255" s="303"/>
      <c r="F255" s="302">
        <v>0.10283240730194916</v>
      </c>
      <c r="G255" s="302">
        <v>0.13425593677057479</v>
      </c>
      <c r="H255" s="302">
        <f t="shared" si="80"/>
        <v>0.23708834407252394</v>
      </c>
      <c r="I255" s="303"/>
      <c r="J255" s="302">
        <v>9.1371471951281411E-2</v>
      </c>
      <c r="K255" s="302">
        <v>0.12960505329409547</v>
      </c>
      <c r="L255" s="302">
        <f t="shared" si="81"/>
        <v>0.22097652524537686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11.15014573351462</v>
      </c>
      <c r="C257" s="311">
        <f t="shared" ref="C257:D257" si="82">SUM(C247:C255)</f>
        <v>11.815854266485397</v>
      </c>
      <c r="D257" s="311">
        <f t="shared" si="82"/>
        <v>22.966000000000015</v>
      </c>
      <c r="E257" s="311"/>
      <c r="F257" s="311">
        <f t="shared" ref="F257:H257" si="83">SUM(F247:F255)</f>
        <v>10.653999245654193</v>
      </c>
      <c r="G257" s="311">
        <f t="shared" si="83"/>
        <v>12.208000754345854</v>
      </c>
      <c r="H257" s="311">
        <f t="shared" si="83"/>
        <v>22.862000000000048</v>
      </c>
      <c r="I257" s="311"/>
      <c r="J257" s="311">
        <f t="shared" ref="J257:L257" si="84">SUM(J247:J255)</f>
        <v>9.6339790092411839</v>
      </c>
      <c r="K257" s="311">
        <f t="shared" si="84"/>
        <v>11.361020990758824</v>
      </c>
      <c r="L257" s="311">
        <f t="shared" si="84"/>
        <v>20.995000000000001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0.93298736477216926</v>
      </c>
      <c r="C264" s="302">
        <v>1.7371011683089084</v>
      </c>
      <c r="D264" s="302">
        <f>SUM(B264:C264)</f>
        <v>2.6700885330810777</v>
      </c>
      <c r="E264" s="303"/>
      <c r="F264" s="302">
        <v>1.1978892016649125</v>
      </c>
      <c r="G264" s="302">
        <v>1.6422294298551374</v>
      </c>
      <c r="H264" s="302">
        <f>SUM(F264:G264)</f>
        <v>2.84011863152005</v>
      </c>
      <c r="I264" s="303"/>
      <c r="J264" s="302">
        <v>1.460468617847219</v>
      </c>
      <c r="K264" s="302">
        <v>1.9382106463617297</v>
      </c>
      <c r="L264" s="302">
        <f>SUM(J264:K264)</f>
        <v>3.3986792642089485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0.80532683678332473</v>
      </c>
      <c r="C265" s="302">
        <v>1.1273734893008436</v>
      </c>
      <c r="D265" s="302">
        <f t="shared" ref="D265:D272" si="85">SUM(B265:C265)</f>
        <v>1.9327003260841682</v>
      </c>
      <c r="E265" s="303"/>
      <c r="F265" s="302">
        <v>1.0729447422300291</v>
      </c>
      <c r="G265" s="302">
        <v>1.2435155292794247</v>
      </c>
      <c r="H265" s="302">
        <f t="shared" ref="H265:H272" si="86">SUM(F265:G265)</f>
        <v>2.3164602715094538</v>
      </c>
      <c r="I265" s="303"/>
      <c r="J265" s="302">
        <v>1.3194090687613511</v>
      </c>
      <c r="K265" s="302">
        <v>1.4722272602110567</v>
      </c>
      <c r="L265" s="302">
        <f t="shared" ref="L265:L272" si="87">SUM(J265:K265)</f>
        <v>2.791636328972408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0.90130044557801881</v>
      </c>
      <c r="C266" s="302">
        <v>0.98906960391368237</v>
      </c>
      <c r="D266" s="302">
        <f t="shared" si="85"/>
        <v>1.8903700494917013</v>
      </c>
      <c r="E266" s="303"/>
      <c r="F266" s="302">
        <v>1.1036434533658024</v>
      </c>
      <c r="G266" s="302">
        <v>0.97668304768701242</v>
      </c>
      <c r="H266" s="302">
        <f t="shared" si="86"/>
        <v>2.0803265010528147</v>
      </c>
      <c r="I266" s="303"/>
      <c r="J266" s="302">
        <v>1.3188138018818991</v>
      </c>
      <c r="K266" s="302">
        <v>0.90439385817230278</v>
      </c>
      <c r="L266" s="302">
        <f t="shared" si="87"/>
        <v>2.2232076600542019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1.9255503459725087</v>
      </c>
      <c r="C267" s="302">
        <v>0.29952681611533699</v>
      </c>
      <c r="D267" s="302">
        <f t="shared" si="85"/>
        <v>2.2250771620878456</v>
      </c>
      <c r="E267" s="303"/>
      <c r="F267" s="302">
        <v>2.1361809300640355</v>
      </c>
      <c r="G267" s="302">
        <v>0.27528788637783341</v>
      </c>
      <c r="H267" s="302">
        <f t="shared" si="86"/>
        <v>2.4114688164418689</v>
      </c>
      <c r="I267" s="303"/>
      <c r="J267" s="302">
        <v>1.7967096957613393</v>
      </c>
      <c r="K267" s="302">
        <v>0.31188985231801009</v>
      </c>
      <c r="L267" s="302">
        <f t="shared" si="87"/>
        <v>2.1085995480793494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0.14817569952650569</v>
      </c>
      <c r="C268" s="302">
        <v>0.75318683636310668</v>
      </c>
      <c r="D268" s="302">
        <f t="shared" si="85"/>
        <v>0.90136253588961235</v>
      </c>
      <c r="E268" s="303"/>
      <c r="F268" s="302">
        <v>0.20046403150465328</v>
      </c>
      <c r="G268" s="302">
        <v>0.44198867859617419</v>
      </c>
      <c r="H268" s="302">
        <f t="shared" si="86"/>
        <v>0.6424527101008275</v>
      </c>
      <c r="I268" s="303"/>
      <c r="J268" s="302">
        <v>0.38597872538938738</v>
      </c>
      <c r="K268" s="302">
        <v>0.48531465652324957</v>
      </c>
      <c r="L268" s="302">
        <f t="shared" si="87"/>
        <v>0.87129338191263694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0.24399433876363097</v>
      </c>
      <c r="C269" s="302">
        <v>0.15053638923441545</v>
      </c>
      <c r="D269" s="302">
        <f t="shared" si="85"/>
        <v>0.39453072799804645</v>
      </c>
      <c r="E269" s="303"/>
      <c r="F269" s="302">
        <v>0.25077713199903146</v>
      </c>
      <c r="G269" s="302">
        <v>0.12220495659731366</v>
      </c>
      <c r="H269" s="302">
        <f t="shared" si="86"/>
        <v>0.37298208859634513</v>
      </c>
      <c r="I269" s="303"/>
      <c r="J269" s="302">
        <v>0.32335030917799978</v>
      </c>
      <c r="K269" s="302">
        <v>0.13622089066115844</v>
      </c>
      <c r="L269" s="302">
        <f t="shared" si="87"/>
        <v>0.45957119983915823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0.87754316266919064</v>
      </c>
      <c r="C270" s="302">
        <v>0.40875867074854927</v>
      </c>
      <c r="D270" s="302">
        <f t="shared" si="85"/>
        <v>1.2863018334177398</v>
      </c>
      <c r="E270" s="303"/>
      <c r="F270" s="302">
        <v>0.84530917260246063</v>
      </c>
      <c r="G270" s="302">
        <v>0.3092799409239696</v>
      </c>
      <c r="H270" s="302">
        <f t="shared" si="86"/>
        <v>1.1545891135264301</v>
      </c>
      <c r="I270" s="303"/>
      <c r="J270" s="302">
        <v>0.90988236942537648</v>
      </c>
      <c r="K270" s="302">
        <v>0.32652944049946964</v>
      </c>
      <c r="L270" s="302">
        <f t="shared" si="87"/>
        <v>1.2364118099248462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3.2864600822777403E-2</v>
      </c>
      <c r="C271" s="302">
        <v>0.10595584631335279</v>
      </c>
      <c r="D271" s="302">
        <f t="shared" si="85"/>
        <v>0.1388204471361302</v>
      </c>
      <c r="E271" s="303"/>
      <c r="F271" s="302">
        <v>2.8458938921219552E-2</v>
      </c>
      <c r="G271" s="302">
        <v>7.7606446011579303E-2</v>
      </c>
      <c r="H271" s="302">
        <f t="shared" si="86"/>
        <v>0.10606538493279885</v>
      </c>
      <c r="I271" s="303"/>
      <c r="J271" s="302">
        <v>6.1676252096302245E-2</v>
      </c>
      <c r="K271" s="302">
        <v>6.560418484861387E-2</v>
      </c>
      <c r="L271" s="302">
        <f t="shared" si="87"/>
        <v>0.12728043694491611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0.31204520126317786</v>
      </c>
      <c r="C272" s="302">
        <v>0.18870318355050639</v>
      </c>
      <c r="D272" s="302">
        <f t="shared" si="85"/>
        <v>0.50074838481368422</v>
      </c>
      <c r="E272" s="303"/>
      <c r="F272" s="302">
        <v>0.31003856565572291</v>
      </c>
      <c r="G272" s="302">
        <v>0.12049791666368395</v>
      </c>
      <c r="H272" s="302">
        <f t="shared" si="86"/>
        <v>0.43053648231940689</v>
      </c>
      <c r="I272" s="303"/>
      <c r="J272" s="302">
        <v>0.25123524510315282</v>
      </c>
      <c r="K272" s="302">
        <v>0.11808512496036844</v>
      </c>
      <c r="L272" s="302">
        <f t="shared" si="87"/>
        <v>0.36932037006352125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6.1797879961513038</v>
      </c>
      <c r="C274" s="311">
        <f t="shared" ref="C274:D274" si="88">SUM(C264:C272)</f>
        <v>5.7602120038487019</v>
      </c>
      <c r="D274" s="311">
        <f t="shared" si="88"/>
        <v>11.940000000000007</v>
      </c>
      <c r="E274" s="311"/>
      <c r="F274" s="311">
        <f t="shared" ref="F274:H274" si="89">SUM(F264:F272)</f>
        <v>7.1457061680078677</v>
      </c>
      <c r="G274" s="311">
        <f t="shared" si="89"/>
        <v>5.2092938319921283</v>
      </c>
      <c r="H274" s="311">
        <f t="shared" si="89"/>
        <v>12.354999999999995</v>
      </c>
      <c r="I274" s="311"/>
      <c r="J274" s="311">
        <f t="shared" ref="J274:L274" si="90">SUM(J264:J272)</f>
        <v>7.8275240854440273</v>
      </c>
      <c r="K274" s="311">
        <f t="shared" si="90"/>
        <v>5.7584759145559596</v>
      </c>
      <c r="L274" s="311">
        <f t="shared" si="90"/>
        <v>13.585999999999986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4.2883278047274329</v>
      </c>
      <c r="C281" s="302">
        <v>7.4244849495425989</v>
      </c>
      <c r="D281" s="302">
        <f>SUM(B281:C281)</f>
        <v>11.712812754270033</v>
      </c>
      <c r="E281" s="303"/>
      <c r="F281" s="302">
        <v>4.4957899331385471</v>
      </c>
      <c r="G281" s="302">
        <v>7.5390748828164851</v>
      </c>
      <c r="H281" s="302">
        <f>SUM(F281:G281)</f>
        <v>12.034864815955032</v>
      </c>
      <c r="I281" s="303"/>
      <c r="J281" s="302">
        <v>5.4654145813413555</v>
      </c>
      <c r="K281" s="302">
        <v>7.9844088269319657</v>
      </c>
      <c r="L281" s="302">
        <f>SUM(J281:K281)</f>
        <v>13.449823408273321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10.011849335874977</v>
      </c>
      <c r="C282" s="302">
        <v>20.205847234727166</v>
      </c>
      <c r="D282" s="302">
        <f t="shared" ref="D282:D289" si="91">SUM(B282:C282)</f>
        <v>30.217696570602143</v>
      </c>
      <c r="E282" s="303"/>
      <c r="F282" s="302">
        <v>11.812172364032341</v>
      </c>
      <c r="G282" s="302">
        <v>21.328400122769249</v>
      </c>
      <c r="H282" s="302">
        <f t="shared" ref="H282:H289" si="92">SUM(F282:G282)</f>
        <v>33.140572486801588</v>
      </c>
      <c r="I282" s="303"/>
      <c r="J282" s="302">
        <v>15.628459440252215</v>
      </c>
      <c r="K282" s="302">
        <v>24.360636579380092</v>
      </c>
      <c r="L282" s="302">
        <f t="shared" ref="L282:L289" si="93">SUM(J282:K282)</f>
        <v>39.989096019632306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6.9671612552414395</v>
      </c>
      <c r="C283" s="302">
        <v>7.7915976656187125</v>
      </c>
      <c r="D283" s="302">
        <f t="shared" si="91"/>
        <v>14.758758920860153</v>
      </c>
      <c r="E283" s="303"/>
      <c r="F283" s="302">
        <v>6.8220422176467617</v>
      </c>
      <c r="G283" s="302">
        <v>8.1330804407337993</v>
      </c>
      <c r="H283" s="302">
        <f t="shared" si="92"/>
        <v>14.95512265838056</v>
      </c>
      <c r="I283" s="303"/>
      <c r="J283" s="302">
        <v>8.0942229772953969</v>
      </c>
      <c r="K283" s="302">
        <v>7.653756139668312</v>
      </c>
      <c r="L283" s="302">
        <f t="shared" si="93"/>
        <v>15.747979116963709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11.134192392069227</v>
      </c>
      <c r="C284" s="302">
        <v>2.2461400399021509</v>
      </c>
      <c r="D284" s="302">
        <f t="shared" si="91"/>
        <v>13.380332431971379</v>
      </c>
      <c r="E284" s="303"/>
      <c r="F284" s="302">
        <v>8.2509319973253188</v>
      </c>
      <c r="G284" s="302">
        <v>2.2724782891688724</v>
      </c>
      <c r="H284" s="302">
        <f t="shared" si="92"/>
        <v>10.52341028649419</v>
      </c>
      <c r="I284" s="303"/>
      <c r="J284" s="302">
        <v>6.2475753504413634</v>
      </c>
      <c r="K284" s="302">
        <v>1.9552893672760878</v>
      </c>
      <c r="L284" s="302">
        <f t="shared" si="93"/>
        <v>8.2028647177174516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0.31940595560256924</v>
      </c>
      <c r="C285" s="302">
        <v>2.0240958256481822</v>
      </c>
      <c r="D285" s="302">
        <f t="shared" si="91"/>
        <v>2.3435017812507515</v>
      </c>
      <c r="E285" s="303"/>
      <c r="F285" s="302">
        <v>0.29226646501935066</v>
      </c>
      <c r="G285" s="302">
        <v>1.3697643312327885</v>
      </c>
      <c r="H285" s="302">
        <f t="shared" si="92"/>
        <v>1.6620307962521392</v>
      </c>
      <c r="I285" s="303"/>
      <c r="J285" s="302">
        <v>0.65964839966347655</v>
      </c>
      <c r="K285" s="302">
        <v>1.2328358015136722</v>
      </c>
      <c r="L285" s="302">
        <f t="shared" si="93"/>
        <v>1.8924842011771488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1.0219501102242277</v>
      </c>
      <c r="C286" s="302">
        <v>0.48572904414233076</v>
      </c>
      <c r="D286" s="302">
        <f t="shared" si="91"/>
        <v>1.5076791543665584</v>
      </c>
      <c r="E286" s="303"/>
      <c r="F286" s="302">
        <v>1.6935699337332781</v>
      </c>
      <c r="G286" s="302">
        <v>0.77861595329427702</v>
      </c>
      <c r="H286" s="302">
        <f t="shared" si="92"/>
        <v>2.472185887027555</v>
      </c>
      <c r="I286" s="303"/>
      <c r="J286" s="302">
        <v>2.2248161677203568</v>
      </c>
      <c r="K286" s="302">
        <v>1.2762273970158002</v>
      </c>
      <c r="L286" s="302">
        <f t="shared" si="93"/>
        <v>3.5010435647361571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1.8792846653926467</v>
      </c>
      <c r="C287" s="302">
        <v>0.83575060569826387</v>
      </c>
      <c r="D287" s="302">
        <f t="shared" si="91"/>
        <v>2.7150352710909105</v>
      </c>
      <c r="E287" s="303"/>
      <c r="F287" s="302">
        <v>1.3738403225124025</v>
      </c>
      <c r="G287" s="302">
        <v>0.73390533154596416</v>
      </c>
      <c r="H287" s="302">
        <f t="shared" si="92"/>
        <v>2.1077456540583666</v>
      </c>
      <c r="I287" s="303"/>
      <c r="J287" s="302">
        <v>1.4100689739734202</v>
      </c>
      <c r="K287" s="302">
        <v>0.89745580495602495</v>
      </c>
      <c r="L287" s="302">
        <f t="shared" si="93"/>
        <v>2.3075247789294453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0.2514125848076556</v>
      </c>
      <c r="C288" s="302">
        <v>0.61357160274782796</v>
      </c>
      <c r="D288" s="302">
        <f t="shared" si="91"/>
        <v>0.86498418755548356</v>
      </c>
      <c r="E288" s="303"/>
      <c r="F288" s="302">
        <v>0.15345014743833776</v>
      </c>
      <c r="G288" s="302">
        <v>0.48993600912935215</v>
      </c>
      <c r="H288" s="302">
        <f t="shared" si="92"/>
        <v>0.64338615656768994</v>
      </c>
      <c r="I288" s="303"/>
      <c r="J288" s="302">
        <v>0.26012802237712296</v>
      </c>
      <c r="K288" s="302">
        <v>0.53637751234308462</v>
      </c>
      <c r="L288" s="302">
        <f t="shared" si="93"/>
        <v>0.79650553472020758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1.0746886242257589</v>
      </c>
      <c r="C289" s="302">
        <v>0.8955103038068527</v>
      </c>
      <c r="D289" s="302">
        <f t="shared" si="91"/>
        <v>1.9701989280326115</v>
      </c>
      <c r="E289" s="303"/>
      <c r="F289" s="302">
        <v>0.74772301581933698</v>
      </c>
      <c r="G289" s="302">
        <v>0.73595824264353127</v>
      </c>
      <c r="H289" s="302">
        <f t="shared" si="92"/>
        <v>1.4836812584628682</v>
      </c>
      <c r="I289" s="303"/>
      <c r="J289" s="302">
        <v>0.72414809337346453</v>
      </c>
      <c r="K289" s="302">
        <v>0.71553056447694341</v>
      </c>
      <c r="L289" s="302">
        <f t="shared" si="93"/>
        <v>1.4396786578504079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36.948272728165925</v>
      </c>
      <c r="C291" s="311">
        <f t="shared" ref="C291:D291" si="94">SUM(C281:C289)</f>
        <v>42.522727271834086</v>
      </c>
      <c r="D291" s="311">
        <f t="shared" si="94"/>
        <v>79.471000000000018</v>
      </c>
      <c r="E291" s="311"/>
      <c r="F291" s="311">
        <f t="shared" ref="F291:H291" si="95">SUM(F281:F289)</f>
        <v>35.641786396665665</v>
      </c>
      <c r="G291" s="311">
        <f t="shared" si="95"/>
        <v>43.381213603334324</v>
      </c>
      <c r="H291" s="311">
        <f t="shared" si="95"/>
        <v>79.022999999999982</v>
      </c>
      <c r="I291" s="311"/>
      <c r="J291" s="311">
        <f t="shared" ref="J291:L291" si="96">SUM(J281:J289)</f>
        <v>40.714482006438175</v>
      </c>
      <c r="K291" s="311">
        <f t="shared" si="96"/>
        <v>46.612517993561987</v>
      </c>
      <c r="L291" s="311">
        <f t="shared" si="96"/>
        <v>87.327000000000155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1.9829137317314987</v>
      </c>
      <c r="C298" s="302">
        <v>4.2825184277919908</v>
      </c>
      <c r="D298" s="302">
        <f>SUM(B298:C298)</f>
        <v>6.2654321595234892</v>
      </c>
      <c r="E298" s="303"/>
      <c r="F298" s="302">
        <v>2.2121520163532113</v>
      </c>
      <c r="G298" s="302">
        <v>4.3354777244921348</v>
      </c>
      <c r="H298" s="302">
        <f>SUM(F298:G298)</f>
        <v>6.5476297408453465</v>
      </c>
      <c r="I298" s="303"/>
      <c r="J298" s="302">
        <v>2.7676389577912897</v>
      </c>
      <c r="K298" s="302">
        <v>4.9877756775943087</v>
      </c>
      <c r="L298" s="302">
        <f>SUM(J298:K298)</f>
        <v>7.7554146353855984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2.1667014991203883</v>
      </c>
      <c r="C299" s="302">
        <v>3.7544862170069706</v>
      </c>
      <c r="D299" s="302">
        <f t="shared" ref="D299:D306" si="97">SUM(B299:C299)</f>
        <v>5.9211877161273589</v>
      </c>
      <c r="E299" s="303"/>
      <c r="F299" s="302">
        <v>2.5105434037797369</v>
      </c>
      <c r="G299" s="302">
        <v>4.1788726705259585</v>
      </c>
      <c r="H299" s="302">
        <f t="shared" ref="H299:H306" si="98">SUM(F299:G299)</f>
        <v>6.6894160743056954</v>
      </c>
      <c r="I299" s="303"/>
      <c r="J299" s="302">
        <v>3.0617882998171071</v>
      </c>
      <c r="K299" s="302">
        <v>5.3162944161565155</v>
      </c>
      <c r="L299" s="302">
        <f t="shared" ref="L299:L306" si="99">SUM(J299:K299)</f>
        <v>8.3780827159736226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3.3344495719259473</v>
      </c>
      <c r="C300" s="302">
        <v>5.1376145394644395</v>
      </c>
      <c r="D300" s="302">
        <f t="shared" si="97"/>
        <v>8.4720641113903863</v>
      </c>
      <c r="E300" s="303"/>
      <c r="F300" s="302">
        <v>3.5490022562099162</v>
      </c>
      <c r="G300" s="302">
        <v>5.0801623485327143</v>
      </c>
      <c r="H300" s="302">
        <f t="shared" si="98"/>
        <v>8.6291646047426305</v>
      </c>
      <c r="I300" s="303"/>
      <c r="J300" s="302">
        <v>3.9243736896021448</v>
      </c>
      <c r="K300" s="302">
        <v>5.1109430556960289</v>
      </c>
      <c r="L300" s="302">
        <f t="shared" si="99"/>
        <v>9.0353167452981733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4.1622754035288914</v>
      </c>
      <c r="C301" s="302">
        <v>1.7752262183567162</v>
      </c>
      <c r="D301" s="302">
        <f t="shared" si="97"/>
        <v>5.9375016218856072</v>
      </c>
      <c r="E301" s="303"/>
      <c r="F301" s="302">
        <v>3.8059058271387376</v>
      </c>
      <c r="G301" s="302">
        <v>1.7714051470499026</v>
      </c>
      <c r="H301" s="302">
        <f t="shared" si="98"/>
        <v>5.5773109741886397</v>
      </c>
      <c r="I301" s="303"/>
      <c r="J301" s="302">
        <v>3.4014118596145759</v>
      </c>
      <c r="K301" s="302">
        <v>2.2178495703163539</v>
      </c>
      <c r="L301" s="302">
        <f t="shared" si="99"/>
        <v>5.6192614299309298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0.35551363397630892</v>
      </c>
      <c r="C302" s="302">
        <v>1.981054364239297</v>
      </c>
      <c r="D302" s="302">
        <f t="shared" si="97"/>
        <v>2.3365679982156058</v>
      </c>
      <c r="E302" s="303"/>
      <c r="F302" s="302">
        <v>0.39769624797916764</v>
      </c>
      <c r="G302" s="302">
        <v>1.3324151675802896</v>
      </c>
      <c r="H302" s="302">
        <f t="shared" si="98"/>
        <v>1.7301114155594572</v>
      </c>
      <c r="I302" s="303"/>
      <c r="J302" s="302">
        <v>0.74814912615151896</v>
      </c>
      <c r="K302" s="302">
        <v>1.1870931242496126</v>
      </c>
      <c r="L302" s="302">
        <f t="shared" si="99"/>
        <v>1.9352422504011315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2.8611446654618997</v>
      </c>
      <c r="C303" s="302">
        <v>1.0637018140907533</v>
      </c>
      <c r="D303" s="302">
        <f t="shared" si="97"/>
        <v>3.9248464795526532</v>
      </c>
      <c r="E303" s="303"/>
      <c r="F303" s="302">
        <v>2.892911540732177</v>
      </c>
      <c r="G303" s="302">
        <v>1.1968907806738489</v>
      </c>
      <c r="H303" s="302">
        <f t="shared" si="98"/>
        <v>4.089802321406026</v>
      </c>
      <c r="I303" s="303"/>
      <c r="J303" s="302">
        <v>3.2972561252817258</v>
      </c>
      <c r="K303" s="302">
        <v>1.5584220874579993</v>
      </c>
      <c r="L303" s="302">
        <f t="shared" si="99"/>
        <v>4.8556782127397256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1.5419548591831727</v>
      </c>
      <c r="C304" s="302">
        <v>1.640889226101488</v>
      </c>
      <c r="D304" s="302">
        <f t="shared" si="97"/>
        <v>3.1828440852846605</v>
      </c>
      <c r="E304" s="303"/>
      <c r="F304" s="302">
        <v>1.4410086095502574</v>
      </c>
      <c r="G304" s="302">
        <v>1.4638775446418</v>
      </c>
      <c r="H304" s="302">
        <f t="shared" si="98"/>
        <v>2.9048861541920576</v>
      </c>
      <c r="I304" s="303"/>
      <c r="J304" s="302">
        <v>1.9290884204530756</v>
      </c>
      <c r="K304" s="302">
        <v>1.8575959128667761</v>
      </c>
      <c r="L304" s="302">
        <f t="shared" si="99"/>
        <v>3.7866843333198519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0.35262970026369389</v>
      </c>
      <c r="C305" s="302">
        <v>1.8176588939108373</v>
      </c>
      <c r="D305" s="302">
        <f t="shared" si="97"/>
        <v>2.1702885941745311</v>
      </c>
      <c r="E305" s="303"/>
      <c r="F305" s="302">
        <v>0.2662858147845259</v>
      </c>
      <c r="G305" s="302">
        <v>1.7936406628971684</v>
      </c>
      <c r="H305" s="302">
        <f t="shared" si="98"/>
        <v>2.0599264776816941</v>
      </c>
      <c r="I305" s="303"/>
      <c r="J305" s="302">
        <v>0.47844661699622465</v>
      </c>
      <c r="K305" s="302">
        <v>1.8512646889524729</v>
      </c>
      <c r="L305" s="302">
        <f t="shared" si="99"/>
        <v>2.3297113059486976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6.996108715034957</v>
      </c>
      <c r="C306" s="302">
        <v>9.268158518810667</v>
      </c>
      <c r="D306" s="302">
        <f t="shared" si="97"/>
        <v>16.264267233845622</v>
      </c>
      <c r="E306" s="303"/>
      <c r="F306" s="302">
        <v>5.9174704743168123</v>
      </c>
      <c r="G306" s="302">
        <v>7.7932817627615592</v>
      </c>
      <c r="H306" s="302">
        <f t="shared" si="98"/>
        <v>13.710752237078371</v>
      </c>
      <c r="I306" s="303"/>
      <c r="J306" s="302">
        <v>6.0267626764744158</v>
      </c>
      <c r="K306" s="302">
        <v>8.241845694527834</v>
      </c>
      <c r="L306" s="302">
        <f t="shared" si="99"/>
        <v>14.26860837100225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23.753691780226756</v>
      </c>
      <c r="C308" s="311">
        <f t="shared" ref="C308:D308" si="100">SUM(C298:C306)</f>
        <v>30.721308219773164</v>
      </c>
      <c r="D308" s="311">
        <f t="shared" si="100"/>
        <v>54.474999999999923</v>
      </c>
      <c r="E308" s="311"/>
      <c r="F308" s="311">
        <f t="shared" ref="F308:H308" si="101">SUM(F298:F306)</f>
        <v>22.992976190844541</v>
      </c>
      <c r="G308" s="311">
        <f t="shared" si="101"/>
        <v>28.946023809155374</v>
      </c>
      <c r="H308" s="311">
        <f t="shared" si="101"/>
        <v>51.938999999999908</v>
      </c>
      <c r="I308" s="311"/>
      <c r="J308" s="311">
        <f t="shared" ref="J308:L308" si="102">SUM(J298:J306)</f>
        <v>25.63491577218208</v>
      </c>
      <c r="K308" s="311">
        <f t="shared" si="102"/>
        <v>32.329084227817901</v>
      </c>
      <c r="L308" s="311">
        <f t="shared" si="102"/>
        <v>57.963999999999984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0.550357101824825</v>
      </c>
      <c r="C315" s="302">
        <v>1.0778390835514433</v>
      </c>
      <c r="D315" s="302">
        <f>SUM(B315:C315)</f>
        <v>1.6281961853762683</v>
      </c>
      <c r="E315" s="303"/>
      <c r="F315" s="302">
        <v>0.62450290322043289</v>
      </c>
      <c r="G315" s="302">
        <v>1.0101808246554045</v>
      </c>
      <c r="H315" s="302">
        <f>SUM(F315:G315)</f>
        <v>1.6346837278758373</v>
      </c>
      <c r="I315" s="303"/>
      <c r="J315" s="302">
        <v>0.65042808269560937</v>
      </c>
      <c r="K315" s="302">
        <v>0.96851461650572879</v>
      </c>
      <c r="L315" s="302">
        <f>SUM(J315:K315)</f>
        <v>1.6189426992013383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1.8831479116990764</v>
      </c>
      <c r="C316" s="302">
        <v>1.3396521503786938</v>
      </c>
      <c r="D316" s="302">
        <f t="shared" ref="D316:D323" si="103">SUM(B316:C316)</f>
        <v>3.2228000620777699</v>
      </c>
      <c r="E316" s="303"/>
      <c r="F316" s="302">
        <v>2.1938853460476073</v>
      </c>
      <c r="G316" s="302">
        <v>1.4136260905600784</v>
      </c>
      <c r="H316" s="302">
        <f t="shared" ref="H316:H323" si="104">SUM(F316:G316)</f>
        <v>3.6075114366076857</v>
      </c>
      <c r="I316" s="303"/>
      <c r="J316" s="302">
        <v>2.3943857907336308</v>
      </c>
      <c r="K316" s="302">
        <v>1.5647967303217223</v>
      </c>
      <c r="L316" s="302">
        <f t="shared" ref="L316:L323" si="105">SUM(J316:K316)</f>
        <v>3.9591825210553528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2.3142528424236168</v>
      </c>
      <c r="C317" s="302">
        <v>4.1239927849510716</v>
      </c>
      <c r="D317" s="302">
        <f t="shared" si="103"/>
        <v>6.4382456273746884</v>
      </c>
      <c r="E317" s="303"/>
      <c r="F317" s="302">
        <v>2.4543754430649085</v>
      </c>
      <c r="G317" s="302">
        <v>3.7401450684219824</v>
      </c>
      <c r="H317" s="302">
        <f t="shared" si="104"/>
        <v>6.1945205114868909</v>
      </c>
      <c r="I317" s="303"/>
      <c r="J317" s="302">
        <v>3.1534310426802468</v>
      </c>
      <c r="K317" s="302">
        <v>3.8024841702430514</v>
      </c>
      <c r="L317" s="302">
        <f t="shared" si="105"/>
        <v>6.9559152129232977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4.4198957678755439</v>
      </c>
      <c r="C318" s="302">
        <v>0.6745835219633457</v>
      </c>
      <c r="D318" s="302">
        <f t="shared" si="103"/>
        <v>5.0944792898388895</v>
      </c>
      <c r="E318" s="303"/>
      <c r="F318" s="302">
        <v>3.6555853033234524</v>
      </c>
      <c r="G318" s="302">
        <v>0.58581110329762709</v>
      </c>
      <c r="H318" s="302">
        <f t="shared" si="104"/>
        <v>4.2413964066210799</v>
      </c>
      <c r="I318" s="303"/>
      <c r="J318" s="302">
        <v>2.74404778248199</v>
      </c>
      <c r="K318" s="302">
        <v>0.42135757500206622</v>
      </c>
      <c r="L318" s="302">
        <f t="shared" si="105"/>
        <v>3.1654053574840564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3.8726779187730556E-2</v>
      </c>
      <c r="C319" s="302">
        <v>0.3076445103559558</v>
      </c>
      <c r="D319" s="302">
        <f t="shared" si="103"/>
        <v>0.34637128954368634</v>
      </c>
      <c r="E319" s="303"/>
      <c r="F319" s="302">
        <v>3.8958180716445016E-2</v>
      </c>
      <c r="G319" s="302">
        <v>0.18042312477401487</v>
      </c>
      <c r="H319" s="302">
        <f t="shared" si="104"/>
        <v>0.21938130549045989</v>
      </c>
      <c r="I319" s="303"/>
      <c r="J319" s="302">
        <v>0.10280350181824249</v>
      </c>
      <c r="K319" s="302">
        <v>0.16039498110648809</v>
      </c>
      <c r="L319" s="302">
        <f t="shared" si="105"/>
        <v>0.26319848292473058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0.36790963135633559</v>
      </c>
      <c r="C320" s="302">
        <v>0.26496678265476803</v>
      </c>
      <c r="D320" s="302">
        <f t="shared" si="103"/>
        <v>0.63287641401110362</v>
      </c>
      <c r="E320" s="303"/>
      <c r="F320" s="302">
        <v>0.32545210001963321</v>
      </c>
      <c r="G320" s="302">
        <v>0.22691510800399115</v>
      </c>
      <c r="H320" s="302">
        <f t="shared" si="104"/>
        <v>0.55236720802362438</v>
      </c>
      <c r="I320" s="303"/>
      <c r="J320" s="302">
        <v>0.34103777525536449</v>
      </c>
      <c r="K320" s="302">
        <v>0.23754556786230688</v>
      </c>
      <c r="L320" s="302">
        <f t="shared" si="105"/>
        <v>0.57858334311767134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0.37228482170815225</v>
      </c>
      <c r="C321" s="302">
        <v>0.11267623678989111</v>
      </c>
      <c r="D321" s="302">
        <f t="shared" si="103"/>
        <v>0.48496105849804338</v>
      </c>
      <c r="E321" s="303"/>
      <c r="F321" s="302">
        <v>0.33426642639196763</v>
      </c>
      <c r="G321" s="302">
        <v>8.7904528971115697E-2</v>
      </c>
      <c r="H321" s="302">
        <f t="shared" si="104"/>
        <v>0.42217095536308336</v>
      </c>
      <c r="I321" s="303"/>
      <c r="J321" s="302">
        <v>0.38101965545144528</v>
      </c>
      <c r="K321" s="302">
        <v>0.11160263758812164</v>
      </c>
      <c r="L321" s="302">
        <f t="shared" si="105"/>
        <v>0.49262229303956695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3.8013589170747555E-2</v>
      </c>
      <c r="C322" s="302">
        <v>0.19594029815807906</v>
      </c>
      <c r="D322" s="302">
        <f t="shared" si="103"/>
        <v>0.2339538873288266</v>
      </c>
      <c r="E322" s="303"/>
      <c r="F322" s="302">
        <v>2.9044231336570487E-2</v>
      </c>
      <c r="G322" s="302">
        <v>0.1351319397549339</v>
      </c>
      <c r="H322" s="302">
        <f t="shared" si="104"/>
        <v>0.1641761710915044</v>
      </c>
      <c r="I322" s="303"/>
      <c r="J322" s="302">
        <v>7.0655128569890258E-2</v>
      </c>
      <c r="K322" s="302">
        <v>0.13897969988338671</v>
      </c>
      <c r="L322" s="302">
        <f t="shared" si="105"/>
        <v>0.20963482845327697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0.59630157423323271</v>
      </c>
      <c r="C323" s="302">
        <v>0.38781461171749831</v>
      </c>
      <c r="D323" s="302">
        <f t="shared" si="103"/>
        <v>0.98411618595073103</v>
      </c>
      <c r="E323" s="303"/>
      <c r="F323" s="302">
        <v>0.44913476901148425</v>
      </c>
      <c r="G323" s="302">
        <v>0.26265750842832131</v>
      </c>
      <c r="H323" s="302">
        <f t="shared" si="104"/>
        <v>0.71179227743980555</v>
      </c>
      <c r="I323" s="303"/>
      <c r="J323" s="302">
        <v>0.58229516678813398</v>
      </c>
      <c r="K323" s="302">
        <v>0.22622009501258877</v>
      </c>
      <c r="L323" s="302">
        <f t="shared" si="105"/>
        <v>0.80851526180072275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10.580890019479259</v>
      </c>
      <c r="C325" s="311">
        <f t="shared" ref="C325:D325" si="106">SUM(C315:C323)</f>
        <v>8.4851099805207468</v>
      </c>
      <c r="D325" s="311">
        <f t="shared" si="106"/>
        <v>19.06600000000001</v>
      </c>
      <c r="E325" s="311"/>
      <c r="F325" s="311">
        <f t="shared" ref="F325:H325" si="107">SUM(F315:F323)</f>
        <v>10.105204703132504</v>
      </c>
      <c r="G325" s="311">
        <f t="shared" si="107"/>
        <v>7.6427952968674697</v>
      </c>
      <c r="H325" s="311">
        <f t="shared" si="107"/>
        <v>17.747999999999969</v>
      </c>
      <c r="I325" s="311"/>
      <c r="J325" s="311">
        <f t="shared" ref="J325:L325" si="108">SUM(J315:J323)</f>
        <v>10.420103926474551</v>
      </c>
      <c r="K325" s="311">
        <f t="shared" si="108"/>
        <v>7.6318960735254606</v>
      </c>
      <c r="L325" s="311">
        <f t="shared" si="108"/>
        <v>18.052000000000014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1.0284949779277199</v>
      </c>
      <c r="C332" s="302">
        <v>1.0485012106239282</v>
      </c>
      <c r="D332" s="302">
        <f>SUM(B332:C332)</f>
        <v>2.0769961885516484</v>
      </c>
      <c r="E332" s="303"/>
      <c r="F332" s="302">
        <v>1.1663739026000668</v>
      </c>
      <c r="G332" s="302">
        <v>1.1409392832990484</v>
      </c>
      <c r="H332" s="302">
        <f>SUM(F332:G332)</f>
        <v>2.3073131858991154</v>
      </c>
      <c r="I332" s="303"/>
      <c r="J332" s="302">
        <v>1.3358932841881797</v>
      </c>
      <c r="K332" s="302">
        <v>1.1514463199791583</v>
      </c>
      <c r="L332" s="302">
        <f>SUM(J332:K332)</f>
        <v>2.4873396041673379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19.692304525859385</v>
      </c>
      <c r="C333" s="302">
        <v>9.7730397279903318</v>
      </c>
      <c r="D333" s="302">
        <f t="shared" ref="D333:D340" si="109">SUM(B333:C333)</f>
        <v>29.465344253849715</v>
      </c>
      <c r="E333" s="303"/>
      <c r="F333" s="302">
        <v>22.009755454284935</v>
      </c>
      <c r="G333" s="302">
        <v>10.901175856369109</v>
      </c>
      <c r="H333" s="302">
        <f t="shared" ref="H333:H340" si="110">SUM(F333:G333)</f>
        <v>32.910931310654043</v>
      </c>
      <c r="I333" s="303"/>
      <c r="J333" s="302">
        <v>24.767988579820077</v>
      </c>
      <c r="K333" s="302">
        <v>11.652594949636677</v>
      </c>
      <c r="L333" s="302">
        <f t="shared" ref="L333:L340" si="111">SUM(J333:K333)</f>
        <v>36.420583529456756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3.401504488876598</v>
      </c>
      <c r="C334" s="302">
        <v>2.0252672131611726</v>
      </c>
      <c r="D334" s="302">
        <f t="shared" si="109"/>
        <v>5.4267717020377706</v>
      </c>
      <c r="E334" s="303"/>
      <c r="F334" s="302">
        <v>3.4340011470649432</v>
      </c>
      <c r="G334" s="302">
        <v>2.2449344236704443</v>
      </c>
      <c r="H334" s="302">
        <f t="shared" si="110"/>
        <v>5.678935570735387</v>
      </c>
      <c r="I334" s="303"/>
      <c r="J334" s="302">
        <v>3.6490663069664762</v>
      </c>
      <c r="K334" s="302">
        <v>1.8746144337494379</v>
      </c>
      <c r="L334" s="302">
        <f t="shared" si="111"/>
        <v>5.5236807407159141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3.7858784473536016</v>
      </c>
      <c r="C335" s="302">
        <v>0.56835649879138639</v>
      </c>
      <c r="D335" s="302">
        <f t="shared" si="109"/>
        <v>4.3542349461449881</v>
      </c>
      <c r="E335" s="303"/>
      <c r="F335" s="302">
        <v>3.3627126907852118</v>
      </c>
      <c r="G335" s="302">
        <v>0.52244736532851166</v>
      </c>
      <c r="H335" s="302">
        <f t="shared" si="110"/>
        <v>3.8851600561137234</v>
      </c>
      <c r="I335" s="303"/>
      <c r="J335" s="302">
        <v>1.6639635330338773</v>
      </c>
      <c r="K335" s="302">
        <v>0.4547158623160017</v>
      </c>
      <c r="L335" s="302">
        <f t="shared" si="111"/>
        <v>2.1186793953498793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0.45867717866065988</v>
      </c>
      <c r="C336" s="302">
        <v>0.58365548605419981</v>
      </c>
      <c r="D336" s="302">
        <f t="shared" si="109"/>
        <v>1.0423326647148596</v>
      </c>
      <c r="E336" s="303"/>
      <c r="F336" s="302">
        <v>0.38028187096698612</v>
      </c>
      <c r="G336" s="302">
        <v>0.39596368489374623</v>
      </c>
      <c r="H336" s="302">
        <f t="shared" si="110"/>
        <v>0.77624555586073241</v>
      </c>
      <c r="I336" s="303"/>
      <c r="J336" s="302">
        <v>0.25551528639734383</v>
      </c>
      <c r="K336" s="302">
        <v>0.30874290341024979</v>
      </c>
      <c r="L336" s="302">
        <f t="shared" si="111"/>
        <v>0.56425818980759357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11.234561952898732</v>
      </c>
      <c r="C337" s="302">
        <v>1.9622131615316367</v>
      </c>
      <c r="D337" s="302">
        <f t="shared" si="109"/>
        <v>13.196775114430368</v>
      </c>
      <c r="E337" s="303"/>
      <c r="F337" s="302">
        <v>10.432248544259432</v>
      </c>
      <c r="G337" s="302">
        <v>1.9515169797825318</v>
      </c>
      <c r="H337" s="302">
        <f t="shared" si="110"/>
        <v>12.383765524041964</v>
      </c>
      <c r="I337" s="303"/>
      <c r="J337" s="302">
        <v>11.081369291582689</v>
      </c>
      <c r="K337" s="302">
        <v>2.2309471131257212</v>
      </c>
      <c r="L337" s="302">
        <f t="shared" si="111"/>
        <v>13.31231640470841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0.33627557610180231</v>
      </c>
      <c r="C338" s="302">
        <v>0.11939898245299531</v>
      </c>
      <c r="D338" s="302">
        <f t="shared" si="109"/>
        <v>0.4556745585547976</v>
      </c>
      <c r="E338" s="303"/>
      <c r="F338" s="302">
        <v>0.28851895667195115</v>
      </c>
      <c r="G338" s="302">
        <v>0.10716206648615392</v>
      </c>
      <c r="H338" s="302">
        <f t="shared" si="110"/>
        <v>0.39568102315810505</v>
      </c>
      <c r="I338" s="303"/>
      <c r="J338" s="302">
        <v>0.27652760153644224</v>
      </c>
      <c r="K338" s="302">
        <v>0.11506264248368163</v>
      </c>
      <c r="L338" s="302">
        <f t="shared" si="111"/>
        <v>0.39159024402012388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0.42947911456967042</v>
      </c>
      <c r="C339" s="302">
        <v>0.83734384281713514</v>
      </c>
      <c r="D339" s="302">
        <f t="shared" si="109"/>
        <v>1.2668229573868055</v>
      </c>
      <c r="E339" s="303"/>
      <c r="F339" s="302">
        <v>0.39013479365883608</v>
      </c>
      <c r="G339" s="302">
        <v>1.1648578581974687</v>
      </c>
      <c r="H339" s="302">
        <f t="shared" si="110"/>
        <v>1.5549926518563049</v>
      </c>
      <c r="I339" s="303"/>
      <c r="J339" s="302">
        <v>0.45092113388065791</v>
      </c>
      <c r="K339" s="302">
        <v>1.2630324876271661</v>
      </c>
      <c r="L339" s="302">
        <f t="shared" si="111"/>
        <v>1.7139536215078239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3.2456664103232353</v>
      </c>
      <c r="C340" s="302">
        <v>0.94438120400576975</v>
      </c>
      <c r="D340" s="302">
        <f t="shared" si="109"/>
        <v>4.1900476143290053</v>
      </c>
      <c r="E340" s="303"/>
      <c r="F340" s="302">
        <v>2.5802643555629534</v>
      </c>
      <c r="G340" s="302">
        <v>0.69971076611768224</v>
      </c>
      <c r="H340" s="302">
        <f t="shared" si="110"/>
        <v>3.2799751216806357</v>
      </c>
      <c r="I340" s="303"/>
      <c r="J340" s="302">
        <v>1.4414447953074685</v>
      </c>
      <c r="K340" s="302">
        <v>0.52615347495866471</v>
      </c>
      <c r="L340" s="302">
        <f t="shared" si="111"/>
        <v>1.9675982702661332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43.612842672571418</v>
      </c>
      <c r="C342" s="311">
        <f t="shared" ref="C342:D342" si="112">SUM(C332:C340)</f>
        <v>17.862157327428555</v>
      </c>
      <c r="D342" s="311">
        <f t="shared" si="112"/>
        <v>61.474999999999959</v>
      </c>
      <c r="E342" s="311"/>
      <c r="F342" s="311">
        <f t="shared" ref="F342:H342" si="113">SUM(F332:F340)</f>
        <v>44.044291715855316</v>
      </c>
      <c r="G342" s="311">
        <f t="shared" si="113"/>
        <v>19.128708284144697</v>
      </c>
      <c r="H342" s="311">
        <f t="shared" si="113"/>
        <v>63.173000000000009</v>
      </c>
      <c r="I342" s="311"/>
      <c r="J342" s="311">
        <f t="shared" ref="J342:L342" si="114">SUM(J332:J340)</f>
        <v>44.922689812713209</v>
      </c>
      <c r="K342" s="311">
        <f t="shared" si="114"/>
        <v>19.577310187286759</v>
      </c>
      <c r="L342" s="311">
        <f t="shared" si="114"/>
        <v>64.499999999999986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2.3166096995424135</v>
      </c>
      <c r="C349" s="302">
        <v>1.2639345379323337</v>
      </c>
      <c r="D349" s="302">
        <f>SUM(B349:C349)</f>
        <v>3.5805442374747471</v>
      </c>
      <c r="E349" s="303"/>
      <c r="F349" s="302">
        <v>3.0388761812431628</v>
      </c>
      <c r="G349" s="302">
        <v>1.3856845154097204</v>
      </c>
      <c r="H349" s="302">
        <f>SUM(F349:G349)</f>
        <v>4.4245606966528834</v>
      </c>
      <c r="I349" s="303"/>
      <c r="J349" s="302">
        <v>3.7197436853003043</v>
      </c>
      <c r="K349" s="302">
        <v>1.2799508600862113</v>
      </c>
      <c r="L349" s="302">
        <f>SUM(J349:K349)</f>
        <v>4.9996945453865154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16.300907587611427</v>
      </c>
      <c r="C350" s="302">
        <v>4.3693706268364538</v>
      </c>
      <c r="D350" s="302">
        <f t="shared" ref="D350:D357" si="115">SUM(B350:C350)</f>
        <v>20.67027821444788</v>
      </c>
      <c r="E350" s="303"/>
      <c r="F350" s="302">
        <v>20.229135793209494</v>
      </c>
      <c r="G350" s="302">
        <v>5.3678418986402985</v>
      </c>
      <c r="H350" s="302">
        <f t="shared" ref="H350:H357" si="116">SUM(F350:G350)</f>
        <v>25.596977691849794</v>
      </c>
      <c r="I350" s="303"/>
      <c r="J350" s="302">
        <v>23.908160140408416</v>
      </c>
      <c r="K350" s="302">
        <v>5.3555689369234472</v>
      </c>
      <c r="L350" s="302">
        <f t="shared" ref="L350:L357" si="117">SUM(J350:K350)</f>
        <v>29.263729077331863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7.833175025418682</v>
      </c>
      <c r="C351" s="302">
        <v>2.2028096845605636</v>
      </c>
      <c r="D351" s="302">
        <f t="shared" si="115"/>
        <v>10.035984709979246</v>
      </c>
      <c r="E351" s="303"/>
      <c r="F351" s="302">
        <v>9.4094259642872817</v>
      </c>
      <c r="G351" s="302">
        <v>2.4085104810734621</v>
      </c>
      <c r="H351" s="302">
        <f t="shared" si="116"/>
        <v>11.817936445360743</v>
      </c>
      <c r="I351" s="303"/>
      <c r="J351" s="302">
        <v>10.352305681753228</v>
      </c>
      <c r="K351" s="302">
        <v>2.0654631094086682</v>
      </c>
      <c r="L351" s="302">
        <f t="shared" si="117"/>
        <v>12.417768791161896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8.1577357244733921</v>
      </c>
      <c r="C352" s="302">
        <v>0.9052936539282288</v>
      </c>
      <c r="D352" s="302">
        <f t="shared" si="115"/>
        <v>9.0630293784016214</v>
      </c>
      <c r="E352" s="303"/>
      <c r="F352" s="302">
        <v>7.9669269662280806</v>
      </c>
      <c r="G352" s="302">
        <v>0.87159468347002833</v>
      </c>
      <c r="H352" s="302">
        <f t="shared" si="116"/>
        <v>8.8385216496981087</v>
      </c>
      <c r="I352" s="303"/>
      <c r="J352" s="302">
        <v>4.9727045298680279</v>
      </c>
      <c r="K352" s="302">
        <v>0.75291120317381832</v>
      </c>
      <c r="L352" s="302">
        <f t="shared" si="117"/>
        <v>5.7256157330418462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0.3831350337536833</v>
      </c>
      <c r="C353" s="302">
        <v>0.62108771936376628</v>
      </c>
      <c r="D353" s="302">
        <f t="shared" si="115"/>
        <v>1.0042227531174497</v>
      </c>
      <c r="E353" s="303"/>
      <c r="F353" s="302">
        <v>0.35078417131437978</v>
      </c>
      <c r="G353" s="302">
        <v>0.48565103208029925</v>
      </c>
      <c r="H353" s="302">
        <f t="shared" si="116"/>
        <v>0.83643520339467903</v>
      </c>
      <c r="I353" s="303"/>
      <c r="J353" s="302">
        <v>0.26990181209020819</v>
      </c>
      <c r="K353" s="302">
        <v>0.36762925697892535</v>
      </c>
      <c r="L353" s="302">
        <f t="shared" si="117"/>
        <v>0.63753106906913359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22.548299233419325</v>
      </c>
      <c r="C354" s="302">
        <v>5.6934278242279941</v>
      </c>
      <c r="D354" s="302">
        <f t="shared" si="115"/>
        <v>28.241727057647317</v>
      </c>
      <c r="E354" s="303"/>
      <c r="F354" s="302">
        <v>23.820077436548001</v>
      </c>
      <c r="G354" s="302">
        <v>5.6551587219587285</v>
      </c>
      <c r="H354" s="302">
        <f t="shared" si="116"/>
        <v>29.475236158506728</v>
      </c>
      <c r="I354" s="303"/>
      <c r="J354" s="302">
        <v>25.708710440465488</v>
      </c>
      <c r="K354" s="302">
        <v>7.8122226594566833</v>
      </c>
      <c r="L354" s="302">
        <f t="shared" si="117"/>
        <v>33.520933099922175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0.90979155364436093</v>
      </c>
      <c r="C355" s="302">
        <v>0.23542384499890953</v>
      </c>
      <c r="D355" s="302">
        <f t="shared" si="115"/>
        <v>1.1452153986432705</v>
      </c>
      <c r="E355" s="303"/>
      <c r="F355" s="302">
        <v>0.90402754239192973</v>
      </c>
      <c r="G355" s="302">
        <v>0.20159670479457864</v>
      </c>
      <c r="H355" s="302">
        <f t="shared" si="116"/>
        <v>1.1056242471865083</v>
      </c>
      <c r="I355" s="303"/>
      <c r="J355" s="302">
        <v>0.98934146781701815</v>
      </c>
      <c r="K355" s="302">
        <v>0.19144156983968294</v>
      </c>
      <c r="L355" s="302">
        <f t="shared" si="117"/>
        <v>1.180783037656701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0.11590793690674059</v>
      </c>
      <c r="C356" s="302">
        <v>0.40375562548011362</v>
      </c>
      <c r="D356" s="302">
        <f t="shared" si="115"/>
        <v>0.51966356238685418</v>
      </c>
      <c r="E356" s="303"/>
      <c r="F356" s="302">
        <v>9.2489589531744007E-2</v>
      </c>
      <c r="G356" s="302">
        <v>0.35429195618362819</v>
      </c>
      <c r="H356" s="302">
        <f t="shared" si="116"/>
        <v>0.44678154571537221</v>
      </c>
      <c r="I356" s="303"/>
      <c r="J356" s="302">
        <v>0.10583961010764352</v>
      </c>
      <c r="K356" s="302">
        <v>0.27078693799192877</v>
      </c>
      <c r="L356" s="302">
        <f t="shared" si="117"/>
        <v>0.3766265480995723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1.4150360107502005</v>
      </c>
      <c r="C357" s="302">
        <v>1.1582986771514405</v>
      </c>
      <c r="D357" s="302">
        <f t="shared" si="115"/>
        <v>2.573334687901641</v>
      </c>
      <c r="E357" s="303"/>
      <c r="F357" s="302">
        <v>1.1984035061145928</v>
      </c>
      <c r="G357" s="302">
        <v>0.85652285552068974</v>
      </c>
      <c r="H357" s="302">
        <f t="shared" si="116"/>
        <v>2.0549263616352826</v>
      </c>
      <c r="I357" s="303"/>
      <c r="J357" s="302">
        <v>0.65436653278709744</v>
      </c>
      <c r="K357" s="302">
        <v>0.54695156554323154</v>
      </c>
      <c r="L357" s="302">
        <f t="shared" si="117"/>
        <v>1.2013180983303289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59.980597805520226</v>
      </c>
      <c r="C359" s="311">
        <f t="shared" ref="C359:D359" si="118">SUM(C349:C357)</f>
        <v>16.853402194479802</v>
      </c>
      <c r="D359" s="311">
        <f t="shared" si="118"/>
        <v>76.834000000000017</v>
      </c>
      <c r="E359" s="311"/>
      <c r="F359" s="311">
        <f t="shared" ref="F359:H359" si="119">SUM(F349:F357)</f>
        <v>67.010147150868647</v>
      </c>
      <c r="G359" s="311">
        <f t="shared" si="119"/>
        <v>17.586852849131436</v>
      </c>
      <c r="H359" s="311">
        <f t="shared" si="119"/>
        <v>84.597000000000094</v>
      </c>
      <c r="I359" s="311"/>
      <c r="J359" s="311">
        <f t="shared" ref="J359:L359" si="120">SUM(J349:J357)</f>
        <v>70.681073900597426</v>
      </c>
      <c r="K359" s="311">
        <f t="shared" si="120"/>
        <v>18.642926099402597</v>
      </c>
      <c r="L359" s="311">
        <f t="shared" si="120"/>
        <v>89.324000000000026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1.9643859388120719</v>
      </c>
      <c r="C366" s="302">
        <v>1.4988233290187181</v>
      </c>
      <c r="D366" s="302">
        <f>SUM(B366:C366)</f>
        <v>3.46320926783079</v>
      </c>
      <c r="E366" s="303"/>
      <c r="F366" s="302">
        <v>2.3591993039640227</v>
      </c>
      <c r="G366" s="302">
        <v>1.2776887283008556</v>
      </c>
      <c r="H366" s="302">
        <f>SUM(F366:G366)</f>
        <v>3.6368880322648782</v>
      </c>
      <c r="I366" s="303"/>
      <c r="J366" s="302">
        <v>3.8041884253985558</v>
      </c>
      <c r="K366" s="302">
        <v>1.6950612298544885</v>
      </c>
      <c r="L366" s="302">
        <f>SUM(J366:K366)</f>
        <v>5.4992496552530445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1.4492111521753819</v>
      </c>
      <c r="C367" s="302">
        <v>2.2532741482700382</v>
      </c>
      <c r="D367" s="302">
        <f t="shared" ref="D367:D374" si="121">SUM(B367:C367)</f>
        <v>3.7024853004454199</v>
      </c>
      <c r="E367" s="303"/>
      <c r="F367" s="302">
        <v>1.7927752491309583</v>
      </c>
      <c r="G367" s="302">
        <v>2.0132894499916247</v>
      </c>
      <c r="H367" s="302">
        <f t="shared" ref="H367:H374" si="122">SUM(F367:G367)</f>
        <v>3.8060646991225831</v>
      </c>
      <c r="I367" s="303"/>
      <c r="J367" s="302">
        <v>1.8601629450892969</v>
      </c>
      <c r="K367" s="302">
        <v>2.9135783704810594</v>
      </c>
      <c r="L367" s="302">
        <f t="shared" ref="L367:L374" si="123">SUM(J367:K367)</f>
        <v>4.7737413155703567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3.0112494594505934</v>
      </c>
      <c r="C368" s="302">
        <v>4.8848878184859084</v>
      </c>
      <c r="D368" s="302">
        <f t="shared" si="121"/>
        <v>7.8961372779365018</v>
      </c>
      <c r="E368" s="303"/>
      <c r="F368" s="302">
        <v>3.4947428466394448</v>
      </c>
      <c r="G368" s="302">
        <v>3.8546357405858127</v>
      </c>
      <c r="H368" s="302">
        <f t="shared" si="122"/>
        <v>7.3493785872252575</v>
      </c>
      <c r="I368" s="303"/>
      <c r="J368" s="302">
        <v>3.826975871478639</v>
      </c>
      <c r="K368" s="302">
        <v>4.7778057416989252</v>
      </c>
      <c r="L368" s="302">
        <f t="shared" si="123"/>
        <v>8.6047816131775647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1.640502452351303</v>
      </c>
      <c r="C369" s="302">
        <v>0.47709841630689831</v>
      </c>
      <c r="D369" s="302">
        <f t="shared" si="121"/>
        <v>2.1176008686582013</v>
      </c>
      <c r="E369" s="303"/>
      <c r="F369" s="302">
        <v>1.5780087027819174</v>
      </c>
      <c r="G369" s="302">
        <v>0.46016147370843419</v>
      </c>
      <c r="H369" s="302">
        <f t="shared" si="122"/>
        <v>2.0381701764903517</v>
      </c>
      <c r="I369" s="303"/>
      <c r="J369" s="302">
        <v>1.1592125122297643</v>
      </c>
      <c r="K369" s="302">
        <v>0.42644216745722974</v>
      </c>
      <c r="L369" s="302">
        <f t="shared" si="123"/>
        <v>1.5856546796869941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0.62931953334601398</v>
      </c>
      <c r="C370" s="302">
        <v>1.6335493766838722</v>
      </c>
      <c r="D370" s="302">
        <f t="shared" si="121"/>
        <v>2.2628689100298862</v>
      </c>
      <c r="E370" s="303"/>
      <c r="F370" s="302">
        <v>0.76642908878154814</v>
      </c>
      <c r="G370" s="302">
        <v>1.0758110155184912</v>
      </c>
      <c r="H370" s="302">
        <f t="shared" si="122"/>
        <v>1.8422401043000394</v>
      </c>
      <c r="I370" s="303"/>
      <c r="J370" s="302">
        <v>1.4435982132329515</v>
      </c>
      <c r="K370" s="302">
        <v>1.2643851116997871</v>
      </c>
      <c r="L370" s="302">
        <f t="shared" si="123"/>
        <v>2.7079833249327385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1.3276845435359386</v>
      </c>
      <c r="C371" s="302">
        <v>0.95399927580989108</v>
      </c>
      <c r="D371" s="302">
        <f t="shared" si="121"/>
        <v>2.2816838193458295</v>
      </c>
      <c r="E371" s="303"/>
      <c r="F371" s="302">
        <v>1.1495060480897388</v>
      </c>
      <c r="G371" s="302">
        <v>0.81130653635835126</v>
      </c>
      <c r="H371" s="302">
        <f t="shared" si="122"/>
        <v>1.9608125844480901</v>
      </c>
      <c r="I371" s="303"/>
      <c r="J371" s="302">
        <v>1.1262865468453633</v>
      </c>
      <c r="K371" s="302">
        <v>1.161976161553558</v>
      </c>
      <c r="L371" s="302">
        <f t="shared" si="123"/>
        <v>2.2882627083989213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0.67863717445735205</v>
      </c>
      <c r="C372" s="302">
        <v>0.57517046409747963</v>
      </c>
      <c r="D372" s="302">
        <f t="shared" si="121"/>
        <v>1.2538076385548318</v>
      </c>
      <c r="E372" s="303"/>
      <c r="F372" s="302">
        <v>0.63298720255717</v>
      </c>
      <c r="G372" s="302">
        <v>0.47957882126760176</v>
      </c>
      <c r="H372" s="302">
        <f t="shared" si="122"/>
        <v>1.1125660238247717</v>
      </c>
      <c r="I372" s="303"/>
      <c r="J372" s="302">
        <v>0.75302519387785316</v>
      </c>
      <c r="K372" s="302">
        <v>0.62266936568207354</v>
      </c>
      <c r="L372" s="302">
        <f t="shared" si="123"/>
        <v>1.3756945595599266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4.3507267391395148E-2</v>
      </c>
      <c r="C373" s="302">
        <v>0.19384577549534288</v>
      </c>
      <c r="D373" s="302">
        <f t="shared" si="121"/>
        <v>0.23735304288673803</v>
      </c>
      <c r="E373" s="303"/>
      <c r="F373" s="302">
        <v>4.4935888386448096E-2</v>
      </c>
      <c r="G373" s="302">
        <v>0.14894348599969212</v>
      </c>
      <c r="H373" s="302">
        <f t="shared" si="122"/>
        <v>0.19387937438614022</v>
      </c>
      <c r="I373" s="303"/>
      <c r="J373" s="302">
        <v>6.7266386824536575E-2</v>
      </c>
      <c r="K373" s="302">
        <v>0.17823844172808423</v>
      </c>
      <c r="L373" s="302">
        <f t="shared" si="123"/>
        <v>0.24550482855262079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1.1160358882488046</v>
      </c>
      <c r="C374" s="302">
        <v>1.3358179860630517</v>
      </c>
      <c r="D374" s="302">
        <f t="shared" si="121"/>
        <v>2.4518538743118565</v>
      </c>
      <c r="E374" s="303"/>
      <c r="F374" s="302">
        <v>0.8924089657356935</v>
      </c>
      <c r="G374" s="302">
        <v>0.96159145220221354</v>
      </c>
      <c r="H374" s="302">
        <f t="shared" si="122"/>
        <v>1.854000417937907</v>
      </c>
      <c r="I374" s="303"/>
      <c r="J374" s="302">
        <v>0.66189654654848584</v>
      </c>
      <c r="K374" s="302">
        <v>0.95323076831932452</v>
      </c>
      <c r="L374" s="302">
        <f t="shared" si="123"/>
        <v>1.6151273148678102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11.860533409768852</v>
      </c>
      <c r="C376" s="311">
        <f t="shared" ref="C376:D376" si="124">SUM(C366:C374)</f>
        <v>13.806466590231201</v>
      </c>
      <c r="D376" s="311">
        <f t="shared" si="124"/>
        <v>25.667000000000058</v>
      </c>
      <c r="E376" s="311"/>
      <c r="F376" s="311">
        <f t="shared" ref="F376:H376" si="125">SUM(F366:F374)</f>
        <v>12.71099329606694</v>
      </c>
      <c r="G376" s="311">
        <f t="shared" si="125"/>
        <v>11.083006703933078</v>
      </c>
      <c r="H376" s="311">
        <f t="shared" si="125"/>
        <v>23.794000000000015</v>
      </c>
      <c r="I376" s="311"/>
      <c r="J376" s="311">
        <f t="shared" ref="J376:L376" si="126">SUM(J366:J374)</f>
        <v>14.702612641525446</v>
      </c>
      <c r="K376" s="311">
        <f t="shared" si="126"/>
        <v>13.993387358474529</v>
      </c>
      <c r="L376" s="311">
        <f t="shared" si="126"/>
        <v>28.695999999999977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1.3648847420065773</v>
      </c>
      <c r="C383" s="302">
        <v>1.4883106229766649</v>
      </c>
      <c r="D383" s="302">
        <f>SUM(B383:C383)</f>
        <v>2.8531953649832422</v>
      </c>
      <c r="E383" s="303"/>
      <c r="F383" s="302">
        <v>2.0699316025605641</v>
      </c>
      <c r="G383" s="302">
        <v>1.0775839855202902</v>
      </c>
      <c r="H383" s="302">
        <f>SUM(F383:G383)</f>
        <v>3.1475155880808545</v>
      </c>
      <c r="I383" s="303"/>
      <c r="J383" s="302">
        <v>2.5724002250887423</v>
      </c>
      <c r="K383" s="302">
        <v>1.1886504451008235</v>
      </c>
      <c r="L383" s="302">
        <f>SUM(J383:K383)</f>
        <v>3.7610506701895661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1.7591906535448605</v>
      </c>
      <c r="C384" s="302">
        <v>2.7420461426593663</v>
      </c>
      <c r="D384" s="302">
        <f t="shared" ref="D384:D391" si="127">SUM(B384:C384)</f>
        <v>4.5012367962042266</v>
      </c>
      <c r="E384" s="303"/>
      <c r="F384" s="302">
        <v>2.6496663568173027</v>
      </c>
      <c r="G384" s="302">
        <v>2.0214575486583959</v>
      </c>
      <c r="H384" s="302">
        <f t="shared" ref="H384:H391" si="128">SUM(F384:G384)</f>
        <v>4.6711239054756986</v>
      </c>
      <c r="I384" s="303"/>
      <c r="J384" s="302">
        <v>2.3124985960774302</v>
      </c>
      <c r="K384" s="302">
        <v>2.1788163784237011</v>
      </c>
      <c r="L384" s="302">
        <f t="shared" ref="L384:L391" si="129">SUM(J384:K384)</f>
        <v>4.4913149745011314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1.6241861797869388</v>
      </c>
      <c r="C385" s="302">
        <v>1.2077721603789433</v>
      </c>
      <c r="D385" s="302">
        <f t="shared" si="127"/>
        <v>2.8319583401658823</v>
      </c>
      <c r="E385" s="303"/>
      <c r="F385" s="302">
        <v>2.0744031071221425</v>
      </c>
      <c r="G385" s="302">
        <v>0.92939376991332501</v>
      </c>
      <c r="H385" s="302">
        <f t="shared" si="128"/>
        <v>3.0037968770354677</v>
      </c>
      <c r="I385" s="303"/>
      <c r="J385" s="302">
        <v>1.673947068916654</v>
      </c>
      <c r="K385" s="302">
        <v>0.82045085616176205</v>
      </c>
      <c r="L385" s="302">
        <f t="shared" si="129"/>
        <v>2.4943979250784158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1.461997792842668</v>
      </c>
      <c r="C386" s="302">
        <v>0.27258563505362199</v>
      </c>
      <c r="D386" s="302">
        <f t="shared" si="127"/>
        <v>1.7345834278962899</v>
      </c>
      <c r="E386" s="303"/>
      <c r="F386" s="302">
        <v>1.7722628900757917</v>
      </c>
      <c r="G386" s="302">
        <v>0.2026237396522117</v>
      </c>
      <c r="H386" s="302">
        <f t="shared" si="128"/>
        <v>1.9748866297280034</v>
      </c>
      <c r="I386" s="303"/>
      <c r="J386" s="302">
        <v>1.7253180442639959</v>
      </c>
      <c r="K386" s="302">
        <v>0.16848728647565892</v>
      </c>
      <c r="L386" s="302">
        <f t="shared" si="129"/>
        <v>1.8938053307396547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0.33081577730239348</v>
      </c>
      <c r="C387" s="302">
        <v>0.84020601889970059</v>
      </c>
      <c r="D387" s="302">
        <f t="shared" si="127"/>
        <v>1.1710217962020941</v>
      </c>
      <c r="E387" s="303"/>
      <c r="F387" s="302">
        <v>0.44786972621391602</v>
      </c>
      <c r="G387" s="302">
        <v>0.47538034437541032</v>
      </c>
      <c r="H387" s="302">
        <f t="shared" si="128"/>
        <v>0.92325007058932629</v>
      </c>
      <c r="I387" s="303"/>
      <c r="J387" s="302">
        <v>0.66222134474173489</v>
      </c>
      <c r="K387" s="302">
        <v>0.49436226886986184</v>
      </c>
      <c r="L387" s="302">
        <f t="shared" si="129"/>
        <v>1.1565836136115968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5.3184424400495178</v>
      </c>
      <c r="C388" s="302">
        <v>1.5009107362477405</v>
      </c>
      <c r="D388" s="302">
        <f t="shared" si="127"/>
        <v>6.8193531762972581</v>
      </c>
      <c r="E388" s="303"/>
      <c r="F388" s="302">
        <v>5.8410455788523272</v>
      </c>
      <c r="G388" s="302">
        <v>1.1468476777115069</v>
      </c>
      <c r="H388" s="302">
        <f t="shared" si="128"/>
        <v>6.9878932565638339</v>
      </c>
      <c r="I388" s="303"/>
      <c r="J388" s="302">
        <v>4.7886838225490687</v>
      </c>
      <c r="K388" s="302">
        <v>1.2127676146490216</v>
      </c>
      <c r="L388" s="302">
        <f t="shared" si="129"/>
        <v>6.0014514371980905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0.56915046790526269</v>
      </c>
      <c r="C389" s="302">
        <v>0.48899559421117467</v>
      </c>
      <c r="D389" s="302">
        <f t="shared" si="127"/>
        <v>1.0581460621164374</v>
      </c>
      <c r="E389" s="303"/>
      <c r="F389" s="302">
        <v>0.64655335861350793</v>
      </c>
      <c r="G389" s="302">
        <v>0.3173331177220825</v>
      </c>
      <c r="H389" s="302">
        <f t="shared" si="128"/>
        <v>0.96388647633559044</v>
      </c>
      <c r="I389" s="303"/>
      <c r="J389" s="302">
        <v>0.61506976694100102</v>
      </c>
      <c r="K389" s="302">
        <v>0.30023886341990186</v>
      </c>
      <c r="L389" s="302">
        <f t="shared" si="129"/>
        <v>0.91530863036090282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0.16656184643576824</v>
      </c>
      <c r="C390" s="302">
        <v>0.41735973170414831</v>
      </c>
      <c r="D390" s="302">
        <f t="shared" si="127"/>
        <v>0.58392157813991652</v>
      </c>
      <c r="E390" s="303"/>
      <c r="F390" s="302">
        <v>0.19334527866554105</v>
      </c>
      <c r="G390" s="302">
        <v>0.26337978391420763</v>
      </c>
      <c r="H390" s="302">
        <f t="shared" si="128"/>
        <v>0.45672506257974865</v>
      </c>
      <c r="I390" s="303"/>
      <c r="J390" s="302">
        <v>0.25929708109797645</v>
      </c>
      <c r="K390" s="302">
        <v>0.22987253425229703</v>
      </c>
      <c r="L390" s="302">
        <f t="shared" si="129"/>
        <v>0.48916961535027348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0.90142802536424549</v>
      </c>
      <c r="C391" s="302">
        <v>0.87215543263040074</v>
      </c>
      <c r="D391" s="302">
        <f t="shared" si="127"/>
        <v>1.7735834579946461</v>
      </c>
      <c r="E391" s="303"/>
      <c r="F391" s="302">
        <v>0.91931901273012484</v>
      </c>
      <c r="G391" s="302">
        <v>0.5376031208813622</v>
      </c>
      <c r="H391" s="302">
        <f t="shared" si="128"/>
        <v>1.456922133611487</v>
      </c>
      <c r="I391" s="303"/>
      <c r="J391" s="302">
        <v>0.54269237449281904</v>
      </c>
      <c r="K391" s="302">
        <v>0.48522542847753947</v>
      </c>
      <c r="L391" s="302">
        <f t="shared" si="129"/>
        <v>1.0279178029703586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13.496657925238232</v>
      </c>
      <c r="C393" s="311">
        <f t="shared" ref="C393:D393" si="130">SUM(C383:C391)</f>
        <v>9.8303420747617629</v>
      </c>
      <c r="D393" s="311">
        <f t="shared" si="130"/>
        <v>23.326999999999998</v>
      </c>
      <c r="E393" s="311"/>
      <c r="F393" s="311">
        <f t="shared" ref="F393:H393" si="131">SUM(F383:F391)</f>
        <v>16.61439691165122</v>
      </c>
      <c r="G393" s="311">
        <f t="shared" si="131"/>
        <v>6.9716030883487923</v>
      </c>
      <c r="H393" s="311">
        <f t="shared" si="131"/>
        <v>23.586000000000013</v>
      </c>
      <c r="I393" s="311"/>
      <c r="J393" s="311">
        <f t="shared" ref="J393:L393" si="132">SUM(J383:J391)</f>
        <v>15.152128324169425</v>
      </c>
      <c r="K393" s="311">
        <f t="shared" si="132"/>
        <v>7.0788716758305679</v>
      </c>
      <c r="L393" s="311">
        <f t="shared" si="132"/>
        <v>22.230999999999991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Enterprise M3 LEP (including all of Surrey)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53.896471521742342</v>
      </c>
      <c r="C9" s="249">
        <f t="shared" ref="C9:D9" si="0">SUM(C26,C43,C60,C77,C94,C111,C128,C145,C162,C179,C196,C213,C230,C247,C264,C281,C298,C315,C332,C349,C366,C383)</f>
        <v>8.1863702420479694</v>
      </c>
      <c r="D9" s="249">
        <f t="shared" si="0"/>
        <v>13.143947189965022</v>
      </c>
      <c r="E9" s="249">
        <f>SUM(B9:D9)</f>
        <v>75.226788953755332</v>
      </c>
      <c r="F9" s="238"/>
      <c r="G9" s="249">
        <f>SUM(G26,G43,G60,G77,G94,G111,G128,G145,G162,G179,G196,G213,G230,G247,G264,G281,G298,G315,G332,G349,G366,G383)</f>
        <v>58.081617206545722</v>
      </c>
      <c r="H9" s="249">
        <f t="shared" ref="H9:I9" si="1">SUM(H26,H43,H60,H77,H94,H111,H128,H145,H162,H179,H196,H213,H230,H247,H264,H281,H298,H315,H332,H349,H366,H383)</f>
        <v>12.290336716826424</v>
      </c>
      <c r="I9" s="249">
        <f t="shared" si="1"/>
        <v>13.843989937191205</v>
      </c>
      <c r="J9" s="249">
        <f>SUM(G9:I9)</f>
        <v>84.215943860563357</v>
      </c>
      <c r="K9" s="238"/>
      <c r="L9" s="249">
        <f>SUM(L26,L43,L60,L77,L94,L111,L128,L145,L162,L179,L196,L213,L230,L247,L264,L281,L298,L315,L332,L349,L366,L383)</f>
        <v>65.354768077127559</v>
      </c>
      <c r="M9" s="249">
        <f t="shared" ref="M9:N9" si="2">SUM(M26,M43,M60,M77,M94,M111,M128,M145,M162,M179,M196,M213,M230,M247,M264,M281,M298,M315,M332,M349,M366,M383)</f>
        <v>15.779328830504042</v>
      </c>
      <c r="N9" s="249">
        <f t="shared" si="2"/>
        <v>16.007630881407071</v>
      </c>
      <c r="O9" s="249">
        <f>SUM(L9:N9)</f>
        <v>97.141727789038669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97.786963930401228</v>
      </c>
      <c r="C10" s="249">
        <f t="shared" si="3"/>
        <v>24.451597116385827</v>
      </c>
      <c r="D10" s="249">
        <f t="shared" si="3"/>
        <v>21.487782378506864</v>
      </c>
      <c r="E10" s="249">
        <f t="shared" ref="E10:E17" si="4">SUM(B10:D10)</f>
        <v>143.72634342529392</v>
      </c>
      <c r="F10" s="238"/>
      <c r="G10" s="249">
        <f t="shared" ref="G10:I10" si="5">SUM(G27,G44,G61,G78,G95,G112,G129,G146,G163,G180,G197,G214,G231,G248,G265,G282,G299,G316,G333,G350,G367,G384)</f>
        <v>114.42353630828285</v>
      </c>
      <c r="H10" s="249">
        <f t="shared" si="5"/>
        <v>31.82776745175277</v>
      </c>
      <c r="I10" s="249">
        <f t="shared" si="5"/>
        <v>20.888643427964638</v>
      </c>
      <c r="J10" s="249">
        <f t="shared" ref="J10:J17" si="6">SUM(G10:I10)</f>
        <v>167.13994718800026</v>
      </c>
      <c r="K10" s="238"/>
      <c r="L10" s="249">
        <f t="shared" ref="L10:N10" si="7">SUM(L27,L44,L61,L78,L95,L112,L129,L146,L163,L180,L197,L214,L231,L248,L265,L282,L299,L316,L333,L350,L367,L384)</f>
        <v>136.62282821611214</v>
      </c>
      <c r="M10" s="249">
        <f t="shared" si="7"/>
        <v>38.085410734353381</v>
      </c>
      <c r="N10" s="249">
        <f t="shared" si="7"/>
        <v>21.003446410707369</v>
      </c>
      <c r="O10" s="249">
        <f t="shared" ref="O10:O17" si="8">SUM(L10:N10)</f>
        <v>195.7116853611729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56.994844121862847</v>
      </c>
      <c r="C11" s="249">
        <f t="shared" si="3"/>
        <v>15.493800272437039</v>
      </c>
      <c r="D11" s="249">
        <f t="shared" si="3"/>
        <v>18.065413103436857</v>
      </c>
      <c r="E11" s="249">
        <f t="shared" si="4"/>
        <v>90.554057497736736</v>
      </c>
      <c r="F11" s="238"/>
      <c r="G11" s="249">
        <f t="shared" ref="G11:I11" si="9">SUM(G28,G45,G62,G79,G96,G113,G130,G147,G164,G181,G198,G215,G232,G249,G266,G283,G300,G317,G334,G351,G368,G385)</f>
        <v>62.320475764924787</v>
      </c>
      <c r="H11" s="249">
        <f t="shared" si="9"/>
        <v>18.44192657626397</v>
      </c>
      <c r="I11" s="249">
        <f t="shared" si="9"/>
        <v>16.543064960077164</v>
      </c>
      <c r="J11" s="249">
        <f t="shared" si="6"/>
        <v>97.305467301265921</v>
      </c>
      <c r="K11" s="238"/>
      <c r="L11" s="249">
        <f t="shared" ref="L11:N11" si="10">SUM(L28,L45,L62,L79,L96,L113,L130,L147,L164,L181,L198,L215,L232,L249,L266,L283,L300,L317,L334,L351,L368,L385)</f>
        <v>65.168036710110371</v>
      </c>
      <c r="M11" s="249">
        <f t="shared" si="10"/>
        <v>18.981530982211147</v>
      </c>
      <c r="N11" s="249">
        <f t="shared" si="10"/>
        <v>17.824525153558536</v>
      </c>
      <c r="O11" s="249">
        <f t="shared" si="8"/>
        <v>101.97409284588005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38.84504623054049</v>
      </c>
      <c r="C12" s="249">
        <f t="shared" si="3"/>
        <v>29.542873963141719</v>
      </c>
      <c r="D12" s="249">
        <f t="shared" si="3"/>
        <v>4.4200419738108252</v>
      </c>
      <c r="E12" s="249">
        <f t="shared" si="4"/>
        <v>72.807962167493031</v>
      </c>
      <c r="F12" s="238"/>
      <c r="G12" s="249">
        <f t="shared" ref="G12:I12" si="11">SUM(G29,G46,G63,G80,G97,G114,G131,G148,G165,G182,G199,G216,G233,G250,G267,G284,G301,G318,G335,G352,G369,G386)</f>
        <v>36.940025708626905</v>
      </c>
      <c r="H12" s="249">
        <f t="shared" si="11"/>
        <v>28.656964199802935</v>
      </c>
      <c r="I12" s="249">
        <f t="shared" si="11"/>
        <v>3.7383753738690353</v>
      </c>
      <c r="J12" s="249">
        <f t="shared" si="6"/>
        <v>69.335365282298866</v>
      </c>
      <c r="K12" s="238"/>
      <c r="L12" s="249">
        <f t="shared" ref="L12:N12" si="12">SUM(L29,L46,L63,L80,L97,L114,L131,L148,L165,L182,L199,L216,L233,L250,L267,L284,L301,L318,L335,L352,L369,L386)</f>
        <v>29.709579582654648</v>
      </c>
      <c r="M12" s="249">
        <f t="shared" si="12"/>
        <v>23.074996303084447</v>
      </c>
      <c r="N12" s="249">
        <f t="shared" si="12"/>
        <v>4.0431688634358629</v>
      </c>
      <c r="O12" s="249">
        <f t="shared" si="8"/>
        <v>56.827744749174954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33.456606883108101</v>
      </c>
      <c r="C13" s="249">
        <f t="shared" si="3"/>
        <v>5.9900902249229935</v>
      </c>
      <c r="D13" s="249">
        <f t="shared" si="3"/>
        <v>20.534179991391451</v>
      </c>
      <c r="E13" s="249">
        <f t="shared" si="4"/>
        <v>59.980877099422543</v>
      </c>
      <c r="F13" s="238"/>
      <c r="G13" s="249">
        <f t="shared" ref="G13:I13" si="13">SUM(G30,G47,G64,G81,G98,G115,G132,G149,G166,G183,G200,G217,G234,G251,G268,G285,G302,G319,G336,G353,G370,G387)</f>
        <v>27.854780980656045</v>
      </c>
      <c r="H13" s="249">
        <f t="shared" si="13"/>
        <v>5.2889018731297126</v>
      </c>
      <c r="I13" s="249">
        <f t="shared" si="13"/>
        <v>20.069778429335091</v>
      </c>
      <c r="J13" s="249">
        <f t="shared" si="6"/>
        <v>53.21346128312085</v>
      </c>
      <c r="K13" s="238"/>
      <c r="L13" s="249">
        <f t="shared" ref="L13:N13" si="14">SUM(L30,L47,L64,L81,L98,L115,L132,L149,L166,L183,L200,L217,L234,L251,L268,L285,L302,L319,L336,L353,L370,L387)</f>
        <v>25.439388497422101</v>
      </c>
      <c r="M13" s="249">
        <f t="shared" si="14"/>
        <v>6.7382749336392029</v>
      </c>
      <c r="N13" s="249">
        <f t="shared" si="14"/>
        <v>23.911822691925085</v>
      </c>
      <c r="O13" s="249">
        <f t="shared" si="8"/>
        <v>56.089486122986386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29.463413572496233</v>
      </c>
      <c r="C14" s="249">
        <f t="shared" si="3"/>
        <v>25.847608023369414</v>
      </c>
      <c r="D14" s="249">
        <f t="shared" si="3"/>
        <v>8.5467328045410422</v>
      </c>
      <c r="E14" s="249">
        <f t="shared" si="4"/>
        <v>63.857754400406691</v>
      </c>
      <c r="F14" s="238"/>
      <c r="G14" s="249">
        <f t="shared" ref="G14:I14" si="15">SUM(G31,G48,G65,G82,G99,G116,G133,G150,G167,G184,G201,G218,G235,G252,G269,G286,G303,G320,G337,G354,G371,G388)</f>
        <v>28.775721064902154</v>
      </c>
      <c r="H14" s="249">
        <f t="shared" si="15"/>
        <v>27.346503098529535</v>
      </c>
      <c r="I14" s="249">
        <f t="shared" si="15"/>
        <v>9.0636896999502081</v>
      </c>
      <c r="J14" s="249">
        <f t="shared" si="6"/>
        <v>65.185913863381899</v>
      </c>
      <c r="K14" s="238"/>
      <c r="L14" s="249">
        <f t="shared" ref="L14:N14" si="16">SUM(L31,L48,L65,L82,L99,L116,L133,L150,L167,L184,L201,L218,L235,L252,L269,L286,L303,L320,L337,L354,L371,L388)</f>
        <v>34.0513785720185</v>
      </c>
      <c r="M14" s="249">
        <f t="shared" si="16"/>
        <v>28.621789088469267</v>
      </c>
      <c r="N14" s="249">
        <f t="shared" si="16"/>
        <v>10.320240047363983</v>
      </c>
      <c r="O14" s="249">
        <f t="shared" si="8"/>
        <v>72.993407707851745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18.179602454393599</v>
      </c>
      <c r="C15" s="249">
        <f t="shared" si="3"/>
        <v>28.213733991378682</v>
      </c>
      <c r="D15" s="249">
        <f t="shared" si="3"/>
        <v>3.7213397434292235</v>
      </c>
      <c r="E15" s="249">
        <f t="shared" si="4"/>
        <v>50.114676189201504</v>
      </c>
      <c r="F15" s="238"/>
      <c r="G15" s="249">
        <f t="shared" ref="G15:I15" si="17">SUM(G32,G49,G66,G83,G100,G117,G134,G151,G168,G185,G202,G219,G236,G253,G270,G287,G304,G321,G338,G355,G372,G389)</f>
        <v>16.338006830029268</v>
      </c>
      <c r="H15" s="249">
        <f t="shared" si="17"/>
        <v>28.667149278117325</v>
      </c>
      <c r="I15" s="249">
        <f t="shared" si="17"/>
        <v>2.3760350092288172</v>
      </c>
      <c r="J15" s="249">
        <f t="shared" si="6"/>
        <v>47.381191117375408</v>
      </c>
      <c r="K15" s="238"/>
      <c r="L15" s="249">
        <f t="shared" ref="L15:N15" si="18">SUM(L32,L49,L66,L83,L100,L117,L134,L151,L168,L185,L202,L219,L236,L253,L270,L287,L304,L321,L338,L355,L372,L389)</f>
        <v>16.826634850904156</v>
      </c>
      <c r="M15" s="249">
        <f t="shared" si="18"/>
        <v>28.695415634158682</v>
      </c>
      <c r="N15" s="249">
        <f t="shared" si="18"/>
        <v>2.1802739470267851</v>
      </c>
      <c r="O15" s="249">
        <f t="shared" si="8"/>
        <v>47.702324432089618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18.073668736923782</v>
      </c>
      <c r="C16" s="249">
        <f t="shared" si="3"/>
        <v>4.3603681855783414</v>
      </c>
      <c r="D16" s="249">
        <f t="shared" si="3"/>
        <v>4.9972541886644111</v>
      </c>
      <c r="E16" s="249">
        <f t="shared" si="4"/>
        <v>27.431291111166534</v>
      </c>
      <c r="F16" s="238"/>
      <c r="G16" s="249">
        <f t="shared" ref="G16:I16" si="19">SUM(G33,G50,G67,G84,G101,G118,G135,G152,G169,G186,G203,G220,G237,G254,G271,G288,G305,G322,G339,G356,G373,G390)</f>
        <v>14.956091986323933</v>
      </c>
      <c r="H16" s="249">
        <f t="shared" si="19"/>
        <v>4.9490510312302654</v>
      </c>
      <c r="I16" s="249">
        <f t="shared" si="19"/>
        <v>4.9228257640115185</v>
      </c>
      <c r="J16" s="249">
        <f t="shared" si="6"/>
        <v>24.827968781565716</v>
      </c>
      <c r="K16" s="238"/>
      <c r="L16" s="249">
        <f t="shared" ref="L16:N16" si="20">SUM(L33,L50,L67,L84,L101,L118,L135,L152,L169,L186,L203,L220,L237,L254,L271,L288,L305,L322,L339,L356,L373,L390)</f>
        <v>15.172987427896762</v>
      </c>
      <c r="M16" s="249">
        <f t="shared" si="20"/>
        <v>6.7586277252357974</v>
      </c>
      <c r="N16" s="249">
        <f t="shared" si="20"/>
        <v>6.2390090486929388</v>
      </c>
      <c r="O16" s="249">
        <f t="shared" si="8"/>
        <v>28.1706242018255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26.534333866688023</v>
      </c>
      <c r="C17" s="249">
        <f t="shared" si="3"/>
        <v>41.419777285421979</v>
      </c>
      <c r="D17" s="249">
        <f t="shared" si="3"/>
        <v>4.05213800341365</v>
      </c>
      <c r="E17" s="249">
        <f t="shared" si="4"/>
        <v>72.006249155523648</v>
      </c>
      <c r="F17" s="238"/>
      <c r="G17" s="249">
        <f t="shared" ref="G17:I17" si="21">SUM(G34,G51,G68,G85,G102,G119,G136,G153,G170,G187,G204,G221,G238,G255,G272,G289,G306,G323,G340,G357,G374,G391)</f>
        <v>21.557746916507394</v>
      </c>
      <c r="H17" s="249">
        <f t="shared" si="21"/>
        <v>38.735160556359062</v>
      </c>
      <c r="I17" s="249">
        <f t="shared" si="21"/>
        <v>3.4358338495611589</v>
      </c>
      <c r="J17" s="249">
        <f t="shared" si="6"/>
        <v>63.728741322427616</v>
      </c>
      <c r="K17" s="238"/>
      <c r="L17" s="249">
        <f t="shared" ref="L17:N17" si="22">SUM(L34,L51,L68,L85,L102,L119,L136,L153,L170,L187,L204,L221,L238,L255,L272,L289,L306,L323,L340,L357,L374,L391)</f>
        <v>20.785640423274788</v>
      </c>
      <c r="M17" s="249">
        <f t="shared" si="22"/>
        <v>36.790548572818132</v>
      </c>
      <c r="N17" s="249">
        <f t="shared" si="22"/>
        <v>4.5727177938873309</v>
      </c>
      <c r="O17" s="249">
        <f t="shared" si="8"/>
        <v>62.148906789980252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373.23095131815666</v>
      </c>
      <c r="C19" s="247">
        <f t="shared" ref="C19:O19" si="23">SUM(C9:C17)</f>
        <v>183.50621930468398</v>
      </c>
      <c r="D19" s="247">
        <f t="shared" si="23"/>
        <v>98.968829377159338</v>
      </c>
      <c r="E19" s="247">
        <f t="shared" si="23"/>
        <v>655.70599999999979</v>
      </c>
      <c r="F19" s="247"/>
      <c r="G19" s="247">
        <f t="shared" si="23"/>
        <v>381.248002766799</v>
      </c>
      <c r="H19" s="247">
        <f t="shared" si="23"/>
        <v>196.20376078201201</v>
      </c>
      <c r="I19" s="247">
        <f t="shared" si="23"/>
        <v>94.882236451188831</v>
      </c>
      <c r="J19" s="247">
        <f t="shared" si="23"/>
        <v>672.33399999999983</v>
      </c>
      <c r="K19" s="247"/>
      <c r="L19" s="247">
        <f t="shared" si="23"/>
        <v>409.13124235752105</v>
      </c>
      <c r="M19" s="247">
        <f t="shared" si="23"/>
        <v>203.52592280447408</v>
      </c>
      <c r="N19" s="247">
        <f t="shared" si="23"/>
        <v>106.10283483800497</v>
      </c>
      <c r="O19" s="247">
        <f t="shared" si="23"/>
        <v>718.7600000000001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0.20373994722027811</v>
      </c>
      <c r="C26" s="302">
        <v>3.375574448518711E-2</v>
      </c>
      <c r="D26" s="302">
        <v>3.4809784279347888E-2</v>
      </c>
      <c r="E26" s="302">
        <f>SUM(B26:D26)</f>
        <v>0.27230547598481314</v>
      </c>
      <c r="F26" s="303"/>
      <c r="G26" s="302">
        <v>0.27783353806337119</v>
      </c>
      <c r="H26" s="302">
        <v>3.4851032559237931E-2</v>
      </c>
      <c r="I26" s="302">
        <v>3.2679088963027236E-2</v>
      </c>
      <c r="J26" s="302">
        <f>SUM(G26:I26)</f>
        <v>0.34536365958563636</v>
      </c>
      <c r="K26" s="303"/>
      <c r="L26" s="302">
        <v>0.38682390132830186</v>
      </c>
      <c r="M26" s="302">
        <v>3.3621482721226163E-2</v>
      </c>
      <c r="N26" s="302">
        <v>3.9741281870606444E-2</v>
      </c>
      <c r="O26" s="302">
        <f>SUM(L26:N26)</f>
        <v>0.46018666592013446</v>
      </c>
    </row>
    <row r="27" spans="1:15" s="236" customFormat="1" x14ac:dyDescent="0.2">
      <c r="A27" s="237" t="str">
        <f>name!E$5</f>
        <v>Professional occupations</v>
      </c>
      <c r="B27" s="302">
        <v>0.21226252093730646</v>
      </c>
      <c r="C27" s="302">
        <v>3.5466058323361915E-2</v>
      </c>
      <c r="D27" s="302">
        <v>2.7802370229130804E-2</v>
      </c>
      <c r="E27" s="302">
        <f t="shared" ref="E27:E34" si="24">SUM(B27:D27)</f>
        <v>0.27553094948979917</v>
      </c>
      <c r="F27" s="303"/>
      <c r="G27" s="302">
        <v>0.3408854348025227</v>
      </c>
      <c r="H27" s="302">
        <v>2.9543812037322092E-2</v>
      </c>
      <c r="I27" s="302">
        <v>4.4145363782700495E-2</v>
      </c>
      <c r="J27" s="302">
        <f t="shared" ref="J27:J34" si="25">SUM(G27:I27)</f>
        <v>0.4145746106225453</v>
      </c>
      <c r="K27" s="303"/>
      <c r="L27" s="302">
        <v>0.51176840598038364</v>
      </c>
      <c r="M27" s="302">
        <v>3.7526144589248404E-2</v>
      </c>
      <c r="N27" s="302">
        <v>6.52565357513923E-2</v>
      </c>
      <c r="O27" s="302">
        <f t="shared" ref="O27:O34" si="26">SUM(L27:N27)</f>
        <v>0.6145510863210244</v>
      </c>
    </row>
    <row r="28" spans="1:15" s="236" customFormat="1" x14ac:dyDescent="0.2">
      <c r="A28" s="237" t="str">
        <f>name!E$6</f>
        <v>Associate professional occupations</v>
      </c>
      <c r="B28" s="302">
        <v>0.15789690730947223</v>
      </c>
      <c r="C28" s="302">
        <v>3.0881155512934886E-2</v>
      </c>
      <c r="D28" s="302">
        <v>1.0842289401481832E-2</v>
      </c>
      <c r="E28" s="302">
        <f t="shared" si="24"/>
        <v>0.19962035222388894</v>
      </c>
      <c r="F28" s="303"/>
      <c r="G28" s="302">
        <v>0.22430200958952354</v>
      </c>
      <c r="H28" s="302">
        <v>2.3882068351054189E-2</v>
      </c>
      <c r="I28" s="302">
        <v>1.3372900324617042E-2</v>
      </c>
      <c r="J28" s="302">
        <f t="shared" si="25"/>
        <v>0.26155697826519475</v>
      </c>
      <c r="K28" s="303"/>
      <c r="L28" s="302">
        <v>0.25957915844365814</v>
      </c>
      <c r="M28" s="302">
        <v>2.5925807113424709E-2</v>
      </c>
      <c r="N28" s="302">
        <v>2.14288998028173E-2</v>
      </c>
      <c r="O28" s="302">
        <f t="shared" si="26"/>
        <v>0.30693386535990014</v>
      </c>
    </row>
    <row r="29" spans="1:15" s="236" customFormat="1" x14ac:dyDescent="0.2">
      <c r="A29" s="237" t="str">
        <f>name!E$7</f>
        <v>Administrative and secretarial occupations</v>
      </c>
      <c r="B29" s="302">
        <v>0.16768565342675101</v>
      </c>
      <c r="C29" s="302">
        <v>0.10715812238736584</v>
      </c>
      <c r="D29" s="302">
        <v>1.0119354433199366E-2</v>
      </c>
      <c r="E29" s="302">
        <f t="shared" si="24"/>
        <v>0.28496313024731623</v>
      </c>
      <c r="F29" s="303"/>
      <c r="G29" s="302">
        <v>0.1917712539851828</v>
      </c>
      <c r="H29" s="302">
        <v>0.12185011710957869</v>
      </c>
      <c r="I29" s="302">
        <v>6.5994612596456757E-3</v>
      </c>
      <c r="J29" s="302">
        <f t="shared" si="25"/>
        <v>0.32022083235440718</v>
      </c>
      <c r="K29" s="303"/>
      <c r="L29" s="302">
        <v>0.12237167909910918</v>
      </c>
      <c r="M29" s="302">
        <v>8.8823350796537789E-2</v>
      </c>
      <c r="N29" s="302">
        <v>7.0559484107158453E-3</v>
      </c>
      <c r="O29" s="302">
        <f t="shared" si="26"/>
        <v>0.21825097830636284</v>
      </c>
    </row>
    <row r="30" spans="1:15" s="236" customFormat="1" x14ac:dyDescent="0.2">
      <c r="A30" s="237" t="str">
        <f>name!E$8</f>
        <v>Skilled trades occupations</v>
      </c>
      <c r="B30" s="302">
        <v>0.85374949613567985</v>
      </c>
      <c r="C30" s="302">
        <v>0.10788275711181095</v>
      </c>
      <c r="D30" s="302">
        <v>0.8163892625236624</v>
      </c>
      <c r="E30" s="302">
        <f t="shared" si="24"/>
        <v>1.7780215157711532</v>
      </c>
      <c r="F30" s="303"/>
      <c r="G30" s="302">
        <v>0.88188982567898122</v>
      </c>
      <c r="H30" s="302">
        <v>6.9135185682683842E-2</v>
      </c>
      <c r="I30" s="302">
        <v>0.68934675177381921</v>
      </c>
      <c r="J30" s="302">
        <f>SUM(G30:I30)</f>
        <v>1.6403717631354842</v>
      </c>
      <c r="K30" s="303"/>
      <c r="L30" s="302">
        <v>0.99157985469481769</v>
      </c>
      <c r="M30" s="302">
        <v>9.4028126173326246E-2</v>
      </c>
      <c r="N30" s="302">
        <v>0.63701900537537082</v>
      </c>
      <c r="O30" s="302">
        <f t="shared" si="26"/>
        <v>1.7226269862435148</v>
      </c>
    </row>
    <row r="31" spans="1:15" s="236" customFormat="1" x14ac:dyDescent="0.2">
      <c r="A31" s="237" t="str">
        <f>name!E$9</f>
        <v>Caring, leisure and other service occupations</v>
      </c>
      <c r="B31" s="302">
        <v>0.12161875380903833</v>
      </c>
      <c r="C31" s="302">
        <v>2.8242123884845403E-2</v>
      </c>
      <c r="D31" s="302">
        <v>6.6285694032248979E-3</v>
      </c>
      <c r="E31" s="302">
        <f t="shared" si="24"/>
        <v>0.15648944709710863</v>
      </c>
      <c r="F31" s="303"/>
      <c r="G31" s="302">
        <v>0.13542842359499005</v>
      </c>
      <c r="H31" s="302">
        <v>3.1080294751992373E-2</v>
      </c>
      <c r="I31" s="302">
        <v>5.059806160435578E-3</v>
      </c>
      <c r="J31" s="302">
        <f t="shared" si="25"/>
        <v>0.171568524507418</v>
      </c>
      <c r="K31" s="303"/>
      <c r="L31" s="302">
        <v>0.14470462267244349</v>
      </c>
      <c r="M31" s="302">
        <v>2.025942373656734E-2</v>
      </c>
      <c r="N31" s="302">
        <v>5.2335171673911201E-3</v>
      </c>
      <c r="O31" s="302">
        <f t="shared" si="26"/>
        <v>0.17019756357640195</v>
      </c>
    </row>
    <row r="32" spans="1:15" s="236" customFormat="1" x14ac:dyDescent="0.2">
      <c r="A32" s="237" t="str">
        <f>name!E$10</f>
        <v>Sales and customer service occupations</v>
      </c>
      <c r="B32" s="302">
        <v>6.4911983330742107E-2</v>
      </c>
      <c r="C32" s="302">
        <v>3.389561236507143E-2</v>
      </c>
      <c r="D32" s="302">
        <v>1.0261756472956332E-2</v>
      </c>
      <c r="E32" s="302">
        <f t="shared" si="24"/>
        <v>0.10906935216876988</v>
      </c>
      <c r="F32" s="303"/>
      <c r="G32" s="302">
        <v>7.0972825008015883E-2</v>
      </c>
      <c r="H32" s="302">
        <v>2.7345273812342329E-2</v>
      </c>
      <c r="I32" s="302">
        <v>6.6803547859613163E-3</v>
      </c>
      <c r="J32" s="302">
        <f t="shared" si="25"/>
        <v>0.10499845360631954</v>
      </c>
      <c r="K32" s="303"/>
      <c r="L32" s="302">
        <v>7.9018446825300834E-2</v>
      </c>
      <c r="M32" s="302">
        <v>2.1396354013358022E-2</v>
      </c>
      <c r="N32" s="302">
        <v>5.3935811700684417E-3</v>
      </c>
      <c r="O32" s="302">
        <f t="shared" si="26"/>
        <v>0.1058083820087273</v>
      </c>
    </row>
    <row r="33" spans="1:15" s="236" customFormat="1" x14ac:dyDescent="0.2">
      <c r="A33" s="237" t="str">
        <f>name!E$11</f>
        <v>Process, plant and machine operatives</v>
      </c>
      <c r="B33" s="302">
        <v>0.17647064116748346</v>
      </c>
      <c r="C33" s="302">
        <v>1.4854674425958997E-2</v>
      </c>
      <c r="D33" s="302">
        <v>2.2118172456148935E-3</v>
      </c>
      <c r="E33" s="302">
        <f t="shared" si="24"/>
        <v>0.19353713283905735</v>
      </c>
      <c r="F33" s="303"/>
      <c r="G33" s="302">
        <v>0.16153495955141395</v>
      </c>
      <c r="H33" s="302">
        <v>7.6823423913833276E-3</v>
      </c>
      <c r="I33" s="302">
        <v>2.2942586670144827E-3</v>
      </c>
      <c r="J33" s="302">
        <f t="shared" si="25"/>
        <v>0.17151156060981176</v>
      </c>
      <c r="K33" s="303"/>
      <c r="L33" s="302">
        <v>0.16139087872554905</v>
      </c>
      <c r="M33" s="302">
        <v>1.6213110661420841E-2</v>
      </c>
      <c r="N33" s="302">
        <v>4.2890115282594654E-3</v>
      </c>
      <c r="O33" s="302">
        <f t="shared" si="26"/>
        <v>0.18189300091522936</v>
      </c>
    </row>
    <row r="34" spans="1:15" s="236" customFormat="1" x14ac:dyDescent="0.2">
      <c r="A34" s="237" t="str">
        <f>name!E$12</f>
        <v>Elementary occupations</v>
      </c>
      <c r="B34" s="302">
        <v>0.44981122436804744</v>
      </c>
      <c r="C34" s="302">
        <v>7.3104225541065479E-2</v>
      </c>
      <c r="D34" s="302">
        <v>3.154719426897612E-2</v>
      </c>
      <c r="E34" s="302">
        <f t="shared" si="24"/>
        <v>0.55446264417808899</v>
      </c>
      <c r="F34" s="303"/>
      <c r="G34" s="302">
        <v>0.37645725163192034</v>
      </c>
      <c r="H34" s="302">
        <v>6.5724275685471928E-2</v>
      </c>
      <c r="I34" s="302">
        <v>1.4652089995801571E-2</v>
      </c>
      <c r="J34" s="302">
        <f t="shared" si="25"/>
        <v>0.45683361731319383</v>
      </c>
      <c r="K34" s="303"/>
      <c r="L34" s="302">
        <v>0.30491174898578111</v>
      </c>
      <c r="M34" s="302">
        <v>4.4370766895544915E-2</v>
      </c>
      <c r="N34" s="302">
        <v>1.0268955467374727E-2</v>
      </c>
      <c r="O34" s="302">
        <f t="shared" si="26"/>
        <v>0.35955147134870075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2.4081471277047992</v>
      </c>
      <c r="C36" s="311">
        <f t="shared" ref="C36:O36" si="27">SUM(C26:C34)</f>
        <v>0.46524047403760205</v>
      </c>
      <c r="D36" s="311">
        <f t="shared" si="27"/>
        <v>0.95061239825759458</v>
      </c>
      <c r="E36" s="311">
        <f t="shared" si="27"/>
        <v>3.8239999999999958</v>
      </c>
      <c r="F36" s="311"/>
      <c r="G36" s="311">
        <f t="shared" si="27"/>
        <v>2.6610755219059219</v>
      </c>
      <c r="H36" s="311">
        <f t="shared" si="27"/>
        <v>0.41109440238106665</v>
      </c>
      <c r="I36" s="311">
        <f t="shared" si="27"/>
        <v>0.81483007571302257</v>
      </c>
      <c r="J36" s="311">
        <f t="shared" si="27"/>
        <v>3.8870000000000111</v>
      </c>
      <c r="K36" s="311"/>
      <c r="L36" s="311">
        <f t="shared" si="27"/>
        <v>2.962148696755345</v>
      </c>
      <c r="M36" s="311">
        <f t="shared" si="27"/>
        <v>0.38216456670065446</v>
      </c>
      <c r="N36" s="311">
        <f t="shared" si="27"/>
        <v>0.79568673654399646</v>
      </c>
      <c r="O36" s="311">
        <f t="shared" si="27"/>
        <v>4.1399999999999961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7.1521101113786179E-2</v>
      </c>
      <c r="C43" s="302">
        <v>2.583971049211015E-3</v>
      </c>
      <c r="D43" s="302">
        <v>2.7155777069637132E-2</v>
      </c>
      <c r="E43" s="302">
        <f>SUM(B43:D43)</f>
        <v>0.10126084923263433</v>
      </c>
      <c r="F43" s="303"/>
      <c r="G43" s="302">
        <v>7.7331319112975971E-2</v>
      </c>
      <c r="H43" s="302">
        <v>4.6388687108723332E-4</v>
      </c>
      <c r="I43" s="302">
        <v>6.262743641584527E-2</v>
      </c>
      <c r="J43" s="302">
        <f>SUM(G43:I43)</f>
        <v>0.14042264239990848</v>
      </c>
      <c r="K43" s="303"/>
      <c r="L43" s="302">
        <v>6.9081009325100667E-2</v>
      </c>
      <c r="M43" s="302">
        <v>4.6048496905522662E-4</v>
      </c>
      <c r="N43" s="302">
        <v>5.6274908573677104E-2</v>
      </c>
      <c r="O43" s="302">
        <f>SUM(L43:N43)</f>
        <v>0.12581640286783299</v>
      </c>
    </row>
    <row r="44" spans="1:15" s="236" customFormat="1" x14ac:dyDescent="0.2">
      <c r="A44" s="237" t="str">
        <f>name!E$5</f>
        <v>Professional occupations</v>
      </c>
      <c r="B44" s="302">
        <v>4.4840443521636672E-2</v>
      </c>
      <c r="C44" s="302">
        <v>5.4731198846329791E-3</v>
      </c>
      <c r="D44" s="302">
        <v>1.2988329854566081E-2</v>
      </c>
      <c r="E44" s="302">
        <f t="shared" ref="E44:E51" si="28">SUM(B44:D44)</f>
        <v>6.3301893260835726E-2</v>
      </c>
      <c r="F44" s="303"/>
      <c r="G44" s="302">
        <v>5.5371275919928679E-2</v>
      </c>
      <c r="H44" s="302">
        <v>1.4923904091486313E-3</v>
      </c>
      <c r="I44" s="302">
        <v>2.2747997130677031E-2</v>
      </c>
      <c r="J44" s="302">
        <f t="shared" ref="J44:J46" si="29">SUM(G44:I44)</f>
        <v>7.9611663459754345E-2</v>
      </c>
      <c r="K44" s="303"/>
      <c r="L44" s="302">
        <v>4.7708696333443865E-2</v>
      </c>
      <c r="M44" s="302">
        <v>1.1243718125030933E-3</v>
      </c>
      <c r="N44" s="302">
        <v>5.6950689935608917E-3</v>
      </c>
      <c r="O44" s="302">
        <f t="shared" ref="O44:O51" si="30">SUM(L44:N44)</f>
        <v>5.4528137139507847E-2</v>
      </c>
    </row>
    <row r="45" spans="1:15" s="236" customFormat="1" x14ac:dyDescent="0.2">
      <c r="A45" s="237" t="str">
        <f>name!E$6</f>
        <v>Associate professional occupations</v>
      </c>
      <c r="B45" s="302">
        <v>3.6280750424499332E-2</v>
      </c>
      <c r="C45" s="302">
        <v>3.3035416470279287E-3</v>
      </c>
      <c r="D45" s="302">
        <v>6.2280448852637775E-3</v>
      </c>
      <c r="E45" s="302">
        <f t="shared" si="28"/>
        <v>4.5812336956791044E-2</v>
      </c>
      <c r="F45" s="303"/>
      <c r="G45" s="302">
        <v>4.145222891096767E-2</v>
      </c>
      <c r="H45" s="302">
        <v>9.5769162037144247E-4</v>
      </c>
      <c r="I45" s="302">
        <v>1.029417641369155E-2</v>
      </c>
      <c r="J45" s="302">
        <f t="shared" si="29"/>
        <v>5.2704096945030664E-2</v>
      </c>
      <c r="K45" s="303"/>
      <c r="L45" s="302">
        <v>3.3008634406462262E-2</v>
      </c>
      <c r="M45" s="302">
        <v>8.6030432143141338E-4</v>
      </c>
      <c r="N45" s="302">
        <v>3.3105688909925097E-3</v>
      </c>
      <c r="O45" s="302">
        <f t="shared" si="30"/>
        <v>3.7179507618886186E-2</v>
      </c>
    </row>
    <row r="46" spans="1:15" s="236" customFormat="1" x14ac:dyDescent="0.2">
      <c r="A46" s="237" t="str">
        <f>name!E$7</f>
        <v>Administrative and secretarial occupations</v>
      </c>
      <c r="B46" s="302">
        <v>3.7289310526748172E-2</v>
      </c>
      <c r="C46" s="302">
        <v>4.6060826366079027E-3</v>
      </c>
      <c r="D46" s="302">
        <v>3.7754881714994761E-3</v>
      </c>
      <c r="E46" s="302">
        <f t="shared" si="28"/>
        <v>4.567088133485555E-2</v>
      </c>
      <c r="F46" s="303"/>
      <c r="G46" s="302">
        <v>4.0426196635064221E-2</v>
      </c>
      <c r="H46" s="302">
        <v>1.9576473565852525E-3</v>
      </c>
      <c r="I46" s="302">
        <v>5.8930634831742944E-3</v>
      </c>
      <c r="J46" s="302">
        <f t="shared" si="29"/>
        <v>4.8276907474823771E-2</v>
      </c>
      <c r="K46" s="303"/>
      <c r="L46" s="302">
        <v>3.0270818253503556E-2</v>
      </c>
      <c r="M46" s="302">
        <v>1.0545150228534349E-3</v>
      </c>
      <c r="N46" s="302">
        <v>6.7782936945587451E-3</v>
      </c>
      <c r="O46" s="302">
        <f t="shared" si="30"/>
        <v>3.8103626970915738E-2</v>
      </c>
    </row>
    <row r="47" spans="1:15" s="236" customFormat="1" x14ac:dyDescent="0.2">
      <c r="A47" s="237" t="str">
        <f>name!E$8</f>
        <v>Skilled trades occupations</v>
      </c>
      <c r="B47" s="302">
        <v>7.2567073158070802E-2</v>
      </c>
      <c r="C47" s="302">
        <v>5.3071625573116983E-3</v>
      </c>
      <c r="D47" s="302">
        <v>2.6093152681262045E-2</v>
      </c>
      <c r="E47" s="302">
        <f t="shared" si="28"/>
        <v>0.10396738839664454</v>
      </c>
      <c r="F47" s="303"/>
      <c r="G47" s="302">
        <v>5.7267790325309043E-2</v>
      </c>
      <c r="H47" s="302">
        <v>9.1023201322002704E-4</v>
      </c>
      <c r="I47" s="302">
        <v>3.3414143072999405E-2</v>
      </c>
      <c r="J47" s="302">
        <f>SUM(G47:I47)</f>
        <v>9.1592165411528481E-2</v>
      </c>
      <c r="K47" s="303"/>
      <c r="L47" s="302">
        <v>3.7117045138839788E-2</v>
      </c>
      <c r="M47" s="302">
        <v>9.1840241725526812E-4</v>
      </c>
      <c r="N47" s="302">
        <v>1.1333663535085251E-2</v>
      </c>
      <c r="O47" s="302">
        <f t="shared" si="30"/>
        <v>4.9369111091180307E-2</v>
      </c>
    </row>
    <row r="48" spans="1:15" s="236" customFormat="1" x14ac:dyDescent="0.2">
      <c r="A48" s="237" t="str">
        <f>name!E$9</f>
        <v>Caring, leisure and other service occupations</v>
      </c>
      <c r="B48" s="302">
        <v>2.7301303934321626E-3</v>
      </c>
      <c r="C48" s="302">
        <v>6.7127744243011293E-3</v>
      </c>
      <c r="D48" s="302">
        <v>8.6025751606168223E-4</v>
      </c>
      <c r="E48" s="302">
        <f t="shared" si="28"/>
        <v>1.0303162333794975E-2</v>
      </c>
      <c r="F48" s="303"/>
      <c r="G48" s="302">
        <v>2.8905513305361994E-3</v>
      </c>
      <c r="H48" s="302">
        <v>3.3335556700977227E-3</v>
      </c>
      <c r="I48" s="302">
        <v>1.5544924119277566E-3</v>
      </c>
      <c r="J48" s="302">
        <f t="shared" ref="J48:J51" si="31">SUM(G48:I48)</f>
        <v>7.778599412561679E-3</v>
      </c>
      <c r="K48" s="303"/>
      <c r="L48" s="302">
        <v>2.8177746111624456E-3</v>
      </c>
      <c r="M48" s="302">
        <v>4.0041633022294869E-3</v>
      </c>
      <c r="N48" s="302">
        <v>2.0319641634895702E-3</v>
      </c>
      <c r="O48" s="302">
        <f t="shared" si="30"/>
        <v>8.8539020768815032E-3</v>
      </c>
    </row>
    <row r="49" spans="1:15" s="236" customFormat="1" x14ac:dyDescent="0.2">
      <c r="A49" s="237" t="str">
        <f>name!E$10</f>
        <v>Sales and customer service occupations</v>
      </c>
      <c r="B49" s="302">
        <v>1.1371123421528026E-2</v>
      </c>
      <c r="C49" s="302">
        <v>7.2942191565014336E-3</v>
      </c>
      <c r="D49" s="302">
        <v>1.5552118039824558E-3</v>
      </c>
      <c r="E49" s="302">
        <f t="shared" si="28"/>
        <v>2.0220554382011913E-2</v>
      </c>
      <c r="F49" s="303"/>
      <c r="G49" s="302">
        <v>1.1252202014652008E-2</v>
      </c>
      <c r="H49" s="302">
        <v>1.9283761128525481E-3</v>
      </c>
      <c r="I49" s="302">
        <v>2.6585562142295805E-3</v>
      </c>
      <c r="J49" s="302">
        <f t="shared" si="31"/>
        <v>1.5839134341734135E-2</v>
      </c>
      <c r="K49" s="303"/>
      <c r="L49" s="302">
        <v>1.0796218973019881E-2</v>
      </c>
      <c r="M49" s="302">
        <v>1.3833880097159702E-3</v>
      </c>
      <c r="N49" s="302">
        <v>2.3786139057506077E-3</v>
      </c>
      <c r="O49" s="302">
        <f t="shared" si="30"/>
        <v>1.455822088848646E-2</v>
      </c>
    </row>
    <row r="50" spans="1:15" s="236" customFormat="1" x14ac:dyDescent="0.2">
      <c r="A50" s="237" t="str">
        <f>name!E$11</f>
        <v>Process, plant and machine operatives</v>
      </c>
      <c r="B50" s="302">
        <v>6.8891185543207223E-2</v>
      </c>
      <c r="C50" s="302">
        <v>9.7018347245110097E-3</v>
      </c>
      <c r="D50" s="302">
        <v>1.816433040688117E-2</v>
      </c>
      <c r="E50" s="302">
        <f t="shared" si="28"/>
        <v>9.675735067459941E-2</v>
      </c>
      <c r="F50" s="303"/>
      <c r="G50" s="302">
        <v>5.8081045478614389E-2</v>
      </c>
      <c r="H50" s="302">
        <v>7.8900078145306045E-4</v>
      </c>
      <c r="I50" s="302">
        <v>3.8489325747171878E-2</v>
      </c>
      <c r="J50" s="302">
        <f t="shared" si="31"/>
        <v>9.735937200723932E-2</v>
      </c>
      <c r="K50" s="303"/>
      <c r="L50" s="302">
        <v>5.1506649483902593E-2</v>
      </c>
      <c r="M50" s="302">
        <v>1.1145440423978679E-3</v>
      </c>
      <c r="N50" s="302">
        <v>4.6245455415587271E-2</v>
      </c>
      <c r="O50" s="302">
        <f t="shared" si="30"/>
        <v>9.8866648941887736E-2</v>
      </c>
    </row>
    <row r="51" spans="1:15" s="236" customFormat="1" x14ac:dyDescent="0.2">
      <c r="A51" s="237" t="str">
        <f>name!E$12</f>
        <v>Elementary occupations</v>
      </c>
      <c r="B51" s="302">
        <v>7.5896163764388423E-3</v>
      </c>
      <c r="C51" s="302">
        <v>8.2761105916740359E-3</v>
      </c>
      <c r="D51" s="302">
        <v>5.8398564597188498E-3</v>
      </c>
      <c r="E51" s="302">
        <f t="shared" si="28"/>
        <v>2.1705583427831729E-2</v>
      </c>
      <c r="F51" s="303"/>
      <c r="G51" s="302">
        <v>6.2561031431443218E-3</v>
      </c>
      <c r="H51" s="302">
        <v>2.7414765910312813E-3</v>
      </c>
      <c r="I51" s="302">
        <v>9.4178388132433993E-3</v>
      </c>
      <c r="J51" s="302">
        <f t="shared" si="31"/>
        <v>1.8415418547419002E-2</v>
      </c>
      <c r="K51" s="303"/>
      <c r="L51" s="302">
        <v>4.1684009999006701E-3</v>
      </c>
      <c r="M51" s="302">
        <v>1.9016082808002959E-3</v>
      </c>
      <c r="N51" s="302">
        <v>1.0654433123720207E-2</v>
      </c>
      <c r="O51" s="302">
        <f t="shared" si="30"/>
        <v>1.6724442404421173E-2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0.3530807344793474</v>
      </c>
      <c r="C53" s="311">
        <f t="shared" ref="C53:E53" si="32">SUM(C43:C51)</f>
        <v>5.3258816671779133E-2</v>
      </c>
      <c r="D53" s="311">
        <f t="shared" si="32"/>
        <v>0.10266044884887267</v>
      </c>
      <c r="E53" s="311">
        <f t="shared" si="32"/>
        <v>0.50899999999999923</v>
      </c>
      <c r="F53" s="311"/>
      <c r="G53" s="311">
        <f t="shared" ref="G53:J53" si="33">SUM(G43:G51)</f>
        <v>0.35032871287119249</v>
      </c>
      <c r="H53" s="311">
        <f t="shared" si="33"/>
        <v>1.4574257425847198E-2</v>
      </c>
      <c r="I53" s="311">
        <f t="shared" si="33"/>
        <v>0.18709702970296016</v>
      </c>
      <c r="J53" s="311">
        <f t="shared" si="33"/>
        <v>0.55199999999999982</v>
      </c>
      <c r="K53" s="311"/>
      <c r="L53" s="311">
        <f t="shared" ref="L53:O53" si="34">SUM(L43:L51)</f>
        <v>0.28647524752533576</v>
      </c>
      <c r="M53" s="311">
        <f t="shared" si="34"/>
        <v>1.2821782178242057E-2</v>
      </c>
      <c r="N53" s="311">
        <f t="shared" si="34"/>
        <v>0.14470297029642215</v>
      </c>
      <c r="O53" s="311">
        <f t="shared" si="34"/>
        <v>0.44399999999999995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0.16941277026561066</v>
      </c>
      <c r="C60" s="302">
        <v>1.3256752321858151E-2</v>
      </c>
      <c r="D60" s="302">
        <v>2.5087789316463407E-2</v>
      </c>
      <c r="E60" s="302">
        <f>SUM(B60:D60)</f>
        <v>0.20775731190393223</v>
      </c>
      <c r="F60" s="303"/>
      <c r="G60" s="302">
        <v>0.26270166344372486</v>
      </c>
      <c r="H60" s="302">
        <v>3.8980743041151657E-2</v>
      </c>
      <c r="I60" s="302">
        <v>2.6528923882714467E-2</v>
      </c>
      <c r="J60" s="302">
        <f>SUM(G60:I60)</f>
        <v>0.32821133036759098</v>
      </c>
      <c r="K60" s="303"/>
      <c r="L60" s="302">
        <v>0.32601346842374446</v>
      </c>
      <c r="M60" s="302">
        <v>5.2066517125842378E-2</v>
      </c>
      <c r="N60" s="302">
        <v>3.535409051650748E-2</v>
      </c>
      <c r="O60" s="302">
        <f>SUM(L60:N60)</f>
        <v>0.41343407606609428</v>
      </c>
    </row>
    <row r="61" spans="1:15" s="236" customFormat="1" x14ac:dyDescent="0.2">
      <c r="A61" s="237" t="str">
        <f>name!E$5</f>
        <v>Professional occupations</v>
      </c>
      <c r="B61" s="302">
        <v>0.14646352144703434</v>
      </c>
      <c r="C61" s="302">
        <v>6.8985451945545225E-3</v>
      </c>
      <c r="D61" s="302">
        <v>1.0469260686679138E-2</v>
      </c>
      <c r="E61" s="302">
        <f t="shared" ref="E61:E68" si="35">SUM(B61:D61)</f>
        <v>0.16383132732826799</v>
      </c>
      <c r="F61" s="303"/>
      <c r="G61" s="302">
        <v>0.26156266163489206</v>
      </c>
      <c r="H61" s="302">
        <v>2.1387173709350747E-2</v>
      </c>
      <c r="I61" s="302">
        <v>1.1833678620769698E-2</v>
      </c>
      <c r="J61" s="302">
        <f t="shared" ref="J61:J63" si="36">SUM(G61:I61)</f>
        <v>0.29478351396501246</v>
      </c>
      <c r="K61" s="303"/>
      <c r="L61" s="302">
        <v>0.39407210597046571</v>
      </c>
      <c r="M61" s="302">
        <v>2.3557908423002771E-2</v>
      </c>
      <c r="N61" s="302">
        <v>9.576660196729243E-3</v>
      </c>
      <c r="O61" s="302">
        <f t="shared" ref="O61:O68" si="37">SUM(L61:N61)</f>
        <v>0.42720667459019773</v>
      </c>
    </row>
    <row r="62" spans="1:15" s="236" customFormat="1" x14ac:dyDescent="0.2">
      <c r="A62" s="237" t="str">
        <f>name!E$6</f>
        <v>Associate professional occupations</v>
      </c>
      <c r="B62" s="302">
        <v>0.19290119805901179</v>
      </c>
      <c r="C62" s="302">
        <v>1.5008539465089232E-2</v>
      </c>
      <c r="D62" s="302">
        <v>8.3316789310133935E-3</v>
      </c>
      <c r="E62" s="302">
        <f t="shared" si="35"/>
        <v>0.21624141645511441</v>
      </c>
      <c r="F62" s="303"/>
      <c r="G62" s="302">
        <v>0.30633268747202091</v>
      </c>
      <c r="H62" s="302">
        <v>3.8773264969048045E-2</v>
      </c>
      <c r="I62" s="302">
        <v>7.2966564060398002E-3</v>
      </c>
      <c r="J62" s="302">
        <f t="shared" si="36"/>
        <v>0.35240260884710878</v>
      </c>
      <c r="K62" s="303"/>
      <c r="L62" s="302">
        <v>0.38559096065715953</v>
      </c>
      <c r="M62" s="302">
        <v>3.7734087783366871E-2</v>
      </c>
      <c r="N62" s="302">
        <v>5.5113627550514898E-3</v>
      </c>
      <c r="O62" s="302">
        <f t="shared" si="37"/>
        <v>0.42883641119557792</v>
      </c>
    </row>
    <row r="63" spans="1:15" s="236" customFormat="1" x14ac:dyDescent="0.2">
      <c r="A63" s="237" t="str">
        <f>name!E$7</f>
        <v>Administrative and secretarial occupations</v>
      </c>
      <c r="B63" s="302">
        <v>0.13989420661327862</v>
      </c>
      <c r="C63" s="302">
        <v>3.4936734339642436E-2</v>
      </c>
      <c r="D63" s="302">
        <v>5.9802390684136402E-3</v>
      </c>
      <c r="E63" s="302">
        <f t="shared" si="35"/>
        <v>0.1808111800213347</v>
      </c>
      <c r="F63" s="303"/>
      <c r="G63" s="302">
        <v>0.18606607238404774</v>
      </c>
      <c r="H63" s="302">
        <v>7.1399363538740726E-2</v>
      </c>
      <c r="I63" s="302">
        <v>4.9058534626447332E-3</v>
      </c>
      <c r="J63" s="302">
        <f t="shared" si="36"/>
        <v>0.26237128938543319</v>
      </c>
      <c r="K63" s="303"/>
      <c r="L63" s="302">
        <v>0.20092318026206865</v>
      </c>
      <c r="M63" s="302">
        <v>6.651952717964521E-2</v>
      </c>
      <c r="N63" s="302">
        <v>3.6060826506591468E-3</v>
      </c>
      <c r="O63" s="302">
        <f t="shared" si="37"/>
        <v>0.27104879009237298</v>
      </c>
    </row>
    <row r="64" spans="1:15" s="236" customFormat="1" x14ac:dyDescent="0.2">
      <c r="A64" s="237" t="str">
        <f>name!E$8</f>
        <v>Skilled trades occupations</v>
      </c>
      <c r="B64" s="302">
        <v>0.18570033909653744</v>
      </c>
      <c r="C64" s="302">
        <v>1.1121200146935326E-2</v>
      </c>
      <c r="D64" s="302">
        <v>4.6753163528871176E-2</v>
      </c>
      <c r="E64" s="302">
        <f t="shared" si="35"/>
        <v>0.24357470277234394</v>
      </c>
      <c r="F64" s="303"/>
      <c r="G64" s="302">
        <v>0.19940405384717189</v>
      </c>
      <c r="H64" s="302">
        <v>1.5587932160749574E-2</v>
      </c>
      <c r="I64" s="302">
        <v>3.6858452065251388E-2</v>
      </c>
      <c r="J64" s="302">
        <f>SUM(G64:I64)</f>
        <v>0.25185043807317287</v>
      </c>
      <c r="K64" s="303"/>
      <c r="L64" s="302">
        <v>0.20919277202349348</v>
      </c>
      <c r="M64" s="302">
        <v>1.2491665833529812E-2</v>
      </c>
      <c r="N64" s="302">
        <v>3.8448392190994593E-2</v>
      </c>
      <c r="O64" s="302">
        <f t="shared" si="37"/>
        <v>0.2601328300480179</v>
      </c>
    </row>
    <row r="65" spans="1:15" s="236" customFormat="1" x14ac:dyDescent="0.2">
      <c r="A65" s="237" t="str">
        <f>name!E$9</f>
        <v>Caring, leisure and other service occupations</v>
      </c>
      <c r="B65" s="302">
        <v>1.4600271432393725E-2</v>
      </c>
      <c r="C65" s="302">
        <v>4.0157282313784759E-3</v>
      </c>
      <c r="D65" s="302">
        <v>3.3978691646240422E-3</v>
      </c>
      <c r="E65" s="302">
        <f t="shared" si="35"/>
        <v>2.2013868828396243E-2</v>
      </c>
      <c r="F65" s="303"/>
      <c r="G65" s="302">
        <v>2.2105710735863301E-2</v>
      </c>
      <c r="H65" s="302">
        <v>9.2032206056798845E-3</v>
      </c>
      <c r="I65" s="302">
        <v>4.143315152798554E-3</v>
      </c>
      <c r="J65" s="302">
        <f t="shared" ref="J65:J68" si="38">SUM(G65:I65)</f>
        <v>3.5452246494341741E-2</v>
      </c>
      <c r="K65" s="303"/>
      <c r="L65" s="302">
        <v>2.9420011371439975E-2</v>
      </c>
      <c r="M65" s="302">
        <v>9.3812458374978609E-3</v>
      </c>
      <c r="N65" s="302">
        <v>6.0858099668477808E-3</v>
      </c>
      <c r="O65" s="302">
        <f t="shared" si="37"/>
        <v>4.4887067175785618E-2</v>
      </c>
    </row>
    <row r="66" spans="1:15" s="236" customFormat="1" x14ac:dyDescent="0.2">
      <c r="A66" s="237" t="str">
        <f>name!E$10</f>
        <v>Sales and customer service occupations</v>
      </c>
      <c r="B66" s="302">
        <v>5.27482959287068E-2</v>
      </c>
      <c r="C66" s="302">
        <v>4.2755262186976305E-2</v>
      </c>
      <c r="D66" s="302">
        <v>8.008841307579815E-3</v>
      </c>
      <c r="E66" s="302">
        <f t="shared" si="35"/>
        <v>0.10351239942326292</v>
      </c>
      <c r="F66" s="303"/>
      <c r="G66" s="302">
        <v>6.9781967836340109E-2</v>
      </c>
      <c r="H66" s="302">
        <v>7.9992436716788032E-2</v>
      </c>
      <c r="I66" s="302">
        <v>8.4788576699935912E-3</v>
      </c>
      <c r="J66" s="302">
        <f t="shared" si="38"/>
        <v>0.15825326222312172</v>
      </c>
      <c r="K66" s="303"/>
      <c r="L66" s="302">
        <v>8.7999837172782938E-2</v>
      </c>
      <c r="M66" s="302">
        <v>9.9660609552807478E-2</v>
      </c>
      <c r="N66" s="302">
        <v>1.2604123903017017E-2</v>
      </c>
      <c r="O66" s="302">
        <f t="shared" si="37"/>
        <v>0.20026457062860742</v>
      </c>
    </row>
    <row r="67" spans="1:15" s="236" customFormat="1" x14ac:dyDescent="0.2">
      <c r="A67" s="237" t="str">
        <f>name!E$11</f>
        <v>Process, plant and machine operatives</v>
      </c>
      <c r="B67" s="302">
        <v>0.30454783301268712</v>
      </c>
      <c r="C67" s="302">
        <v>2.4660994518094833E-2</v>
      </c>
      <c r="D67" s="302">
        <v>1.8076883365147092E-2</v>
      </c>
      <c r="E67" s="302">
        <f t="shared" si="35"/>
        <v>0.34728571089592902</v>
      </c>
      <c r="F67" s="303"/>
      <c r="G67" s="302">
        <v>0.34261727413339849</v>
      </c>
      <c r="H67" s="302">
        <v>4.0518361440605444E-2</v>
      </c>
      <c r="I67" s="302">
        <v>1.7278282144286606E-2</v>
      </c>
      <c r="J67" s="302">
        <f t="shared" si="38"/>
        <v>0.40041391771829055</v>
      </c>
      <c r="K67" s="303"/>
      <c r="L67" s="302">
        <v>0.39994844122723056</v>
      </c>
      <c r="M67" s="302">
        <v>8.0451420833781095E-2</v>
      </c>
      <c r="N67" s="302">
        <v>3.4148184658814799E-2</v>
      </c>
      <c r="O67" s="302">
        <f t="shared" si="37"/>
        <v>0.51454804671982646</v>
      </c>
    </row>
    <row r="68" spans="1:15" s="236" customFormat="1" x14ac:dyDescent="0.2">
      <c r="A68" s="237" t="str">
        <f>name!E$12</f>
        <v>Elementary occupations</v>
      </c>
      <c r="B68" s="302">
        <v>0.17841606226019532</v>
      </c>
      <c r="C68" s="302">
        <v>5.7117813584492541E-2</v>
      </c>
      <c r="D68" s="302">
        <v>1.2438206526729679E-2</v>
      </c>
      <c r="E68" s="302">
        <f t="shared" si="35"/>
        <v>0.24797208237141755</v>
      </c>
      <c r="F68" s="303"/>
      <c r="G68" s="302">
        <v>0.19238124392805384</v>
      </c>
      <c r="H68" s="302">
        <v>9.7694616258650571E-2</v>
      </c>
      <c r="I68" s="302">
        <v>6.1855327392291238E-3</v>
      </c>
      <c r="J68" s="302">
        <f t="shared" si="38"/>
        <v>0.29626139292593351</v>
      </c>
      <c r="K68" s="303"/>
      <c r="L68" s="302">
        <v>0.17922411285904719</v>
      </c>
      <c r="M68" s="302">
        <v>0.10539543400484334</v>
      </c>
      <c r="N68" s="302">
        <v>1.0021986619632731E-2</v>
      </c>
      <c r="O68" s="302">
        <f t="shared" si="37"/>
        <v>0.29464153348352323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1.384684498115456</v>
      </c>
      <c r="C70" s="311">
        <f t="shared" ref="C70:E70" si="39">SUM(C60:C68)</f>
        <v>0.2097715699890218</v>
      </c>
      <c r="D70" s="311">
        <f t="shared" si="39"/>
        <v>0.13854393189552136</v>
      </c>
      <c r="E70" s="311">
        <f t="shared" si="39"/>
        <v>1.732999999999999</v>
      </c>
      <c r="F70" s="311"/>
      <c r="G70" s="311">
        <f t="shared" ref="G70:J70" si="40">SUM(G60:G68)</f>
        <v>1.8429533354155132</v>
      </c>
      <c r="H70" s="311">
        <f t="shared" si="40"/>
        <v>0.41353711244076463</v>
      </c>
      <c r="I70" s="311">
        <f t="shared" si="40"/>
        <v>0.12350955214372797</v>
      </c>
      <c r="J70" s="311">
        <f t="shared" si="40"/>
        <v>2.3800000000000057</v>
      </c>
      <c r="K70" s="311"/>
      <c r="L70" s="311">
        <f t="shared" ref="L70:O70" si="41">SUM(L60:L68)</f>
        <v>2.2123848899674323</v>
      </c>
      <c r="M70" s="311">
        <f t="shared" si="41"/>
        <v>0.48725841657431684</v>
      </c>
      <c r="N70" s="311">
        <f t="shared" si="41"/>
        <v>0.15535669345825426</v>
      </c>
      <c r="O70" s="311">
        <f t="shared" si="41"/>
        <v>2.8550000000000035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0.85790439280719488</v>
      </c>
      <c r="C77" s="302">
        <v>4.4129880804595192E-2</v>
      </c>
      <c r="D77" s="302">
        <v>9.6302130619780602E-2</v>
      </c>
      <c r="E77" s="302">
        <f>SUM(B77:D77)</f>
        <v>0.99833640423157077</v>
      </c>
      <c r="F77" s="303"/>
      <c r="G77" s="302">
        <v>1.0056154529637629</v>
      </c>
      <c r="H77" s="302">
        <v>7.2426477275209747E-2</v>
      </c>
      <c r="I77" s="302">
        <v>0.11162918572026695</v>
      </c>
      <c r="J77" s="302">
        <f>SUM(G77:I77)</f>
        <v>1.1896711159592395</v>
      </c>
      <c r="K77" s="303"/>
      <c r="L77" s="302">
        <v>0.77432818140415527</v>
      </c>
      <c r="M77" s="302">
        <v>6.551647099375478E-2</v>
      </c>
      <c r="N77" s="302">
        <v>0.10188866052960903</v>
      </c>
      <c r="O77" s="302">
        <f>SUM(L77:N77)</f>
        <v>0.94173331292751905</v>
      </c>
    </row>
    <row r="78" spans="1:15" s="236" customFormat="1" x14ac:dyDescent="0.2">
      <c r="A78" s="237" t="str">
        <f>name!E$5</f>
        <v>Professional occupations</v>
      </c>
      <c r="B78" s="302">
        <v>1.2596114514701806</v>
      </c>
      <c r="C78" s="302">
        <v>3.4482867502713725E-2</v>
      </c>
      <c r="D78" s="302">
        <v>6.1025868880667904E-2</v>
      </c>
      <c r="E78" s="302">
        <f t="shared" ref="E78:E85" si="42">SUM(B78:D78)</f>
        <v>1.3551201878535624</v>
      </c>
      <c r="F78" s="303"/>
      <c r="G78" s="302">
        <v>1.7006020977482894</v>
      </c>
      <c r="H78" s="302">
        <v>5.8641573467675963E-2</v>
      </c>
      <c r="I78" s="302">
        <v>6.6434852646981346E-2</v>
      </c>
      <c r="J78" s="302">
        <f t="shared" ref="J78:J80" si="43">SUM(G78:I78)</f>
        <v>1.8256785238629467</v>
      </c>
      <c r="K78" s="303"/>
      <c r="L78" s="302">
        <v>1.4084859507738727</v>
      </c>
      <c r="M78" s="302">
        <v>5.1694203489727808E-2</v>
      </c>
      <c r="N78" s="302">
        <v>4.1127934545756563E-2</v>
      </c>
      <c r="O78" s="302">
        <f t="shared" ref="O78:O85" si="44">SUM(L78:N78)</f>
        <v>1.5013080888093571</v>
      </c>
    </row>
    <row r="79" spans="1:15" s="236" customFormat="1" x14ac:dyDescent="0.2">
      <c r="A79" s="237" t="str">
        <f>name!E$6</f>
        <v>Associate professional occupations</v>
      </c>
      <c r="B79" s="302">
        <v>0.78539443758406269</v>
      </c>
      <c r="C79" s="302">
        <v>3.9136805553493789E-2</v>
      </c>
      <c r="D79" s="302">
        <v>4.8700758475892073E-2</v>
      </c>
      <c r="E79" s="302">
        <f t="shared" si="42"/>
        <v>0.87323200161344849</v>
      </c>
      <c r="F79" s="303"/>
      <c r="G79" s="302">
        <v>0.96893316692956655</v>
      </c>
      <c r="H79" s="302">
        <v>5.7868481374350557E-2</v>
      </c>
      <c r="I79" s="302">
        <v>4.9720810472301848E-2</v>
      </c>
      <c r="J79" s="302">
        <f t="shared" si="43"/>
        <v>1.076522458776219</v>
      </c>
      <c r="K79" s="303"/>
      <c r="L79" s="302">
        <v>0.68333127364706914</v>
      </c>
      <c r="M79" s="302">
        <v>4.3742250681520913E-2</v>
      </c>
      <c r="N79" s="302">
        <v>3.6728349055187834E-2</v>
      </c>
      <c r="O79" s="302">
        <f t="shared" si="44"/>
        <v>0.76380187338377792</v>
      </c>
    </row>
    <row r="80" spans="1:15" s="236" customFormat="1" x14ac:dyDescent="0.2">
      <c r="A80" s="237" t="str">
        <f>name!E$7</f>
        <v>Administrative and secretarial occupations</v>
      </c>
      <c r="B80" s="302">
        <v>0.33134862488424721</v>
      </c>
      <c r="C80" s="302">
        <v>0.10321327886060487</v>
      </c>
      <c r="D80" s="302">
        <v>2.0366306264069118E-2</v>
      </c>
      <c r="E80" s="302">
        <f t="shared" si="42"/>
        <v>0.4549282100089212</v>
      </c>
      <c r="F80" s="303"/>
      <c r="G80" s="302">
        <v>0.34048756912387806</v>
      </c>
      <c r="H80" s="302">
        <v>0.13173769066574217</v>
      </c>
      <c r="I80" s="302">
        <v>2.1210683261774811E-2</v>
      </c>
      <c r="J80" s="302">
        <f t="shared" si="43"/>
        <v>0.4934359430513951</v>
      </c>
      <c r="K80" s="303"/>
      <c r="L80" s="302">
        <v>0.21634335235644214</v>
      </c>
      <c r="M80" s="302">
        <v>8.0204233577452252E-2</v>
      </c>
      <c r="N80" s="302">
        <v>1.6088720637982962E-2</v>
      </c>
      <c r="O80" s="302">
        <f t="shared" si="44"/>
        <v>0.31263630657187735</v>
      </c>
    </row>
    <row r="81" spans="1:15" s="236" customFormat="1" x14ac:dyDescent="0.2">
      <c r="A81" s="237" t="str">
        <f>name!E$8</f>
        <v>Skilled trades occupations</v>
      </c>
      <c r="B81" s="302">
        <v>0.81279663889286646</v>
      </c>
      <c r="C81" s="302">
        <v>3.4469159145042165E-2</v>
      </c>
      <c r="D81" s="302">
        <v>8.4184419568383628E-2</v>
      </c>
      <c r="E81" s="302">
        <f t="shared" si="42"/>
        <v>0.93145021760629221</v>
      </c>
      <c r="F81" s="303"/>
      <c r="G81" s="302">
        <v>0.67798894661178721</v>
      </c>
      <c r="H81" s="302">
        <v>2.6230822835349717E-2</v>
      </c>
      <c r="I81" s="302">
        <v>5.8331946891584677E-2</v>
      </c>
      <c r="J81" s="302">
        <f>SUM(G81:I81)</f>
        <v>0.76255171633872165</v>
      </c>
      <c r="K81" s="303"/>
      <c r="L81" s="302">
        <v>0.45086674048957026</v>
      </c>
      <c r="M81" s="302">
        <v>2.3513011158871749E-2</v>
      </c>
      <c r="N81" s="302">
        <v>5.8591150283410907E-2</v>
      </c>
      <c r="O81" s="302">
        <f t="shared" si="44"/>
        <v>0.53297090193185293</v>
      </c>
    </row>
    <row r="82" spans="1:15" s="236" customFormat="1" x14ac:dyDescent="0.2">
      <c r="A82" s="237" t="str">
        <f>name!E$9</f>
        <v>Caring, leisure and other service occupations</v>
      </c>
      <c r="B82" s="302">
        <v>7.2123849677015725E-2</v>
      </c>
      <c r="C82" s="302">
        <v>2.4361426010163795E-2</v>
      </c>
      <c r="D82" s="302">
        <v>1.2649084199907776E-2</v>
      </c>
      <c r="E82" s="302">
        <f t="shared" si="42"/>
        <v>0.10913435988708729</v>
      </c>
      <c r="F82" s="303"/>
      <c r="G82" s="302">
        <v>6.134313842239867E-2</v>
      </c>
      <c r="H82" s="302">
        <v>2.7206694911028402E-2</v>
      </c>
      <c r="I82" s="302">
        <v>1.6001961345185844E-2</v>
      </c>
      <c r="J82" s="302">
        <f t="shared" ref="J82:J85" si="45">SUM(G82:I82)</f>
        <v>0.10455179467861292</v>
      </c>
      <c r="K82" s="303"/>
      <c r="L82" s="302">
        <v>4.9146537059268545E-2</v>
      </c>
      <c r="M82" s="302">
        <v>1.8612497274279372E-2</v>
      </c>
      <c r="N82" s="302">
        <v>2.0819158362836668E-2</v>
      </c>
      <c r="O82" s="302">
        <f t="shared" si="44"/>
        <v>8.8578192696384589E-2</v>
      </c>
    </row>
    <row r="83" spans="1:15" s="236" customFormat="1" x14ac:dyDescent="0.2">
      <c r="A83" s="237" t="str">
        <f>name!E$10</f>
        <v>Sales and customer service occupations</v>
      </c>
      <c r="B83" s="302">
        <v>0.12543619805727696</v>
      </c>
      <c r="C83" s="302">
        <v>3.8867177226736924E-2</v>
      </c>
      <c r="D83" s="302">
        <v>1.1982175844853782E-2</v>
      </c>
      <c r="E83" s="302">
        <f t="shared" si="42"/>
        <v>0.17628555112886768</v>
      </c>
      <c r="F83" s="303"/>
      <c r="G83" s="302">
        <v>0.12476327416126341</v>
      </c>
      <c r="H83" s="302">
        <v>4.7659377357818118E-2</v>
      </c>
      <c r="I83" s="302">
        <v>9.9544983304151926E-3</v>
      </c>
      <c r="J83" s="302">
        <f t="shared" si="45"/>
        <v>0.18237714984949674</v>
      </c>
      <c r="K83" s="303"/>
      <c r="L83" s="302">
        <v>0.10010585547419923</v>
      </c>
      <c r="M83" s="302">
        <v>4.6967351233832819E-2</v>
      </c>
      <c r="N83" s="302">
        <v>8.9783750818003411E-3</v>
      </c>
      <c r="O83" s="302">
        <f t="shared" si="44"/>
        <v>0.15605158178983236</v>
      </c>
    </row>
    <row r="84" spans="1:15" s="236" customFormat="1" x14ac:dyDescent="0.2">
      <c r="A84" s="237" t="str">
        <f>name!E$11</f>
        <v>Process, plant and machine operatives</v>
      </c>
      <c r="B84" s="302">
        <v>0.32191711600622291</v>
      </c>
      <c r="C84" s="302">
        <v>3.9881308104314575E-2</v>
      </c>
      <c r="D84" s="302">
        <v>2.0829859024634367E-2</v>
      </c>
      <c r="E84" s="302">
        <f t="shared" si="42"/>
        <v>0.38262828313517183</v>
      </c>
      <c r="F84" s="303"/>
      <c r="G84" s="302">
        <v>0.24318588512847364</v>
      </c>
      <c r="H84" s="302">
        <v>4.2150959542993999E-2</v>
      </c>
      <c r="I84" s="302">
        <v>2.3173936117203503E-2</v>
      </c>
      <c r="J84" s="302">
        <f t="shared" si="45"/>
        <v>0.30851078078867111</v>
      </c>
      <c r="K84" s="303"/>
      <c r="L84" s="302">
        <v>0.1875751169546532</v>
      </c>
      <c r="M84" s="302">
        <v>3.5940315030282603E-2</v>
      </c>
      <c r="N84" s="302">
        <v>1.9657374963439955E-2</v>
      </c>
      <c r="O84" s="302">
        <f t="shared" si="44"/>
        <v>0.24317280694837576</v>
      </c>
    </row>
    <row r="85" spans="1:15" s="236" customFormat="1" x14ac:dyDescent="0.2">
      <c r="A85" s="237" t="str">
        <f>name!E$12</f>
        <v>Elementary occupations</v>
      </c>
      <c r="B85" s="302">
        <v>0.16260104523073882</v>
      </c>
      <c r="C85" s="302">
        <v>2.2451946963331613E-2</v>
      </c>
      <c r="D85" s="302">
        <v>1.4831792341007096E-2</v>
      </c>
      <c r="E85" s="302">
        <f t="shared" si="42"/>
        <v>0.19988478453507752</v>
      </c>
      <c r="F85" s="303"/>
      <c r="G85" s="302">
        <v>0.12299296375714926</v>
      </c>
      <c r="H85" s="302">
        <v>2.3827731387903853E-2</v>
      </c>
      <c r="I85" s="302">
        <v>1.087982154964739E-2</v>
      </c>
      <c r="J85" s="302">
        <f t="shared" si="45"/>
        <v>0.1577005166947005</v>
      </c>
      <c r="K85" s="303"/>
      <c r="L85" s="302">
        <v>7.003437102078891E-2</v>
      </c>
      <c r="M85" s="302">
        <v>1.2412320050854235E-2</v>
      </c>
      <c r="N85" s="302">
        <v>9.3002438693951788E-3</v>
      </c>
      <c r="O85" s="302">
        <f t="shared" si="44"/>
        <v>9.1746934941038333E-2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4.7291337546098067</v>
      </c>
      <c r="C87" s="311">
        <f t="shared" ref="C87:E87" si="46">SUM(C77:C85)</f>
        <v>0.38099385017099663</v>
      </c>
      <c r="D87" s="311">
        <f t="shared" si="46"/>
        <v>0.37087239521919635</v>
      </c>
      <c r="E87" s="311">
        <f t="shared" si="46"/>
        <v>5.4809999999999999</v>
      </c>
      <c r="F87" s="311"/>
      <c r="G87" s="311">
        <f t="shared" ref="G87:J87" si="47">SUM(G77:G85)</f>
        <v>5.2459124948465696</v>
      </c>
      <c r="H87" s="311">
        <f t="shared" si="47"/>
        <v>0.48774980881807251</v>
      </c>
      <c r="I87" s="311">
        <f t="shared" si="47"/>
        <v>0.36733769633536151</v>
      </c>
      <c r="J87" s="311">
        <f t="shared" si="47"/>
        <v>6.1010000000000026</v>
      </c>
      <c r="K87" s="311"/>
      <c r="L87" s="311">
        <f t="shared" ref="L87:O87" si="48">SUM(L77:L85)</f>
        <v>3.9402173791800195</v>
      </c>
      <c r="M87" s="311">
        <f t="shared" si="48"/>
        <v>0.37860265349057659</v>
      </c>
      <c r="N87" s="311">
        <f t="shared" si="48"/>
        <v>0.31317996732941938</v>
      </c>
      <c r="O87" s="311">
        <f t="shared" si="48"/>
        <v>4.6320000000000157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2.4776582109518661</v>
      </c>
      <c r="C94" s="302">
        <v>0.12377926149279406</v>
      </c>
      <c r="D94" s="302">
        <v>0.43683260205530516</v>
      </c>
      <c r="E94" s="302">
        <f>SUM(B94:D94)</f>
        <v>3.0382700744999651</v>
      </c>
      <c r="F94" s="303"/>
      <c r="G94" s="302">
        <v>2.8159118624362538</v>
      </c>
      <c r="H94" s="302">
        <v>0.25333984483684335</v>
      </c>
      <c r="I94" s="302">
        <v>0.50005919521322473</v>
      </c>
      <c r="J94" s="302">
        <f>SUM(G94:I94)</f>
        <v>3.5693109024863219</v>
      </c>
      <c r="K94" s="303"/>
      <c r="L94" s="302">
        <v>2.3558172343213775</v>
      </c>
      <c r="M94" s="302">
        <v>0.23986178202960406</v>
      </c>
      <c r="N94" s="302">
        <v>0.44977016768735312</v>
      </c>
      <c r="O94" s="302">
        <f>SUM(L94:N94)</f>
        <v>3.0454491840383344</v>
      </c>
    </row>
    <row r="95" spans="1:15" s="236" customFormat="1" x14ac:dyDescent="0.2">
      <c r="A95" s="237" t="str">
        <f>name!E$5</f>
        <v>Professional occupations</v>
      </c>
      <c r="B95" s="302">
        <v>3.1107176665438048</v>
      </c>
      <c r="C95" s="302">
        <v>0.1169944943416782</v>
      </c>
      <c r="D95" s="302">
        <v>0.27992577459842394</v>
      </c>
      <c r="E95" s="302">
        <f t="shared" ref="E95:E102" si="49">SUM(B95:D95)</f>
        <v>3.5076379354839071</v>
      </c>
      <c r="F95" s="303"/>
      <c r="G95" s="302">
        <v>4.0720390089750875</v>
      </c>
      <c r="H95" s="302">
        <v>0.2274855651066223</v>
      </c>
      <c r="I95" s="302">
        <v>0.27309766154704551</v>
      </c>
      <c r="J95" s="302">
        <f t="shared" ref="J95:J97" si="50">SUM(G95:I95)</f>
        <v>4.5726222356287556</v>
      </c>
      <c r="K95" s="303"/>
      <c r="L95" s="302">
        <v>3.7685788932948121</v>
      </c>
      <c r="M95" s="302">
        <v>0.2038938391931486</v>
      </c>
      <c r="N95" s="302">
        <v>0.16854956459354656</v>
      </c>
      <c r="O95" s="302">
        <f t="shared" ref="O95:O102" si="51">SUM(L95:N95)</f>
        <v>4.1410222970815074</v>
      </c>
    </row>
    <row r="96" spans="1:15" s="236" customFormat="1" x14ac:dyDescent="0.2">
      <c r="A96" s="237" t="str">
        <f>name!E$6</f>
        <v>Associate professional occupations</v>
      </c>
      <c r="B96" s="302">
        <v>2.3652951302954062</v>
      </c>
      <c r="C96" s="302">
        <v>0.15427364442228561</v>
      </c>
      <c r="D96" s="302">
        <v>0.36151671823973602</v>
      </c>
      <c r="E96" s="302">
        <f t="shared" si="49"/>
        <v>2.8810854929574279</v>
      </c>
      <c r="F96" s="303"/>
      <c r="G96" s="302">
        <v>2.7725712131512266</v>
      </c>
      <c r="H96" s="302">
        <v>0.22288236832735256</v>
      </c>
      <c r="I96" s="302">
        <v>0.26480508900962985</v>
      </c>
      <c r="J96" s="302">
        <f t="shared" si="50"/>
        <v>3.2602586704882088</v>
      </c>
      <c r="K96" s="303"/>
      <c r="L96" s="302">
        <v>2.2471450033283089</v>
      </c>
      <c r="M96" s="302">
        <v>0.17195312503039589</v>
      </c>
      <c r="N96" s="302">
        <v>0.22242031847778768</v>
      </c>
      <c r="O96" s="302">
        <f t="shared" si="51"/>
        <v>2.6415184468364927</v>
      </c>
    </row>
    <row r="97" spans="1:15" s="236" customFormat="1" x14ac:dyDescent="0.2">
      <c r="A97" s="237" t="str">
        <f>name!E$7</f>
        <v>Administrative and secretarial occupations</v>
      </c>
      <c r="B97" s="302">
        <v>1.1382263086044493</v>
      </c>
      <c r="C97" s="302">
        <v>0.38236875813952192</v>
      </c>
      <c r="D97" s="302">
        <v>7.912196624662178E-2</v>
      </c>
      <c r="E97" s="302">
        <f t="shared" si="49"/>
        <v>1.599717032990593</v>
      </c>
      <c r="F97" s="303"/>
      <c r="G97" s="302">
        <v>1.2527705472803223</v>
      </c>
      <c r="H97" s="302">
        <v>0.47720020840786764</v>
      </c>
      <c r="I97" s="302">
        <v>6.7698405966204231E-2</v>
      </c>
      <c r="J97" s="302">
        <f t="shared" si="50"/>
        <v>1.7976691616543943</v>
      </c>
      <c r="K97" s="303"/>
      <c r="L97" s="302">
        <v>0.86666361326648045</v>
      </c>
      <c r="M97" s="302">
        <v>0.32194811592058448</v>
      </c>
      <c r="N97" s="302">
        <v>4.4934610789733022E-2</v>
      </c>
      <c r="O97" s="302">
        <f t="shared" si="51"/>
        <v>1.2335463399767979</v>
      </c>
    </row>
    <row r="98" spans="1:15" s="236" customFormat="1" x14ac:dyDescent="0.2">
      <c r="A98" s="237" t="str">
        <f>name!E$8</f>
        <v>Skilled trades occupations</v>
      </c>
      <c r="B98" s="302">
        <v>3.2726557899270587</v>
      </c>
      <c r="C98" s="302">
        <v>0.16426117714872293</v>
      </c>
      <c r="D98" s="302">
        <v>0.77722958021506494</v>
      </c>
      <c r="E98" s="302">
        <f t="shared" si="49"/>
        <v>4.2141465472908468</v>
      </c>
      <c r="F98" s="303"/>
      <c r="G98" s="302">
        <v>2.8299028613167874</v>
      </c>
      <c r="H98" s="302">
        <v>0.15442375204696851</v>
      </c>
      <c r="I98" s="302">
        <v>0.61612618739129277</v>
      </c>
      <c r="J98" s="302">
        <f>SUM(G98:I98)</f>
        <v>3.6004528007550487</v>
      </c>
      <c r="K98" s="303"/>
      <c r="L98" s="302">
        <v>1.9696357034459844</v>
      </c>
      <c r="M98" s="302">
        <v>0.16010779893102639</v>
      </c>
      <c r="N98" s="302">
        <v>0.5522885341565561</v>
      </c>
      <c r="O98" s="302">
        <f t="shared" si="51"/>
        <v>2.6820320365335668</v>
      </c>
    </row>
    <row r="99" spans="1:15" s="236" customFormat="1" x14ac:dyDescent="0.2">
      <c r="A99" s="237" t="str">
        <f>name!E$9</f>
        <v>Caring, leisure and other service occupations</v>
      </c>
      <c r="B99" s="302">
        <v>0.19758291836115918</v>
      </c>
      <c r="C99" s="302">
        <v>3.5755406443344823E-2</v>
      </c>
      <c r="D99" s="302">
        <v>4.0481988120358608E-2</v>
      </c>
      <c r="E99" s="302">
        <f t="shared" si="49"/>
        <v>0.27382031292486264</v>
      </c>
      <c r="F99" s="303"/>
      <c r="G99" s="302">
        <v>0.22538433189006798</v>
      </c>
      <c r="H99" s="302">
        <v>4.8454077970212277E-2</v>
      </c>
      <c r="I99" s="302">
        <v>4.8997542264115811E-2</v>
      </c>
      <c r="J99" s="302">
        <f t="shared" ref="J99:J102" si="52">SUM(G99:I99)</f>
        <v>0.32283595212439603</v>
      </c>
      <c r="K99" s="303"/>
      <c r="L99" s="302">
        <v>0.25598689044790718</v>
      </c>
      <c r="M99" s="302">
        <v>3.6601130919886538E-2</v>
      </c>
      <c r="N99" s="302">
        <v>4.4952262325570556E-2</v>
      </c>
      <c r="O99" s="302">
        <f t="shared" si="51"/>
        <v>0.33754028369336425</v>
      </c>
    </row>
    <row r="100" spans="1:15" s="236" customFormat="1" x14ac:dyDescent="0.2">
      <c r="A100" s="237" t="str">
        <f>name!E$10</f>
        <v>Sales and customer service occupations</v>
      </c>
      <c r="B100" s="302">
        <v>0.43881703039647207</v>
      </c>
      <c r="C100" s="302">
        <v>0.11070298507826709</v>
      </c>
      <c r="D100" s="302">
        <v>8.1444971354800139E-2</v>
      </c>
      <c r="E100" s="302">
        <f t="shared" si="49"/>
        <v>0.63096498682953928</v>
      </c>
      <c r="F100" s="303"/>
      <c r="G100" s="302">
        <v>0.44318620914138207</v>
      </c>
      <c r="H100" s="302">
        <v>0.15037691920580101</v>
      </c>
      <c r="I100" s="302">
        <v>5.4001777261952495E-2</v>
      </c>
      <c r="J100" s="302">
        <f t="shared" si="52"/>
        <v>0.6475649056091356</v>
      </c>
      <c r="K100" s="303"/>
      <c r="L100" s="302">
        <v>0.40574762803806902</v>
      </c>
      <c r="M100" s="302">
        <v>0.13107119134259862</v>
      </c>
      <c r="N100" s="302">
        <v>4.0142052565601292E-2</v>
      </c>
      <c r="O100" s="302">
        <f t="shared" si="51"/>
        <v>0.57696087194626899</v>
      </c>
    </row>
    <row r="101" spans="1:15" s="236" customFormat="1" x14ac:dyDescent="0.2">
      <c r="A101" s="237" t="str">
        <f>name!E$11</f>
        <v>Process, plant and machine operatives</v>
      </c>
      <c r="B101" s="302">
        <v>2.0287942506906429</v>
      </c>
      <c r="C101" s="302">
        <v>0.14035429681305925</v>
      </c>
      <c r="D101" s="302">
        <v>0.12342131624663459</v>
      </c>
      <c r="E101" s="302">
        <f t="shared" si="49"/>
        <v>2.2925698637503369</v>
      </c>
      <c r="F101" s="303"/>
      <c r="G101" s="302">
        <v>1.8198453573651983</v>
      </c>
      <c r="H101" s="302">
        <v>0.17379696038255066</v>
      </c>
      <c r="I101" s="302">
        <v>0.13057181690305972</v>
      </c>
      <c r="J101" s="302">
        <f t="shared" si="52"/>
        <v>2.1242141346508085</v>
      </c>
      <c r="K101" s="303"/>
      <c r="L101" s="302">
        <v>1.5563252604433104</v>
      </c>
      <c r="M101" s="302">
        <v>0.20393803398772445</v>
      </c>
      <c r="N101" s="302">
        <v>0.11305491443674634</v>
      </c>
      <c r="O101" s="302">
        <f t="shared" si="51"/>
        <v>1.8733182088677811</v>
      </c>
    </row>
    <row r="102" spans="1:15" s="236" customFormat="1" x14ac:dyDescent="0.2">
      <c r="A102" s="237" t="str">
        <f>name!E$12</f>
        <v>Elementary occupations</v>
      </c>
      <c r="B102" s="302">
        <v>0.83744470556878858</v>
      </c>
      <c r="C102" s="302">
        <v>0.15887038546968688</v>
      </c>
      <c r="D102" s="302">
        <v>0.14247266223404839</v>
      </c>
      <c r="E102" s="302">
        <f t="shared" si="49"/>
        <v>1.1387877532725239</v>
      </c>
      <c r="F102" s="303"/>
      <c r="G102" s="302">
        <v>0.72161060402034771</v>
      </c>
      <c r="H102" s="302">
        <v>0.16966530310265787</v>
      </c>
      <c r="I102" s="302">
        <v>7.3795329479949781E-2</v>
      </c>
      <c r="J102" s="302">
        <f t="shared" si="52"/>
        <v>0.96507123660295546</v>
      </c>
      <c r="K102" s="303"/>
      <c r="L102" s="302">
        <v>0.43154290503992287</v>
      </c>
      <c r="M102" s="302">
        <v>0.1128158076373259</v>
      </c>
      <c r="N102" s="302">
        <v>6.2253618348676591E-2</v>
      </c>
      <c r="O102" s="302">
        <f t="shared" si="51"/>
        <v>0.60661233102592538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15.867192011339647</v>
      </c>
      <c r="C104" s="311">
        <f t="shared" ref="C104:E104" si="53">SUM(C94:C102)</f>
        <v>1.3873604093493608</v>
      </c>
      <c r="D104" s="311">
        <f t="shared" si="53"/>
        <v>2.3224475793109933</v>
      </c>
      <c r="E104" s="311">
        <f t="shared" si="53"/>
        <v>19.577000000000005</v>
      </c>
      <c r="F104" s="311"/>
      <c r="G104" s="311">
        <f t="shared" ref="G104:J104" si="54">SUM(G94:G102)</f>
        <v>16.953221995576676</v>
      </c>
      <c r="H104" s="311">
        <f t="shared" si="54"/>
        <v>1.8776249993868761</v>
      </c>
      <c r="I104" s="311">
        <f t="shared" si="54"/>
        <v>2.0291530050364748</v>
      </c>
      <c r="J104" s="311">
        <f t="shared" si="54"/>
        <v>20.860000000000031</v>
      </c>
      <c r="K104" s="311"/>
      <c r="L104" s="311">
        <f t="shared" ref="L104:O104" si="55">SUM(L94:L102)</f>
        <v>13.857443131626173</v>
      </c>
      <c r="M104" s="311">
        <f t="shared" si="55"/>
        <v>1.5821908249922947</v>
      </c>
      <c r="N104" s="311">
        <f t="shared" si="55"/>
        <v>1.6983660433815713</v>
      </c>
      <c r="O104" s="311">
        <f t="shared" si="55"/>
        <v>17.138000000000037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0.55254938035442291</v>
      </c>
      <c r="C111" s="302">
        <v>1.2663036881660301E-2</v>
      </c>
      <c r="D111" s="302">
        <v>5.3931797451183684E-2</v>
      </c>
      <c r="E111" s="302">
        <f>SUM(B111:D111)</f>
        <v>0.61914421468726688</v>
      </c>
      <c r="F111" s="303"/>
      <c r="G111" s="302">
        <v>0.46595921179103433</v>
      </c>
      <c r="H111" s="302">
        <v>1.4773823883051601E-2</v>
      </c>
      <c r="I111" s="302">
        <v>5.0531745913154048E-2</v>
      </c>
      <c r="J111" s="302">
        <f>SUM(G111:I111)</f>
        <v>0.53126478158724</v>
      </c>
      <c r="K111" s="303"/>
      <c r="L111" s="302">
        <v>0.48566884430096124</v>
      </c>
      <c r="M111" s="302">
        <v>1.479748317323298E-2</v>
      </c>
      <c r="N111" s="302">
        <v>2.9592458992727343E-2</v>
      </c>
      <c r="O111" s="302">
        <f>SUM(L111:N111)</f>
        <v>0.53005878646692151</v>
      </c>
    </row>
    <row r="112" spans="1:15" s="236" customFormat="1" x14ac:dyDescent="0.2">
      <c r="A112" s="237" t="str">
        <f>name!E$5</f>
        <v>Professional occupations</v>
      </c>
      <c r="B112" s="302">
        <v>1.0195032542817248</v>
      </c>
      <c r="C112" s="302">
        <v>1.336876106786514E-2</v>
      </c>
      <c r="D112" s="302">
        <v>7.4442071070701624E-2</v>
      </c>
      <c r="E112" s="302">
        <f t="shared" ref="E112:E119" si="56">SUM(B112:D112)</f>
        <v>1.1073140864202917</v>
      </c>
      <c r="F112" s="303"/>
      <c r="G112" s="302">
        <v>0.98016516673159537</v>
      </c>
      <c r="H112" s="302">
        <v>1.4188501682964646E-2</v>
      </c>
      <c r="I112" s="302">
        <v>4.5847454858650244E-2</v>
      </c>
      <c r="J112" s="302">
        <f t="shared" ref="J112:J114" si="57">SUM(G112:I112)</f>
        <v>1.0402011232732102</v>
      </c>
      <c r="K112" s="303"/>
      <c r="L112" s="302">
        <v>1.1104707411658314</v>
      </c>
      <c r="M112" s="302">
        <v>1.4209490873918512E-2</v>
      </c>
      <c r="N112" s="302">
        <v>1.6307368520376092E-2</v>
      </c>
      <c r="O112" s="302">
        <f t="shared" ref="O112:O119" si="58">SUM(L112:N112)</f>
        <v>1.140987600560126</v>
      </c>
    </row>
    <row r="113" spans="1:15" s="236" customFormat="1" x14ac:dyDescent="0.2">
      <c r="A113" s="237" t="str">
        <f>name!E$6</f>
        <v>Associate professional occupations</v>
      </c>
      <c r="B113" s="302">
        <v>0.6432098110646054</v>
      </c>
      <c r="C113" s="302">
        <v>2.3591999910137856E-2</v>
      </c>
      <c r="D113" s="302">
        <v>2.8965350443417266E-2</v>
      </c>
      <c r="E113" s="302">
        <f t="shared" si="56"/>
        <v>0.69576716141816053</v>
      </c>
      <c r="F113" s="303"/>
      <c r="G113" s="302">
        <v>0.59134698901354854</v>
      </c>
      <c r="H113" s="302">
        <v>2.1172833364150868E-2</v>
      </c>
      <c r="I113" s="302">
        <v>4.6712651072664209E-2</v>
      </c>
      <c r="J113" s="302">
        <f t="shared" si="57"/>
        <v>0.65923247345036362</v>
      </c>
      <c r="K113" s="303"/>
      <c r="L113" s="302">
        <v>0.52369240225533875</v>
      </c>
      <c r="M113" s="302">
        <v>2.0824441450486477E-2</v>
      </c>
      <c r="N113" s="302">
        <v>1.7823682375101488E-2</v>
      </c>
      <c r="O113" s="302">
        <f t="shared" si="58"/>
        <v>0.56234052608092666</v>
      </c>
    </row>
    <row r="114" spans="1:15" s="236" customFormat="1" x14ac:dyDescent="0.2">
      <c r="A114" s="237" t="str">
        <f>name!E$7</f>
        <v>Administrative and secretarial occupations</v>
      </c>
      <c r="B114" s="302">
        <v>0.29098070732419401</v>
      </c>
      <c r="C114" s="302">
        <v>6.5126752462073625E-2</v>
      </c>
      <c r="D114" s="302">
        <v>1.7407517522539457E-2</v>
      </c>
      <c r="E114" s="302">
        <f t="shared" si="56"/>
        <v>0.37351497730880706</v>
      </c>
      <c r="F114" s="303"/>
      <c r="G114" s="302">
        <v>0.21481458885188195</v>
      </c>
      <c r="H114" s="302">
        <v>5.0594455236549887E-2</v>
      </c>
      <c r="I114" s="302">
        <v>1.7301140296416807E-2</v>
      </c>
      <c r="J114" s="302">
        <f t="shared" si="57"/>
        <v>0.28271018438484868</v>
      </c>
      <c r="K114" s="303"/>
      <c r="L114" s="302">
        <v>0.12440586902537293</v>
      </c>
      <c r="M114" s="302">
        <v>3.8153257541664667E-2</v>
      </c>
      <c r="N114" s="302">
        <v>7.1867433772609776E-2</v>
      </c>
      <c r="O114" s="302">
        <f t="shared" si="58"/>
        <v>0.23442656033964737</v>
      </c>
    </row>
    <row r="115" spans="1:15" s="236" customFormat="1" x14ac:dyDescent="0.2">
      <c r="A115" s="237" t="str">
        <f>name!E$8</f>
        <v>Skilled trades occupations</v>
      </c>
      <c r="B115" s="302">
        <v>0.95773020883242721</v>
      </c>
      <c r="C115" s="302">
        <v>1.8001229345771492E-2</v>
      </c>
      <c r="D115" s="302">
        <v>7.7265959927966019E-2</v>
      </c>
      <c r="E115" s="302">
        <f t="shared" si="56"/>
        <v>1.0529973981061647</v>
      </c>
      <c r="F115" s="303"/>
      <c r="G115" s="302">
        <v>0.59158072528086547</v>
      </c>
      <c r="H115" s="302">
        <v>9.312777127856631E-3</v>
      </c>
      <c r="I115" s="302">
        <v>6.4682145374843097E-2</v>
      </c>
      <c r="J115" s="302">
        <f>SUM(G115:I115)</f>
        <v>0.66557564778356515</v>
      </c>
      <c r="K115" s="303"/>
      <c r="L115" s="302">
        <v>0.50950754674571108</v>
      </c>
      <c r="M115" s="302">
        <v>6.8971152324180047E-3</v>
      </c>
      <c r="N115" s="302">
        <v>7.2440230855914695E-2</v>
      </c>
      <c r="O115" s="302">
        <f t="shared" si="58"/>
        <v>0.58884489283404373</v>
      </c>
    </row>
    <row r="116" spans="1:15" s="236" customFormat="1" x14ac:dyDescent="0.2">
      <c r="A116" s="237" t="str">
        <f>name!E$9</f>
        <v>Caring, leisure and other service occupations</v>
      </c>
      <c r="B116" s="302">
        <v>7.1395656981184552E-2</v>
      </c>
      <c r="C116" s="302">
        <v>3.9099878088186633E-3</v>
      </c>
      <c r="D116" s="302">
        <v>3.3653530250397586E-3</v>
      </c>
      <c r="E116" s="302">
        <f t="shared" si="56"/>
        <v>7.8670997815042984E-2</v>
      </c>
      <c r="F116" s="303"/>
      <c r="G116" s="302">
        <v>5.1664276003297718E-2</v>
      </c>
      <c r="H116" s="302">
        <v>2.567585724251678E-3</v>
      </c>
      <c r="I116" s="302">
        <v>5.2172766199574783E-2</v>
      </c>
      <c r="J116" s="302">
        <f t="shared" ref="J116:J119" si="59">SUM(G116:I116)</f>
        <v>0.10640462792712418</v>
      </c>
      <c r="K116" s="303"/>
      <c r="L116" s="302">
        <v>5.3793428260810336E-2</v>
      </c>
      <c r="M116" s="302">
        <v>1.612043237313489E-3</v>
      </c>
      <c r="N116" s="302">
        <v>4.4374771916589312E-2</v>
      </c>
      <c r="O116" s="302">
        <f t="shared" si="58"/>
        <v>9.9780243414713143E-2</v>
      </c>
    </row>
    <row r="117" spans="1:15" s="236" customFormat="1" x14ac:dyDescent="0.2">
      <c r="A117" s="237" t="str">
        <f>name!E$10</f>
        <v>Sales and customer service occupations</v>
      </c>
      <c r="B117" s="302">
        <v>0.4215953271072756</v>
      </c>
      <c r="C117" s="302">
        <v>0.15927184954801685</v>
      </c>
      <c r="D117" s="302">
        <v>3.4397730884655406E-2</v>
      </c>
      <c r="E117" s="302">
        <f t="shared" si="56"/>
        <v>0.61526490753994778</v>
      </c>
      <c r="F117" s="303"/>
      <c r="G117" s="302">
        <v>0.30079580560354213</v>
      </c>
      <c r="H117" s="302">
        <v>0.13233991218095947</v>
      </c>
      <c r="I117" s="302">
        <v>1.3574365559269518E-2</v>
      </c>
      <c r="J117" s="302">
        <f t="shared" si="59"/>
        <v>0.4467100833437711</v>
      </c>
      <c r="K117" s="303"/>
      <c r="L117" s="302">
        <v>0.29820611899804855</v>
      </c>
      <c r="M117" s="302">
        <v>0.14850472225179395</v>
      </c>
      <c r="N117" s="302">
        <v>7.7993891696492151E-3</v>
      </c>
      <c r="O117" s="302">
        <f t="shared" si="58"/>
        <v>0.45451023041949173</v>
      </c>
    </row>
    <row r="118" spans="1:15" s="236" customFormat="1" x14ac:dyDescent="0.2">
      <c r="A118" s="237" t="str">
        <f>name!E$11</f>
        <v>Process, plant and machine operatives</v>
      </c>
      <c r="B118" s="302">
        <v>0.18296707720329472</v>
      </c>
      <c r="C118" s="302">
        <v>4.0420712554976954E-3</v>
      </c>
      <c r="D118" s="302">
        <v>3.639761712296101E-2</v>
      </c>
      <c r="E118" s="302">
        <f t="shared" si="56"/>
        <v>0.22340676558175343</v>
      </c>
      <c r="F118" s="303"/>
      <c r="G118" s="302">
        <v>0.11545149955853905</v>
      </c>
      <c r="H118" s="302">
        <v>2.9483988213893997E-3</v>
      </c>
      <c r="I118" s="302">
        <v>8.6024581328188326E-3</v>
      </c>
      <c r="J118" s="302">
        <f t="shared" si="59"/>
        <v>0.12700235651274727</v>
      </c>
      <c r="K118" s="303"/>
      <c r="L118" s="302">
        <v>0.13164482962575358</v>
      </c>
      <c r="M118" s="302">
        <v>3.3187943918969614E-3</v>
      </c>
      <c r="N118" s="302">
        <v>2.2087154876630277E-2</v>
      </c>
      <c r="O118" s="302">
        <f t="shared" si="58"/>
        <v>0.15705077889428082</v>
      </c>
    </row>
    <row r="119" spans="1:15" s="236" customFormat="1" x14ac:dyDescent="0.2">
      <c r="A119" s="237" t="str">
        <f>name!E$12</f>
        <v>Elementary occupations</v>
      </c>
      <c r="B119" s="302">
        <v>5.6979117850571429E-2</v>
      </c>
      <c r="C119" s="302">
        <v>9.9282064501784971E-3</v>
      </c>
      <c r="D119" s="302">
        <v>1.4012166821810798E-2</v>
      </c>
      <c r="E119" s="302">
        <f t="shared" si="56"/>
        <v>8.0919491122560722E-2</v>
      </c>
      <c r="F119" s="303"/>
      <c r="G119" s="302">
        <v>3.6249369564407302E-2</v>
      </c>
      <c r="H119" s="302">
        <v>5.6554067730771656E-3</v>
      </c>
      <c r="I119" s="302">
        <v>2.8993945399651427E-2</v>
      </c>
      <c r="J119" s="302">
        <f t="shared" si="59"/>
        <v>7.0898721737135892E-2</v>
      </c>
      <c r="K119" s="303"/>
      <c r="L119" s="302">
        <v>1.9683473729486478E-2</v>
      </c>
      <c r="M119" s="302">
        <v>2.1262795086848794E-3</v>
      </c>
      <c r="N119" s="302">
        <v>3.0190627751680719E-2</v>
      </c>
      <c r="O119" s="302">
        <f t="shared" si="58"/>
        <v>5.2000380989852074E-2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4.1969105409997001</v>
      </c>
      <c r="C121" s="311">
        <f t="shared" ref="C121:E121" si="60">SUM(C111:C119)</f>
        <v>0.30990389473002017</v>
      </c>
      <c r="D121" s="311">
        <f t="shared" si="60"/>
        <v>0.34018556427027508</v>
      </c>
      <c r="E121" s="311">
        <f t="shared" si="60"/>
        <v>4.846999999999996</v>
      </c>
      <c r="F121" s="311"/>
      <c r="G121" s="311">
        <f t="shared" ref="G121:J121" si="61">SUM(G111:G119)</f>
        <v>3.3480276323987122</v>
      </c>
      <c r="H121" s="311">
        <f t="shared" si="61"/>
        <v>0.25355369479425133</v>
      </c>
      <c r="I121" s="311">
        <f t="shared" si="61"/>
        <v>0.32841867280704296</v>
      </c>
      <c r="J121" s="311">
        <f t="shared" si="61"/>
        <v>3.9300000000000059</v>
      </c>
      <c r="K121" s="311"/>
      <c r="L121" s="311">
        <f t="shared" ref="L121:O121" si="62">SUM(L111:L119)</f>
        <v>3.2570732541073144</v>
      </c>
      <c r="M121" s="311">
        <f t="shared" si="62"/>
        <v>0.25044362766140993</v>
      </c>
      <c r="N121" s="311">
        <f t="shared" si="62"/>
        <v>0.31248311823127894</v>
      </c>
      <c r="O121" s="311">
        <f t="shared" si="62"/>
        <v>3.8200000000000043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0.33704842013388708</v>
      </c>
      <c r="C128" s="302">
        <v>1.3560370007263428E-2</v>
      </c>
      <c r="D128" s="302">
        <v>7.3522895965859652E-3</v>
      </c>
      <c r="E128" s="302">
        <f>SUM(B128:D128)</f>
        <v>0.3579610797377365</v>
      </c>
      <c r="F128" s="303"/>
      <c r="G128" s="302">
        <v>0.46429249589474086</v>
      </c>
      <c r="H128" s="302">
        <v>5.3082695396744345E-2</v>
      </c>
      <c r="I128" s="302">
        <v>4.357873090602149E-2</v>
      </c>
      <c r="J128" s="302">
        <f>SUM(G128:I128)</f>
        <v>0.56095392219750673</v>
      </c>
      <c r="K128" s="303"/>
      <c r="L128" s="302">
        <v>0.53767178949862948</v>
      </c>
      <c r="M128" s="302">
        <v>7.7765241860155265E-2</v>
      </c>
      <c r="N128" s="302">
        <v>4.7115882996017475E-2</v>
      </c>
      <c r="O128" s="302">
        <f>SUM(L128:N128)</f>
        <v>0.66255291435480212</v>
      </c>
    </row>
    <row r="129" spans="1:15" s="236" customFormat="1" x14ac:dyDescent="0.2">
      <c r="A129" s="237" t="str">
        <f>name!E$5</f>
        <v>Professional occupations</v>
      </c>
      <c r="B129" s="302">
        <v>0.32108162883884711</v>
      </c>
      <c r="C129" s="302">
        <v>2.6799927443072746E-2</v>
      </c>
      <c r="D129" s="302">
        <v>7.7161333554902744E-3</v>
      </c>
      <c r="E129" s="302">
        <f t="shared" ref="E129:E136" si="63">SUM(B129:D129)</f>
        <v>0.35559768963741012</v>
      </c>
      <c r="F129" s="303"/>
      <c r="G129" s="302">
        <v>0.49540469301878509</v>
      </c>
      <c r="H129" s="302">
        <v>4.9706157718131513E-2</v>
      </c>
      <c r="I129" s="302">
        <v>1.9842747837044719E-2</v>
      </c>
      <c r="J129" s="302">
        <f t="shared" ref="J129:J131" si="64">SUM(G129:I129)</f>
        <v>0.56495359857396132</v>
      </c>
      <c r="K129" s="303"/>
      <c r="L129" s="302">
        <v>0.63132630839822257</v>
      </c>
      <c r="M129" s="302">
        <v>6.2249010937740296E-2</v>
      </c>
      <c r="N129" s="302">
        <v>1.7971261370612768E-2</v>
      </c>
      <c r="O129" s="302">
        <f t="shared" ref="O129:O136" si="65">SUM(L129:N129)</f>
        <v>0.71154658070657562</v>
      </c>
    </row>
    <row r="130" spans="1:15" s="236" customFormat="1" x14ac:dyDescent="0.2">
      <c r="A130" s="237" t="str">
        <f>name!E$6</f>
        <v>Associate professional occupations</v>
      </c>
      <c r="B130" s="302">
        <v>0.33315716634100601</v>
      </c>
      <c r="C130" s="302">
        <v>3.0091074946407084E-2</v>
      </c>
      <c r="D130" s="302">
        <v>1.0863964782038779E-2</v>
      </c>
      <c r="E130" s="302">
        <f t="shared" si="63"/>
        <v>0.37411220606945184</v>
      </c>
      <c r="F130" s="303"/>
      <c r="G130" s="302">
        <v>0.44950516052928874</v>
      </c>
      <c r="H130" s="302">
        <v>4.302370275283772E-2</v>
      </c>
      <c r="I130" s="302">
        <v>1.1888301807071133E-2</v>
      </c>
      <c r="J130" s="302">
        <f t="shared" si="64"/>
        <v>0.50441716508919765</v>
      </c>
      <c r="K130" s="303"/>
      <c r="L130" s="302">
        <v>0.54314595859280679</v>
      </c>
      <c r="M130" s="302">
        <v>4.1048331297014018E-2</v>
      </c>
      <c r="N130" s="302">
        <v>1.1581440056454366E-2</v>
      </c>
      <c r="O130" s="302">
        <f t="shared" si="65"/>
        <v>0.59577572994627515</v>
      </c>
    </row>
    <row r="131" spans="1:15" s="236" customFormat="1" x14ac:dyDescent="0.2">
      <c r="A131" s="237" t="str">
        <f>name!E$7</f>
        <v>Administrative and secretarial occupations</v>
      </c>
      <c r="B131" s="302">
        <v>0.12269493059157104</v>
      </c>
      <c r="C131" s="302">
        <v>5.0500470936098524E-2</v>
      </c>
      <c r="D131" s="302">
        <v>4.0845562026283555E-3</v>
      </c>
      <c r="E131" s="302">
        <f t="shared" si="63"/>
        <v>0.17727995773029789</v>
      </c>
      <c r="F131" s="303"/>
      <c r="G131" s="302">
        <v>0.13172168181422195</v>
      </c>
      <c r="H131" s="302">
        <v>6.877554371755093E-2</v>
      </c>
      <c r="I131" s="302">
        <v>2.5211302639711625E-3</v>
      </c>
      <c r="J131" s="302">
        <f t="shared" si="64"/>
        <v>0.20301835579574404</v>
      </c>
      <c r="K131" s="303"/>
      <c r="L131" s="302">
        <v>9.9261796620151943E-2</v>
      </c>
      <c r="M131" s="302">
        <v>6.3855019972807417E-2</v>
      </c>
      <c r="N131" s="302">
        <v>3.8967658561793422E-3</v>
      </c>
      <c r="O131" s="302">
        <f t="shared" si="65"/>
        <v>0.16701358244913869</v>
      </c>
    </row>
    <row r="132" spans="1:15" s="236" customFormat="1" x14ac:dyDescent="0.2">
      <c r="A132" s="237" t="str">
        <f>name!E$8</f>
        <v>Skilled trades occupations</v>
      </c>
      <c r="B132" s="302">
        <v>0.1888366051279122</v>
      </c>
      <c r="C132" s="302">
        <v>2.0892762265414075E-2</v>
      </c>
      <c r="D132" s="302">
        <v>1.7418690246347714E-2</v>
      </c>
      <c r="E132" s="302">
        <f t="shared" si="63"/>
        <v>0.22714805763967397</v>
      </c>
      <c r="F132" s="303"/>
      <c r="G132" s="302">
        <v>0.21941919671260468</v>
      </c>
      <c r="H132" s="302">
        <v>6.0711969109946147E-2</v>
      </c>
      <c r="I132" s="302">
        <v>4.9980893674615681E-2</v>
      </c>
      <c r="J132" s="302">
        <f>SUM(G132:I132)</f>
        <v>0.33011205949716649</v>
      </c>
      <c r="K132" s="303"/>
      <c r="L132" s="302">
        <v>0.26407741316542965</v>
      </c>
      <c r="M132" s="302">
        <v>9.0096818527334491E-2</v>
      </c>
      <c r="N132" s="302">
        <v>4.7826300231461047E-2</v>
      </c>
      <c r="O132" s="302">
        <f t="shared" si="65"/>
        <v>0.40200053192422519</v>
      </c>
    </row>
    <row r="133" spans="1:15" s="236" customFormat="1" x14ac:dyDescent="0.2">
      <c r="A133" s="237" t="str">
        <f>name!E$9</f>
        <v>Caring, leisure and other service occupations</v>
      </c>
      <c r="B133" s="302">
        <v>5.2140542051935981E-2</v>
      </c>
      <c r="C133" s="302">
        <v>9.8411399743885079E-3</v>
      </c>
      <c r="D133" s="302">
        <v>7.0357856182447767E-3</v>
      </c>
      <c r="E133" s="302">
        <f t="shared" si="63"/>
        <v>6.9017467644569258E-2</v>
      </c>
      <c r="F133" s="303"/>
      <c r="G133" s="302">
        <v>6.12791904440858E-2</v>
      </c>
      <c r="H133" s="302">
        <v>1.6238833284244983E-2</v>
      </c>
      <c r="I133" s="302">
        <v>1.8716665787301351E-3</v>
      </c>
      <c r="J133" s="302">
        <f t="shared" ref="J133:J136" si="66">SUM(G133:I133)</f>
        <v>7.9389690307060917E-2</v>
      </c>
      <c r="K133" s="303"/>
      <c r="L133" s="302">
        <v>8.4830357815220983E-2</v>
      </c>
      <c r="M133" s="302">
        <v>1.437200548036751E-2</v>
      </c>
      <c r="N133" s="302">
        <v>2.5869919240640977E-3</v>
      </c>
      <c r="O133" s="302">
        <f t="shared" si="65"/>
        <v>0.10178935521965259</v>
      </c>
    </row>
    <row r="134" spans="1:15" s="236" customFormat="1" x14ac:dyDescent="0.2">
      <c r="A134" s="237" t="str">
        <f>name!E$10</f>
        <v>Sales and customer service occupations</v>
      </c>
      <c r="B134" s="302">
        <v>5.6216357076627657E-2</v>
      </c>
      <c r="C134" s="302">
        <v>2.7555702408939311E-2</v>
      </c>
      <c r="D134" s="302">
        <v>3.1384412649595734E-3</v>
      </c>
      <c r="E134" s="302">
        <f t="shared" si="63"/>
        <v>8.6910500750526545E-2</v>
      </c>
      <c r="F134" s="303"/>
      <c r="G134" s="302">
        <v>6.7655127075731736E-2</v>
      </c>
      <c r="H134" s="302">
        <v>4.1765016856318241E-2</v>
      </c>
      <c r="I134" s="302">
        <v>7.8514501857468704E-3</v>
      </c>
      <c r="J134" s="302">
        <f t="shared" si="66"/>
        <v>0.11727159411779685</v>
      </c>
      <c r="K134" s="303"/>
      <c r="L134" s="302">
        <v>8.5755291275450618E-2</v>
      </c>
      <c r="M134" s="302">
        <v>4.913388246744662E-2</v>
      </c>
      <c r="N134" s="302">
        <v>6.8472592582484336E-3</v>
      </c>
      <c r="O134" s="302">
        <f t="shared" si="65"/>
        <v>0.14173643300114569</v>
      </c>
    </row>
    <row r="135" spans="1:15" s="236" customFormat="1" x14ac:dyDescent="0.2">
      <c r="A135" s="237" t="str">
        <f>name!E$11</f>
        <v>Process, plant and machine operatives</v>
      </c>
      <c r="B135" s="302">
        <v>0.47743093207594378</v>
      </c>
      <c r="C135" s="302">
        <v>2.1083697177435117E-2</v>
      </c>
      <c r="D135" s="302">
        <v>3.6244201852742857E-3</v>
      </c>
      <c r="E135" s="302">
        <f t="shared" si="63"/>
        <v>0.50213904943865317</v>
      </c>
      <c r="F135" s="303"/>
      <c r="G135" s="302">
        <v>0.51202135329328891</v>
      </c>
      <c r="H135" s="302">
        <v>8.3106217026333723E-2</v>
      </c>
      <c r="I135" s="302">
        <v>1.4042459083039619E-2</v>
      </c>
      <c r="J135" s="302">
        <f t="shared" si="66"/>
        <v>0.60917002940266218</v>
      </c>
      <c r="K135" s="303"/>
      <c r="L135" s="302">
        <v>0.65415178236581861</v>
      </c>
      <c r="M135" s="302">
        <v>0.10682521362393033</v>
      </c>
      <c r="N135" s="302">
        <v>1.5162155263815034E-2</v>
      </c>
      <c r="O135" s="302">
        <f t="shared" si="65"/>
        <v>0.77613915125356403</v>
      </c>
    </row>
    <row r="136" spans="1:15" s="236" customFormat="1" x14ac:dyDescent="0.2">
      <c r="A136" s="237" t="str">
        <f>name!E$12</f>
        <v>Elementary occupations</v>
      </c>
      <c r="B136" s="302">
        <v>0.46579210461798448</v>
      </c>
      <c r="C136" s="302">
        <v>2.252828381436664E-2</v>
      </c>
      <c r="D136" s="302">
        <v>1.2513602919331951E-2</v>
      </c>
      <c r="E136" s="302">
        <f t="shared" si="63"/>
        <v>0.50083399135168305</v>
      </c>
      <c r="F136" s="303"/>
      <c r="G136" s="302">
        <v>0.47641375736474051</v>
      </c>
      <c r="H136" s="302">
        <v>3.3880989646953151E-2</v>
      </c>
      <c r="I136" s="302">
        <v>7.4188380072068632E-3</v>
      </c>
      <c r="J136" s="302">
        <f t="shared" si="66"/>
        <v>0.51771358501890052</v>
      </c>
      <c r="K136" s="303"/>
      <c r="L136" s="302">
        <v>0.41692859375117947</v>
      </c>
      <c r="M136" s="302">
        <v>1.8289816414237221E-2</v>
      </c>
      <c r="N136" s="302">
        <v>9.2273109792008565E-3</v>
      </c>
      <c r="O136" s="302">
        <f t="shared" si="65"/>
        <v>0.44444572114461756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2.3543986868557152</v>
      </c>
      <c r="C138" s="311">
        <f t="shared" ref="C138:E138" si="67">SUM(C128:C136)</f>
        <v>0.22285342897338542</v>
      </c>
      <c r="D138" s="311">
        <f t="shared" si="67"/>
        <v>7.3747884170901681E-2</v>
      </c>
      <c r="E138" s="311">
        <f t="shared" si="67"/>
        <v>2.6510000000000025</v>
      </c>
      <c r="F138" s="311"/>
      <c r="G138" s="311">
        <f t="shared" ref="G138:J138" si="68">SUM(G128:G136)</f>
        <v>2.8777126561474882</v>
      </c>
      <c r="H138" s="311">
        <f t="shared" si="68"/>
        <v>0.45029112550906075</v>
      </c>
      <c r="I138" s="311">
        <f t="shared" si="68"/>
        <v>0.15899621834344768</v>
      </c>
      <c r="J138" s="311">
        <f t="shared" si="68"/>
        <v>3.4869999999999965</v>
      </c>
      <c r="K138" s="311"/>
      <c r="L138" s="311">
        <f t="shared" ref="L138:O138" si="69">SUM(L128:L136)</f>
        <v>3.3171492914829104</v>
      </c>
      <c r="M138" s="311">
        <f t="shared" si="69"/>
        <v>0.52363534058103312</v>
      </c>
      <c r="N138" s="311">
        <f t="shared" si="69"/>
        <v>0.1622153679360534</v>
      </c>
      <c r="O138" s="311">
        <f t="shared" si="69"/>
        <v>4.0029999999999966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3.8135600791987283</v>
      </c>
      <c r="C145" s="302">
        <v>0.27000650680515126</v>
      </c>
      <c r="D145" s="302">
        <v>1.1613801484951469</v>
      </c>
      <c r="E145" s="302">
        <f>SUM(B145:D145)</f>
        <v>5.2449467344990266</v>
      </c>
      <c r="F145" s="303"/>
      <c r="G145" s="302">
        <v>5.4080164464240772</v>
      </c>
      <c r="H145" s="302">
        <v>0.7421026771931315</v>
      </c>
      <c r="I145" s="302">
        <v>2.179807117341642</v>
      </c>
      <c r="J145" s="302">
        <f>SUM(G145:I145)</f>
        <v>8.3299262409588515</v>
      </c>
      <c r="K145" s="303"/>
      <c r="L145" s="302">
        <v>6.555001389077308</v>
      </c>
      <c r="M145" s="302">
        <v>0.90038722303189933</v>
      </c>
      <c r="N145" s="302">
        <v>2.4756818819698787</v>
      </c>
      <c r="O145" s="302">
        <f>SUM(L145:N145)</f>
        <v>9.9310704940790853</v>
      </c>
    </row>
    <row r="146" spans="1:15" s="236" customFormat="1" x14ac:dyDescent="0.2">
      <c r="A146" s="237" t="str">
        <f>name!E$5</f>
        <v>Professional occupations</v>
      </c>
      <c r="B146" s="302">
        <v>4.0321955581941724</v>
      </c>
      <c r="C146" s="302">
        <v>0.16669858923424188</v>
      </c>
      <c r="D146" s="302">
        <v>0.56993557612234214</v>
      </c>
      <c r="E146" s="302">
        <f t="shared" ref="E146:E153" si="70">SUM(B146:D146)</f>
        <v>4.7688297235507564</v>
      </c>
      <c r="F146" s="303"/>
      <c r="G146" s="302">
        <v>6.4313112621572728</v>
      </c>
      <c r="H146" s="302">
        <v>0.40652913050569534</v>
      </c>
      <c r="I146" s="302">
        <v>0.92337492958432277</v>
      </c>
      <c r="J146" s="302">
        <f t="shared" ref="J146:J148" si="71">SUM(G146:I146)</f>
        <v>7.7612153222472902</v>
      </c>
      <c r="K146" s="303"/>
      <c r="L146" s="302">
        <v>9.2660170768541068</v>
      </c>
      <c r="M146" s="302">
        <v>0.50037384882265867</v>
      </c>
      <c r="N146" s="302">
        <v>0.77179431688445965</v>
      </c>
      <c r="O146" s="302">
        <f t="shared" ref="O146:O153" si="72">SUM(L146:N146)</f>
        <v>10.538185242561225</v>
      </c>
    </row>
    <row r="147" spans="1:15" s="236" customFormat="1" x14ac:dyDescent="0.2">
      <c r="A147" s="237" t="str">
        <f>name!E$6</f>
        <v>Associate professional occupations</v>
      </c>
      <c r="B147" s="302">
        <v>2.3144258861982236</v>
      </c>
      <c r="C147" s="302">
        <v>0.20816714670915179</v>
      </c>
      <c r="D147" s="302">
        <v>0.26298251509882309</v>
      </c>
      <c r="E147" s="302">
        <f t="shared" si="70"/>
        <v>2.7855755480061988</v>
      </c>
      <c r="F147" s="303"/>
      <c r="G147" s="302">
        <v>3.4804309301050691</v>
      </c>
      <c r="H147" s="302">
        <v>0.43452927925856905</v>
      </c>
      <c r="I147" s="302">
        <v>0.37107743562488871</v>
      </c>
      <c r="J147" s="302">
        <f t="shared" si="71"/>
        <v>4.2860376449885269</v>
      </c>
      <c r="K147" s="303"/>
      <c r="L147" s="302">
        <v>4.0642148527171988</v>
      </c>
      <c r="M147" s="302">
        <v>0.46103110258619678</v>
      </c>
      <c r="N147" s="302">
        <v>0.37219433526743023</v>
      </c>
      <c r="O147" s="302">
        <f t="shared" si="72"/>
        <v>4.8974402905708256</v>
      </c>
    </row>
    <row r="148" spans="1:15" s="236" customFormat="1" x14ac:dyDescent="0.2">
      <c r="A148" s="237" t="str">
        <f>name!E$7</f>
        <v>Administrative and secretarial occupations</v>
      </c>
      <c r="B148" s="302">
        <v>1.7205230857840128</v>
      </c>
      <c r="C148" s="302">
        <v>1.4859425268647402</v>
      </c>
      <c r="D148" s="302">
        <v>0.51564942027253757</v>
      </c>
      <c r="E148" s="302">
        <f t="shared" si="70"/>
        <v>3.7221150329212902</v>
      </c>
      <c r="F148" s="303"/>
      <c r="G148" s="302">
        <v>2.1616470460661295</v>
      </c>
      <c r="H148" s="302">
        <v>2.2074280227851397</v>
      </c>
      <c r="I148" s="302">
        <v>0.56643780294042123</v>
      </c>
      <c r="J148" s="302">
        <f t="shared" si="71"/>
        <v>4.9355128717916905</v>
      </c>
      <c r="K148" s="303"/>
      <c r="L148" s="302">
        <v>1.7547626632031279</v>
      </c>
      <c r="M148" s="302">
        <v>2.6219582744790357</v>
      </c>
      <c r="N148" s="302">
        <v>0.49041121151047662</v>
      </c>
      <c r="O148" s="302">
        <f t="shared" si="72"/>
        <v>4.8671321491926403</v>
      </c>
    </row>
    <row r="149" spans="1:15" s="236" customFormat="1" x14ac:dyDescent="0.2">
      <c r="A149" s="237" t="str">
        <f>name!E$8</f>
        <v>Skilled trades occupations</v>
      </c>
      <c r="B149" s="302">
        <v>6.510235638334624</v>
      </c>
      <c r="C149" s="302">
        <v>0.42145100162207644</v>
      </c>
      <c r="D149" s="302">
        <v>13.203356479537836</v>
      </c>
      <c r="E149" s="302">
        <f t="shared" si="70"/>
        <v>20.135043119494537</v>
      </c>
      <c r="F149" s="303"/>
      <c r="G149" s="302">
        <v>6.4640341828059906</v>
      </c>
      <c r="H149" s="302">
        <v>0.47038333127695614</v>
      </c>
      <c r="I149" s="302">
        <v>14.361023984085856</v>
      </c>
      <c r="J149" s="302">
        <f>SUM(G149:I149)</f>
        <v>21.295441498168802</v>
      </c>
      <c r="K149" s="303"/>
      <c r="L149" s="302">
        <v>5.2963722738143781</v>
      </c>
      <c r="M149" s="302">
        <v>0.87853650198432753</v>
      </c>
      <c r="N149" s="302">
        <v>17.27412194373743</v>
      </c>
      <c r="O149" s="302">
        <f t="shared" si="72"/>
        <v>23.449030719536136</v>
      </c>
    </row>
    <row r="150" spans="1:15" s="236" customFormat="1" x14ac:dyDescent="0.2">
      <c r="A150" s="237" t="str">
        <f>name!E$9</f>
        <v>Caring, leisure and other service occupations</v>
      </c>
      <c r="B150" s="302">
        <v>0.10238144091504094</v>
      </c>
      <c r="C150" s="302">
        <v>2.2828334520879338E-2</v>
      </c>
      <c r="D150" s="302">
        <v>1.5674325533484593E-2</v>
      </c>
      <c r="E150" s="302">
        <f t="shared" si="70"/>
        <v>0.14088410096940485</v>
      </c>
      <c r="F150" s="303"/>
      <c r="G150" s="302">
        <v>0.13959919643398402</v>
      </c>
      <c r="H150" s="302">
        <v>4.4236229804391514E-2</v>
      </c>
      <c r="I150" s="302">
        <v>2.3025477434604844E-2</v>
      </c>
      <c r="J150" s="302">
        <f t="shared" ref="J150:J153" si="73">SUM(G150:I150)</f>
        <v>0.20686090367298038</v>
      </c>
      <c r="K150" s="303"/>
      <c r="L150" s="302">
        <v>0.16690113839588208</v>
      </c>
      <c r="M150" s="302">
        <v>3.7895600337580493E-2</v>
      </c>
      <c r="N150" s="302">
        <v>4.2242354532026856E-2</v>
      </c>
      <c r="O150" s="302">
        <f t="shared" si="72"/>
        <v>0.24703909326548942</v>
      </c>
    </row>
    <row r="151" spans="1:15" s="236" customFormat="1" x14ac:dyDescent="0.2">
      <c r="A151" s="237" t="str">
        <f>name!E$10</f>
        <v>Sales and customer service occupations</v>
      </c>
      <c r="B151" s="302">
        <v>0.40342447397183889</v>
      </c>
      <c r="C151" s="302">
        <v>0.17131776067698029</v>
      </c>
      <c r="D151" s="302">
        <v>9.0754665878144763E-2</v>
      </c>
      <c r="E151" s="302">
        <f t="shared" si="70"/>
        <v>0.66549690052696386</v>
      </c>
      <c r="F151" s="303"/>
      <c r="G151" s="302">
        <v>0.51147220405190996</v>
      </c>
      <c r="H151" s="302">
        <v>0.30590506791851324</v>
      </c>
      <c r="I151" s="302">
        <v>0.11115618254356659</v>
      </c>
      <c r="J151" s="302">
        <f t="shared" si="73"/>
        <v>0.92853345451398983</v>
      </c>
      <c r="K151" s="303"/>
      <c r="L151" s="302">
        <v>0.67079206910982658</v>
      </c>
      <c r="M151" s="302">
        <v>0.39187420048057986</v>
      </c>
      <c r="N151" s="302">
        <v>0.1306350487156466</v>
      </c>
      <c r="O151" s="302">
        <f t="shared" si="72"/>
        <v>1.1933013183060532</v>
      </c>
    </row>
    <row r="152" spans="1:15" s="236" customFormat="1" x14ac:dyDescent="0.2">
      <c r="A152" s="237" t="str">
        <f>name!E$11</f>
        <v>Process, plant and machine operatives</v>
      </c>
      <c r="B152" s="302">
        <v>2.6437763349440293</v>
      </c>
      <c r="C152" s="302">
        <v>9.3331245036602686E-2</v>
      </c>
      <c r="D152" s="302">
        <v>0.86901775864948083</v>
      </c>
      <c r="E152" s="302">
        <f t="shared" si="70"/>
        <v>3.6061253386301129</v>
      </c>
      <c r="F152" s="303"/>
      <c r="G152" s="302">
        <v>2.6400638646767538</v>
      </c>
      <c r="H152" s="302">
        <v>0.20172993069222117</v>
      </c>
      <c r="I152" s="302">
        <v>1.2993548442019109</v>
      </c>
      <c r="J152" s="302">
        <f t="shared" si="73"/>
        <v>4.1411486395708863</v>
      </c>
      <c r="K152" s="303"/>
      <c r="L152" s="302">
        <v>3.2386187668786435</v>
      </c>
      <c r="M152" s="302">
        <v>0.2648420162411394</v>
      </c>
      <c r="N152" s="302">
        <v>1.9968385121354804</v>
      </c>
      <c r="O152" s="302">
        <f t="shared" si="72"/>
        <v>5.500299295255263</v>
      </c>
    </row>
    <row r="153" spans="1:15" s="236" customFormat="1" x14ac:dyDescent="0.2">
      <c r="A153" s="237" t="str">
        <f>name!E$12</f>
        <v>Elementary occupations</v>
      </c>
      <c r="B153" s="302">
        <v>1.2412185496789663</v>
      </c>
      <c r="C153" s="302">
        <v>0.32364188845040237</v>
      </c>
      <c r="D153" s="302">
        <v>1.0301230632724385</v>
      </c>
      <c r="E153" s="302">
        <f t="shared" si="70"/>
        <v>2.5949835014018072</v>
      </c>
      <c r="F153" s="303"/>
      <c r="G153" s="302">
        <v>1.2033726432090857</v>
      </c>
      <c r="H153" s="302">
        <v>0.4775740126448686</v>
      </c>
      <c r="I153" s="302">
        <v>1.2543767682329339</v>
      </c>
      <c r="J153" s="302">
        <f t="shared" si="73"/>
        <v>2.9353234240868882</v>
      </c>
      <c r="K153" s="303"/>
      <c r="L153" s="302">
        <v>1.0029171507317274</v>
      </c>
      <c r="M153" s="302">
        <v>0.37198525974121815</v>
      </c>
      <c r="N153" s="302">
        <v>1.8525989867603208</v>
      </c>
      <c r="O153" s="302">
        <f t="shared" si="72"/>
        <v>3.227501397233266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22.781741047219636</v>
      </c>
      <c r="C155" s="311">
        <f t="shared" ref="C155:E155" si="74">SUM(C145:C153)</f>
        <v>3.1633849999202264</v>
      </c>
      <c r="D155" s="311">
        <f t="shared" si="74"/>
        <v>17.718873952860235</v>
      </c>
      <c r="E155" s="311">
        <f t="shared" si="74"/>
        <v>43.664000000000087</v>
      </c>
      <c r="F155" s="311"/>
      <c r="G155" s="311">
        <f t="shared" ref="G155:J155" si="75">SUM(G145:G153)</f>
        <v>28.439947775930275</v>
      </c>
      <c r="H155" s="311">
        <f t="shared" si="75"/>
        <v>5.2904176820794868</v>
      </c>
      <c r="I155" s="311">
        <f t="shared" si="75"/>
        <v>21.089634541990147</v>
      </c>
      <c r="J155" s="311">
        <f t="shared" si="75"/>
        <v>54.819999999999908</v>
      </c>
      <c r="K155" s="311"/>
      <c r="L155" s="311">
        <f t="shared" ref="L155:O155" si="76">SUM(L145:L153)</f>
        <v>32.015597380782197</v>
      </c>
      <c r="M155" s="311">
        <f t="shared" si="76"/>
        <v>6.4288840277046368</v>
      </c>
      <c r="N155" s="311">
        <f t="shared" si="76"/>
        <v>25.406518591513152</v>
      </c>
      <c r="O155" s="311">
        <f t="shared" si="76"/>
        <v>63.850999999999992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10.10291899222082</v>
      </c>
      <c r="C162" s="302">
        <v>0.83312728377375245</v>
      </c>
      <c r="D162" s="302">
        <v>2.2016701059329153</v>
      </c>
      <c r="E162" s="302">
        <f>SUM(B162:D162)</f>
        <v>13.137716381927488</v>
      </c>
      <c r="F162" s="303"/>
      <c r="G162" s="302">
        <v>11.505401482501856</v>
      </c>
      <c r="H162" s="302">
        <v>1.3821732449098525</v>
      </c>
      <c r="I162" s="302">
        <v>2.0749235593155579</v>
      </c>
      <c r="J162" s="302">
        <f>SUM(G162:I162)</f>
        <v>14.962498286727266</v>
      </c>
      <c r="K162" s="303"/>
      <c r="L162" s="302">
        <v>13.726130591891</v>
      </c>
      <c r="M162" s="302">
        <v>1.5533975000221878</v>
      </c>
      <c r="N162" s="302">
        <v>2.5117655731307713</v>
      </c>
      <c r="O162" s="302">
        <f>SUM(L162:N162)</f>
        <v>17.791293665043959</v>
      </c>
    </row>
    <row r="163" spans="1:15" s="236" customFormat="1" x14ac:dyDescent="0.2">
      <c r="A163" s="237" t="str">
        <f>name!E$5</f>
        <v>Professional occupations</v>
      </c>
      <c r="B163" s="302">
        <v>6.3312298294926235</v>
      </c>
      <c r="C163" s="302">
        <v>0.8994312077312604</v>
      </c>
      <c r="D163" s="302">
        <v>0.46811003732849826</v>
      </c>
      <c r="E163" s="302">
        <f t="shared" ref="E163:E170" si="77">SUM(B163:D163)</f>
        <v>7.6987710745523819</v>
      </c>
      <c r="F163" s="303"/>
      <c r="G163" s="302">
        <v>8.2262523470654383</v>
      </c>
      <c r="H163" s="302">
        <v>1.3122358836977264</v>
      </c>
      <c r="I163" s="302">
        <v>0.43007059991434371</v>
      </c>
      <c r="J163" s="302">
        <f t="shared" ref="J163:J165" si="78">SUM(G163:I163)</f>
        <v>9.9685588306775088</v>
      </c>
      <c r="K163" s="303"/>
      <c r="L163" s="302">
        <v>10.790716768716603</v>
      </c>
      <c r="M163" s="302">
        <v>1.4759931767914654</v>
      </c>
      <c r="N163" s="302">
        <v>0.32971267104399454</v>
      </c>
      <c r="O163" s="302">
        <f t="shared" ref="O163:O170" si="79">SUM(L163:N163)</f>
        <v>12.596422616552063</v>
      </c>
    </row>
    <row r="164" spans="1:15" s="236" customFormat="1" x14ac:dyDescent="0.2">
      <c r="A164" s="237" t="str">
        <f>name!E$6</f>
        <v>Associate professional occupations</v>
      </c>
      <c r="B164" s="302">
        <v>6.4954417460884413</v>
      </c>
      <c r="C164" s="302">
        <v>1.5188505990938574</v>
      </c>
      <c r="D164" s="302">
        <v>0.44682048200784463</v>
      </c>
      <c r="E164" s="302">
        <f t="shared" si="77"/>
        <v>8.4611128271901421</v>
      </c>
      <c r="F164" s="303"/>
      <c r="G164" s="302">
        <v>7.5343872092317845</v>
      </c>
      <c r="H164" s="302">
        <v>1.8471954398985431</v>
      </c>
      <c r="I164" s="302">
        <v>0.3371982421964666</v>
      </c>
      <c r="J164" s="302">
        <f t="shared" si="78"/>
        <v>9.7187808913267943</v>
      </c>
      <c r="K164" s="303"/>
      <c r="L164" s="302">
        <v>8.3417351150969878</v>
      </c>
      <c r="M164" s="302">
        <v>1.8105374965923615</v>
      </c>
      <c r="N164" s="302">
        <v>0.29307575971507299</v>
      </c>
      <c r="O164" s="302">
        <f t="shared" si="79"/>
        <v>10.445348371404423</v>
      </c>
    </row>
    <row r="165" spans="1:15" s="236" customFormat="1" x14ac:dyDescent="0.2">
      <c r="A165" s="237" t="str">
        <f>name!E$7</f>
        <v>Administrative and secretarial occupations</v>
      </c>
      <c r="B165" s="302">
        <v>6.4220144590198389</v>
      </c>
      <c r="C165" s="302">
        <v>2.7325344304805101</v>
      </c>
      <c r="D165" s="302">
        <v>0.18025586556741302</v>
      </c>
      <c r="E165" s="302">
        <f t="shared" si="77"/>
        <v>9.3348047550677613</v>
      </c>
      <c r="F165" s="303"/>
      <c r="G165" s="302">
        <v>6.5292580055867804</v>
      </c>
      <c r="H165" s="302">
        <v>2.8758734780225987</v>
      </c>
      <c r="I165" s="302">
        <v>0.15118608423998131</v>
      </c>
      <c r="J165" s="302">
        <f t="shared" si="78"/>
        <v>9.5563175678493604</v>
      </c>
      <c r="K165" s="303"/>
      <c r="L165" s="302">
        <v>6.1081814814193187</v>
      </c>
      <c r="M165" s="302">
        <v>2.6052003408965403</v>
      </c>
      <c r="N165" s="302">
        <v>0.13452671067011648</v>
      </c>
      <c r="O165" s="302">
        <f t="shared" si="79"/>
        <v>8.8479085329859757</v>
      </c>
    </row>
    <row r="166" spans="1:15" s="236" customFormat="1" x14ac:dyDescent="0.2">
      <c r="A166" s="237" t="str">
        <f>name!E$8</f>
        <v>Skilled trades occupations</v>
      </c>
      <c r="B166" s="302">
        <v>5.5421935191272498</v>
      </c>
      <c r="C166" s="302">
        <v>1.006737974939683</v>
      </c>
      <c r="D166" s="302">
        <v>1.0961152862922541</v>
      </c>
      <c r="E166" s="302">
        <f t="shared" si="77"/>
        <v>7.6450467803591868</v>
      </c>
      <c r="F166" s="303"/>
      <c r="G166" s="302">
        <v>4.8302908879009356</v>
      </c>
      <c r="H166" s="302">
        <v>0.84456697566901251</v>
      </c>
      <c r="I166" s="302">
        <v>0.88565555426225129</v>
      </c>
      <c r="J166" s="302">
        <f>SUM(G166:I166)</f>
        <v>6.5605134178321993</v>
      </c>
      <c r="K166" s="303"/>
      <c r="L166" s="302">
        <v>4.720730116835429</v>
      </c>
      <c r="M166" s="302">
        <v>0.88456820109939072</v>
      </c>
      <c r="N166" s="302">
        <v>0.96863300007710407</v>
      </c>
      <c r="O166" s="302">
        <f t="shared" si="79"/>
        <v>6.5739313180119234</v>
      </c>
    </row>
    <row r="167" spans="1:15" s="236" customFormat="1" x14ac:dyDescent="0.2">
      <c r="A167" s="237" t="str">
        <f>name!E$9</f>
        <v>Caring, leisure and other service occupations</v>
      </c>
      <c r="B167" s="302">
        <v>0.67327583788525946</v>
      </c>
      <c r="C167" s="302">
        <v>0.26570965319386591</v>
      </c>
      <c r="D167" s="302">
        <v>9.2477608284396273E-2</v>
      </c>
      <c r="E167" s="302">
        <f t="shared" si="77"/>
        <v>1.0314630993635217</v>
      </c>
      <c r="F167" s="303"/>
      <c r="G167" s="302">
        <v>0.70305336470482305</v>
      </c>
      <c r="H167" s="302">
        <v>0.24501512989249699</v>
      </c>
      <c r="I167" s="302">
        <v>0.10165709289224498</v>
      </c>
      <c r="J167" s="302">
        <f t="shared" ref="J167:J170" si="80">SUM(G167:I167)</f>
        <v>1.049725587489565</v>
      </c>
      <c r="K167" s="303"/>
      <c r="L167" s="302">
        <v>0.97973644781504743</v>
      </c>
      <c r="M167" s="302">
        <v>0.19671804935956441</v>
      </c>
      <c r="N167" s="302">
        <v>0.17001677940967616</v>
      </c>
      <c r="O167" s="302">
        <f t="shared" si="79"/>
        <v>1.3464712765842879</v>
      </c>
    </row>
    <row r="168" spans="1:15" s="236" customFormat="1" x14ac:dyDescent="0.2">
      <c r="A168" s="237" t="str">
        <f>name!E$10</f>
        <v>Sales and customer service occupations</v>
      </c>
      <c r="B168" s="302">
        <v>7.3163081649025168</v>
      </c>
      <c r="C168" s="302">
        <v>20.926253314569578</v>
      </c>
      <c r="D168" s="302">
        <v>1.0707254389340688</v>
      </c>
      <c r="E168" s="302">
        <f t="shared" si="77"/>
        <v>29.313286918406163</v>
      </c>
      <c r="F168" s="303"/>
      <c r="G168" s="302">
        <v>6.6867232355812947</v>
      </c>
      <c r="H168" s="302">
        <v>21.019893976873806</v>
      </c>
      <c r="I168" s="302">
        <v>0.67918108904066732</v>
      </c>
      <c r="J168" s="302">
        <f t="shared" si="80"/>
        <v>28.385798301495768</v>
      </c>
      <c r="K168" s="303"/>
      <c r="L168" s="302">
        <v>5.6635998821028224</v>
      </c>
      <c r="M168" s="302">
        <v>19.459595535727356</v>
      </c>
      <c r="N168" s="302">
        <v>0.53934822975897012</v>
      </c>
      <c r="O168" s="302">
        <f t="shared" si="79"/>
        <v>25.66254364758915</v>
      </c>
    </row>
    <row r="169" spans="1:15" s="236" customFormat="1" x14ac:dyDescent="0.2">
      <c r="A169" s="237" t="str">
        <f>name!E$11</f>
        <v>Process, plant and machine operatives</v>
      </c>
      <c r="B169" s="302">
        <v>4.5585172243868248</v>
      </c>
      <c r="C169" s="302">
        <v>0.79878597776759097</v>
      </c>
      <c r="D169" s="302">
        <v>0.10759038058731696</v>
      </c>
      <c r="E169" s="302">
        <f t="shared" si="77"/>
        <v>5.4648935827417331</v>
      </c>
      <c r="F169" s="303"/>
      <c r="G169" s="302">
        <v>3.6567411783660551</v>
      </c>
      <c r="H169" s="302">
        <v>0.80954906041054187</v>
      </c>
      <c r="I169" s="302">
        <v>9.8407097506161723E-2</v>
      </c>
      <c r="J169" s="302">
        <f t="shared" si="80"/>
        <v>4.5646973362827588</v>
      </c>
      <c r="K169" s="303"/>
      <c r="L169" s="302">
        <v>3.8890736102451093</v>
      </c>
      <c r="M169" s="302">
        <v>1.1071523604353768</v>
      </c>
      <c r="N169" s="302">
        <v>0.1270915092264312</v>
      </c>
      <c r="O169" s="302">
        <f t="shared" si="79"/>
        <v>5.123317479906917</v>
      </c>
    </row>
    <row r="170" spans="1:15" s="236" customFormat="1" x14ac:dyDescent="0.2">
      <c r="A170" s="237" t="str">
        <f>name!E$12</f>
        <v>Elementary occupations</v>
      </c>
      <c r="B170" s="302">
        <v>4.563584183831022</v>
      </c>
      <c r="C170" s="302">
        <v>5.5576114989495489</v>
      </c>
      <c r="D170" s="302">
        <v>8.9708897610945831E-2</v>
      </c>
      <c r="E170" s="302">
        <f t="shared" si="77"/>
        <v>10.210904580391515</v>
      </c>
      <c r="F170" s="303"/>
      <c r="G170" s="302">
        <v>3.6163719606126166</v>
      </c>
      <c r="H170" s="302">
        <v>4.6639716393446102</v>
      </c>
      <c r="I170" s="302">
        <v>6.1766180361513413E-2</v>
      </c>
      <c r="J170" s="302">
        <f t="shared" si="80"/>
        <v>8.3421097803187401</v>
      </c>
      <c r="K170" s="303"/>
      <c r="L170" s="302">
        <v>3.1045888718027355</v>
      </c>
      <c r="M170" s="302">
        <v>3.7322767924223776</v>
      </c>
      <c r="N170" s="302">
        <v>7.2897427696125353E-2</v>
      </c>
      <c r="O170" s="302">
        <f t="shared" si="79"/>
        <v>6.9097630919212385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52.005483956954592</v>
      </c>
      <c r="C172" s="311">
        <f t="shared" ref="C172:E172" si="81">SUM(C162:C170)</f>
        <v>34.539041940499651</v>
      </c>
      <c r="D172" s="311">
        <f t="shared" si="81"/>
        <v>5.7534741025456535</v>
      </c>
      <c r="E172" s="311">
        <f t="shared" si="81"/>
        <v>92.297999999999902</v>
      </c>
      <c r="F172" s="311"/>
      <c r="G172" s="311">
        <f t="shared" ref="G172:J172" si="82">SUM(G162:G170)</f>
        <v>53.288479671551585</v>
      </c>
      <c r="H172" s="311">
        <f t="shared" si="82"/>
        <v>35.000474828719192</v>
      </c>
      <c r="I172" s="311">
        <f t="shared" si="82"/>
        <v>4.8200454997291891</v>
      </c>
      <c r="J172" s="311">
        <f t="shared" si="82"/>
        <v>93.108999999999966</v>
      </c>
      <c r="K172" s="311"/>
      <c r="L172" s="311">
        <f t="shared" ref="L172:O172" si="83">SUM(L162:L170)</f>
        <v>57.324492885925054</v>
      </c>
      <c r="M172" s="311">
        <f t="shared" si="83"/>
        <v>32.825439453346618</v>
      </c>
      <c r="N172" s="311">
        <f t="shared" si="83"/>
        <v>5.1470676607282613</v>
      </c>
      <c r="O172" s="311">
        <f t="shared" si="83"/>
        <v>95.296999999999926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1.3855609297381208</v>
      </c>
      <c r="C179" s="302">
        <v>8.3202254520740801E-2</v>
      </c>
      <c r="D179" s="302">
        <v>0.42721669716454364</v>
      </c>
      <c r="E179" s="302">
        <f>SUM(B179:D179)</f>
        <v>1.8959798814234052</v>
      </c>
      <c r="F179" s="303"/>
      <c r="G179" s="302">
        <v>1.5468225641630156</v>
      </c>
      <c r="H179" s="302">
        <v>0.17181920806237486</v>
      </c>
      <c r="I179" s="302">
        <v>0.31437841847677273</v>
      </c>
      <c r="J179" s="302">
        <f>SUM(G179:I179)</f>
        <v>2.033020190702163</v>
      </c>
      <c r="K179" s="303"/>
      <c r="L179" s="302">
        <v>1.6385910347508765</v>
      </c>
      <c r="M179" s="302">
        <v>0.2240483546167977</v>
      </c>
      <c r="N179" s="302">
        <v>0.30249492080928686</v>
      </c>
      <c r="O179" s="302">
        <f>SUM(L179:N179)</f>
        <v>2.1651343101769611</v>
      </c>
    </row>
    <row r="180" spans="1:15" s="236" customFormat="1" x14ac:dyDescent="0.2">
      <c r="A180" s="237" t="str">
        <f>name!E$5</f>
        <v>Professional occupations</v>
      </c>
      <c r="B180" s="302">
        <v>1.1993559630165258</v>
      </c>
      <c r="C180" s="302">
        <v>6.4303631647078474E-2</v>
      </c>
      <c r="D180" s="302">
        <v>0.12921973328121228</v>
      </c>
      <c r="E180" s="302">
        <f t="shared" ref="E180:E187" si="84">SUM(B180:D180)</f>
        <v>1.3928793279448164</v>
      </c>
      <c r="F180" s="303"/>
      <c r="G180" s="302">
        <v>1.7063274785391713</v>
      </c>
      <c r="H180" s="302">
        <v>0.13123988910417603</v>
      </c>
      <c r="I180" s="302">
        <v>9.2797393589335406E-2</v>
      </c>
      <c r="J180" s="302">
        <f t="shared" ref="J180:J182" si="85">SUM(G180:I180)</f>
        <v>1.9303647612326826</v>
      </c>
      <c r="K180" s="303"/>
      <c r="L180" s="302">
        <v>2.4054521688475594</v>
      </c>
      <c r="M180" s="302">
        <v>0.18569148643098499</v>
      </c>
      <c r="N180" s="302">
        <v>7.1670607090732349E-2</v>
      </c>
      <c r="O180" s="302">
        <f t="shared" ref="O180:O187" si="86">SUM(L180:N180)</f>
        <v>2.662814262369277</v>
      </c>
    </row>
    <row r="181" spans="1:15" s="236" customFormat="1" x14ac:dyDescent="0.2">
      <c r="A181" s="237" t="str">
        <f>name!E$6</f>
        <v>Associate professional occupations</v>
      </c>
      <c r="B181" s="302">
        <v>1.3905480308695393</v>
      </c>
      <c r="C181" s="302">
        <v>0.1053670205799965</v>
      </c>
      <c r="D181" s="302">
        <v>0.10406484323584743</v>
      </c>
      <c r="E181" s="302">
        <f t="shared" si="84"/>
        <v>1.5999798946853834</v>
      </c>
      <c r="F181" s="303"/>
      <c r="G181" s="302">
        <v>1.8799295539991234</v>
      </c>
      <c r="H181" s="302">
        <v>0.17030763940827831</v>
      </c>
      <c r="I181" s="302">
        <v>7.6767138818282191E-2</v>
      </c>
      <c r="J181" s="302">
        <f t="shared" si="85"/>
        <v>2.1270043322256837</v>
      </c>
      <c r="K181" s="303"/>
      <c r="L181" s="302">
        <v>2.3129484136388543</v>
      </c>
      <c r="M181" s="302">
        <v>0.19475308868084168</v>
      </c>
      <c r="N181" s="302">
        <v>5.8541451537626223E-2</v>
      </c>
      <c r="O181" s="302">
        <f t="shared" si="86"/>
        <v>2.5662429538573224</v>
      </c>
    </row>
    <row r="182" spans="1:15" s="236" customFormat="1" x14ac:dyDescent="0.2">
      <c r="A182" s="237" t="str">
        <f>name!E$7</f>
        <v>Administrative and secretarial occupations</v>
      </c>
      <c r="B182" s="302">
        <v>1.5715163019344023</v>
      </c>
      <c r="C182" s="302">
        <v>0.48401811499030123</v>
      </c>
      <c r="D182" s="302">
        <v>7.5510041508247014E-2</v>
      </c>
      <c r="E182" s="302">
        <f t="shared" si="84"/>
        <v>2.1310444584329504</v>
      </c>
      <c r="F182" s="303"/>
      <c r="G182" s="302">
        <v>1.6421793183333229</v>
      </c>
      <c r="H182" s="302">
        <v>0.6740282359432801</v>
      </c>
      <c r="I182" s="302">
        <v>4.4213196445151329E-2</v>
      </c>
      <c r="J182" s="302">
        <f t="shared" si="85"/>
        <v>2.3604207507217541</v>
      </c>
      <c r="K182" s="303"/>
      <c r="L182" s="302">
        <v>1.413925123142205</v>
      </c>
      <c r="M182" s="302">
        <v>0.64293316653248578</v>
      </c>
      <c r="N182" s="302">
        <v>3.8801142546565366E-2</v>
      </c>
      <c r="O182" s="302">
        <f t="shared" si="86"/>
        <v>2.0956594322212561</v>
      </c>
    </row>
    <row r="183" spans="1:15" s="236" customFormat="1" x14ac:dyDescent="0.2">
      <c r="A183" s="237" t="str">
        <f>name!E$8</f>
        <v>Skilled trades occupations</v>
      </c>
      <c r="B183" s="302">
        <v>0.82164714431763719</v>
      </c>
      <c r="C183" s="302">
        <v>0.1109042462424932</v>
      </c>
      <c r="D183" s="302">
        <v>0.35972491926473371</v>
      </c>
      <c r="E183" s="302">
        <f t="shared" si="84"/>
        <v>1.2922763098248642</v>
      </c>
      <c r="F183" s="303"/>
      <c r="G183" s="302">
        <v>0.70973447324995753</v>
      </c>
      <c r="H183" s="302">
        <v>0.13330564204571752</v>
      </c>
      <c r="I183" s="302">
        <v>0.17280329858607854</v>
      </c>
      <c r="J183" s="302">
        <f>SUM(G183:I183)</f>
        <v>1.0158434138817536</v>
      </c>
      <c r="K183" s="303"/>
      <c r="L183" s="302">
        <v>0.76648173746026171</v>
      </c>
      <c r="M183" s="302">
        <v>0.18353493750436076</v>
      </c>
      <c r="N183" s="302">
        <v>0.16354714683009947</v>
      </c>
      <c r="O183" s="302">
        <f t="shared" si="86"/>
        <v>1.1135638217947219</v>
      </c>
    </row>
    <row r="184" spans="1:15" s="236" customFormat="1" x14ac:dyDescent="0.2">
      <c r="A184" s="237" t="str">
        <f>name!E$9</f>
        <v>Caring, leisure and other service occupations</v>
      </c>
      <c r="B184" s="302">
        <v>1.1375413695584562</v>
      </c>
      <c r="C184" s="302">
        <v>0.60042822639409799</v>
      </c>
      <c r="D184" s="302">
        <v>0.2107780336344276</v>
      </c>
      <c r="E184" s="302">
        <f t="shared" si="84"/>
        <v>1.9487476295869817</v>
      </c>
      <c r="F184" s="303"/>
      <c r="G184" s="302">
        <v>1.226360586223747</v>
      </c>
      <c r="H184" s="302">
        <v>0.59799872263398612</v>
      </c>
      <c r="I184" s="302">
        <v>0.10646526674369108</v>
      </c>
      <c r="J184" s="302">
        <f t="shared" ref="J184:J187" si="87">SUM(G184:I184)</f>
        <v>1.9308245756014242</v>
      </c>
      <c r="K184" s="303"/>
      <c r="L184" s="302">
        <v>1.5533795333583638</v>
      </c>
      <c r="M184" s="302">
        <v>0.63552391281862586</v>
      </c>
      <c r="N184" s="302">
        <v>0.12571877380233523</v>
      </c>
      <c r="O184" s="302">
        <f t="shared" si="86"/>
        <v>2.3146222199793245</v>
      </c>
    </row>
    <row r="185" spans="1:15" s="236" customFormat="1" x14ac:dyDescent="0.2">
      <c r="A185" s="237" t="str">
        <f>name!E$10</f>
        <v>Sales and customer service occupations</v>
      </c>
      <c r="B185" s="302">
        <v>0.60382623496613164</v>
      </c>
      <c r="C185" s="302">
        <v>0.14635265487354326</v>
      </c>
      <c r="D185" s="302">
        <v>7.9032574038923956E-2</v>
      </c>
      <c r="E185" s="302">
        <f t="shared" si="84"/>
        <v>0.82921146387859879</v>
      </c>
      <c r="F185" s="303"/>
      <c r="G185" s="302">
        <v>0.63887531928609809</v>
      </c>
      <c r="H185" s="302">
        <v>0.20658774673145347</v>
      </c>
      <c r="I185" s="302">
        <v>4.066013365118569E-2</v>
      </c>
      <c r="J185" s="302">
        <f t="shared" si="87"/>
        <v>0.8861231996687372</v>
      </c>
      <c r="K185" s="303"/>
      <c r="L185" s="302">
        <v>0.83185590394736653</v>
      </c>
      <c r="M185" s="302">
        <v>0.28179987849643856</v>
      </c>
      <c r="N185" s="302">
        <v>3.4832486594222604E-2</v>
      </c>
      <c r="O185" s="302">
        <f t="shared" si="86"/>
        <v>1.1484882690380278</v>
      </c>
    </row>
    <row r="186" spans="1:15" s="236" customFormat="1" x14ac:dyDescent="0.2">
      <c r="A186" s="237" t="str">
        <f>name!E$11</f>
        <v>Process, plant and machine operatives</v>
      </c>
      <c r="B186" s="302">
        <v>4.0191685570847371</v>
      </c>
      <c r="C186" s="302">
        <v>0.61601787067223845</v>
      </c>
      <c r="D186" s="302">
        <v>2.0735340518486458</v>
      </c>
      <c r="E186" s="302">
        <f t="shared" si="84"/>
        <v>6.7087204796056215</v>
      </c>
      <c r="F186" s="303"/>
      <c r="G186" s="302">
        <v>3.0234300123394604</v>
      </c>
      <c r="H186" s="302">
        <v>0.82736624606718745</v>
      </c>
      <c r="I186" s="302">
        <v>1.2032488564155857</v>
      </c>
      <c r="J186" s="302">
        <f t="shared" si="87"/>
        <v>5.0540451148222338</v>
      </c>
      <c r="K186" s="303"/>
      <c r="L186" s="302">
        <v>2.5304405970225861</v>
      </c>
      <c r="M186" s="302">
        <v>1.104912080331159</v>
      </c>
      <c r="N186" s="302">
        <v>1.4072410717886126</v>
      </c>
      <c r="O186" s="302">
        <f t="shared" si="86"/>
        <v>5.0425937491423571</v>
      </c>
    </row>
    <row r="187" spans="1:15" s="236" customFormat="1" x14ac:dyDescent="0.2">
      <c r="A187" s="237" t="str">
        <f>name!E$12</f>
        <v>Elementary occupations</v>
      </c>
      <c r="B187" s="302">
        <v>2.9755293848672655</v>
      </c>
      <c r="C187" s="302">
        <v>0.64377169243075016</v>
      </c>
      <c r="D187" s="302">
        <v>0.14085947731936227</v>
      </c>
      <c r="E187" s="302">
        <f t="shared" si="84"/>
        <v>3.7601605546173777</v>
      </c>
      <c r="F187" s="303"/>
      <c r="G187" s="302">
        <v>2.2349549100186494</v>
      </c>
      <c r="H187" s="302">
        <v>0.81560594229058681</v>
      </c>
      <c r="I187" s="302">
        <v>7.6792808834311665E-2</v>
      </c>
      <c r="J187" s="302">
        <f t="shared" si="87"/>
        <v>3.1273536611435482</v>
      </c>
      <c r="K187" s="303"/>
      <c r="L187" s="302">
        <v>1.7099165554031395</v>
      </c>
      <c r="M187" s="302">
        <v>0.75057641062071234</v>
      </c>
      <c r="N187" s="302">
        <v>8.3388015396878207E-2</v>
      </c>
      <c r="O187" s="302">
        <f t="shared" si="86"/>
        <v>2.5438809814207302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15.104693916352815</v>
      </c>
      <c r="C189" s="311">
        <f t="shared" ref="C189:E189" si="88">SUM(C179:C187)</f>
        <v>2.8543657123512403</v>
      </c>
      <c r="D189" s="311">
        <f t="shared" si="88"/>
        <v>3.5999403712959435</v>
      </c>
      <c r="E189" s="311">
        <f t="shared" si="88"/>
        <v>21.559000000000001</v>
      </c>
      <c r="F189" s="311"/>
      <c r="G189" s="311">
        <f t="shared" ref="G189:J189" si="89">SUM(G179:G187)</f>
        <v>14.608614216152546</v>
      </c>
      <c r="H189" s="311">
        <f t="shared" si="89"/>
        <v>3.7282592722870405</v>
      </c>
      <c r="I189" s="311">
        <f t="shared" si="89"/>
        <v>2.1281265115603945</v>
      </c>
      <c r="J189" s="311">
        <f t="shared" si="89"/>
        <v>20.464999999999982</v>
      </c>
      <c r="K189" s="311"/>
      <c r="L189" s="311">
        <f t="shared" ref="L189:O189" si="90">SUM(L179:L187)</f>
        <v>15.162991067571213</v>
      </c>
      <c r="M189" s="311">
        <f t="shared" si="90"/>
        <v>4.2037733160324064</v>
      </c>
      <c r="N189" s="311">
        <f t="shared" si="90"/>
        <v>2.2862356163963589</v>
      </c>
      <c r="O189" s="311">
        <f t="shared" si="90"/>
        <v>21.652999999999977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2.2555478381025775</v>
      </c>
      <c r="C196" s="302">
        <v>0.24627713965324041</v>
      </c>
      <c r="D196" s="302">
        <v>0.89877376673665621</v>
      </c>
      <c r="E196" s="302">
        <f>SUM(B196:D196)</f>
        <v>3.4005987444924743</v>
      </c>
      <c r="F196" s="303"/>
      <c r="G196" s="302">
        <v>2.6055858036650243</v>
      </c>
      <c r="H196" s="302">
        <v>0.469745837862103</v>
      </c>
      <c r="I196" s="302">
        <v>0.64553114850869586</v>
      </c>
      <c r="J196" s="302">
        <f>SUM(G196:I196)</f>
        <v>3.7208627900358229</v>
      </c>
      <c r="K196" s="303"/>
      <c r="L196" s="302">
        <v>3.6990771140377969</v>
      </c>
      <c r="M196" s="302">
        <v>0.72621796627708979</v>
      </c>
      <c r="N196" s="302">
        <v>0.88351494520444052</v>
      </c>
      <c r="O196" s="302">
        <f>SUM(L196:N196)</f>
        <v>5.3088100255193273</v>
      </c>
    </row>
    <row r="197" spans="1:15" s="236" customFormat="1" x14ac:dyDescent="0.2">
      <c r="A197" s="237" t="str">
        <f>name!E$5</f>
        <v>Professional occupations</v>
      </c>
      <c r="B197" s="302">
        <v>0.7907331462312357</v>
      </c>
      <c r="C197" s="302">
        <v>0.13758985721920522</v>
      </c>
      <c r="D197" s="302">
        <v>6.2805588301679205E-2</v>
      </c>
      <c r="E197" s="302">
        <f t="shared" ref="E197:E204" si="91">SUM(B197:D197)</f>
        <v>0.9911285917521202</v>
      </c>
      <c r="F197" s="303"/>
      <c r="G197" s="302">
        <v>1.0924942910421374</v>
      </c>
      <c r="H197" s="302">
        <v>0.25883669721787927</v>
      </c>
      <c r="I197" s="302">
        <v>4.478193593581075E-2</v>
      </c>
      <c r="J197" s="302">
        <f t="shared" ref="J197:J199" si="92">SUM(G197:I197)</f>
        <v>1.3961129241958274</v>
      </c>
      <c r="K197" s="303"/>
      <c r="L197" s="302">
        <v>1.4746427062502716</v>
      </c>
      <c r="M197" s="302">
        <v>0.36173774957294508</v>
      </c>
      <c r="N197" s="302">
        <v>3.0376458244317728E-2</v>
      </c>
      <c r="O197" s="302">
        <f t="shared" ref="O197:O204" si="93">SUM(L197:N197)</f>
        <v>1.8667569140675344</v>
      </c>
    </row>
    <row r="198" spans="1:15" s="236" customFormat="1" x14ac:dyDescent="0.2">
      <c r="A198" s="237" t="str">
        <f>name!E$6</f>
        <v>Associate professional occupations</v>
      </c>
      <c r="B198" s="302">
        <v>0.76858123436849535</v>
      </c>
      <c r="C198" s="302">
        <v>0.38286473388883502</v>
      </c>
      <c r="D198" s="302">
        <v>3.9959745536905414E-2</v>
      </c>
      <c r="E198" s="302">
        <f t="shared" si="91"/>
        <v>1.1914057137942358</v>
      </c>
      <c r="F198" s="303"/>
      <c r="G198" s="302">
        <v>0.96067479955789892</v>
      </c>
      <c r="H198" s="302">
        <v>0.55621744142897656</v>
      </c>
      <c r="I198" s="302">
        <v>2.4476490355501253E-2</v>
      </c>
      <c r="J198" s="302">
        <f t="shared" si="92"/>
        <v>1.5413687313423767</v>
      </c>
      <c r="K198" s="303"/>
      <c r="L198" s="302">
        <v>1.1959739698782219</v>
      </c>
      <c r="M198" s="302">
        <v>0.78575644108528531</v>
      </c>
      <c r="N198" s="302">
        <v>1.9926008876674409E-2</v>
      </c>
      <c r="O198" s="302">
        <f t="shared" si="93"/>
        <v>2.0016564198401818</v>
      </c>
    </row>
    <row r="199" spans="1:15" s="236" customFormat="1" x14ac:dyDescent="0.2">
      <c r="A199" s="237" t="str">
        <f>name!E$7</f>
        <v>Administrative and secretarial occupations</v>
      </c>
      <c r="B199" s="302">
        <v>1.2498355469104401</v>
      </c>
      <c r="C199" s="302">
        <v>0.46281133015248549</v>
      </c>
      <c r="D199" s="302">
        <v>1.2360058212043034E-2</v>
      </c>
      <c r="E199" s="302">
        <f t="shared" si="91"/>
        <v>1.7250069352749686</v>
      </c>
      <c r="F199" s="303"/>
      <c r="G199" s="302">
        <v>1.2542627555063663</v>
      </c>
      <c r="H199" s="302">
        <v>0.65198441509500249</v>
      </c>
      <c r="I199" s="302">
        <v>8.9370194197204173E-3</v>
      </c>
      <c r="J199" s="302">
        <f t="shared" si="92"/>
        <v>1.9151841900210893</v>
      </c>
      <c r="K199" s="303"/>
      <c r="L199" s="302">
        <v>1.629730886765421</v>
      </c>
      <c r="M199" s="302">
        <v>0.85392144656104152</v>
      </c>
      <c r="N199" s="302">
        <v>6.77278536764374E-3</v>
      </c>
      <c r="O199" s="302">
        <f t="shared" si="93"/>
        <v>2.4904251186941062</v>
      </c>
    </row>
    <row r="200" spans="1:15" s="236" customFormat="1" x14ac:dyDescent="0.2">
      <c r="A200" s="237" t="str">
        <f>name!E$8</f>
        <v>Skilled trades occupations</v>
      </c>
      <c r="B200" s="302">
        <v>5.4206257367958655</v>
      </c>
      <c r="C200" s="302">
        <v>1.538308766892057</v>
      </c>
      <c r="D200" s="302">
        <v>0.32432065544797672</v>
      </c>
      <c r="E200" s="302">
        <f t="shared" si="91"/>
        <v>7.2832551591358996</v>
      </c>
      <c r="F200" s="303"/>
      <c r="G200" s="302">
        <v>4.0678452555548352</v>
      </c>
      <c r="H200" s="302">
        <v>1.5252143594308278</v>
      </c>
      <c r="I200" s="302">
        <v>0.23641052678988125</v>
      </c>
      <c r="J200" s="302">
        <f>SUM(G200:I200)</f>
        <v>5.8294701417755439</v>
      </c>
      <c r="K200" s="303"/>
      <c r="L200" s="302">
        <v>4.2191817737083968</v>
      </c>
      <c r="M200" s="302">
        <v>1.6117928600135996</v>
      </c>
      <c r="N200" s="302">
        <v>0.2674408696122671</v>
      </c>
      <c r="O200" s="302">
        <f t="shared" si="93"/>
        <v>6.0984155033342633</v>
      </c>
    </row>
    <row r="201" spans="1:15" s="236" customFormat="1" x14ac:dyDescent="0.2">
      <c r="A201" s="237" t="str">
        <f>name!E$9</f>
        <v>Caring, leisure and other service occupations</v>
      </c>
      <c r="B201" s="302">
        <v>0.86517226469374775</v>
      </c>
      <c r="C201" s="302">
        <v>0.84458130776305917</v>
      </c>
      <c r="D201" s="302">
        <v>6.3135256804183915E-2</v>
      </c>
      <c r="E201" s="302">
        <f t="shared" si="91"/>
        <v>1.7728888292609908</v>
      </c>
      <c r="F201" s="303"/>
      <c r="G201" s="302">
        <v>0.81690701197278925</v>
      </c>
      <c r="H201" s="302">
        <v>0.9364241913996596</v>
      </c>
      <c r="I201" s="302">
        <v>5.9817473555182486E-2</v>
      </c>
      <c r="J201" s="302">
        <f t="shared" ref="J201:J204" si="94">SUM(G201:I201)</f>
        <v>1.8131486769276313</v>
      </c>
      <c r="K201" s="303"/>
      <c r="L201" s="302">
        <v>1.0167238963487391</v>
      </c>
      <c r="M201" s="302">
        <v>1.2359525920174717</v>
      </c>
      <c r="N201" s="302">
        <v>9.9322851080545754E-2</v>
      </c>
      <c r="O201" s="302">
        <f t="shared" si="93"/>
        <v>2.3519993394467567</v>
      </c>
    </row>
    <row r="202" spans="1:15" s="236" customFormat="1" x14ac:dyDescent="0.2">
      <c r="A202" s="237" t="str">
        <f>name!E$10</f>
        <v>Sales and customer service occupations</v>
      </c>
      <c r="B202" s="302">
        <v>0.65024094883578543</v>
      </c>
      <c r="C202" s="302">
        <v>1.3601832474455446</v>
      </c>
      <c r="D202" s="302">
        <v>0.31330109451386007</v>
      </c>
      <c r="E202" s="302">
        <f t="shared" si="91"/>
        <v>2.3237252907951902</v>
      </c>
      <c r="F202" s="303"/>
      <c r="G202" s="302">
        <v>0.63600155059681007</v>
      </c>
      <c r="H202" s="302">
        <v>1.7429635072048937</v>
      </c>
      <c r="I202" s="302">
        <v>0.163706037616033</v>
      </c>
      <c r="J202" s="302">
        <f t="shared" si="94"/>
        <v>2.5426710954177367</v>
      </c>
      <c r="K202" s="303"/>
      <c r="L202" s="302">
        <v>0.83206577134753235</v>
      </c>
      <c r="M202" s="302">
        <v>2.22685179953065</v>
      </c>
      <c r="N202" s="302">
        <v>0.13832624974571239</v>
      </c>
      <c r="O202" s="302">
        <f t="shared" si="93"/>
        <v>3.1972438206238945</v>
      </c>
    </row>
    <row r="203" spans="1:15" s="236" customFormat="1" x14ac:dyDescent="0.2">
      <c r="A203" s="237" t="str">
        <f>name!E$11</f>
        <v>Process, plant and machine operatives</v>
      </c>
      <c r="B203" s="302">
        <v>0.42125383438813485</v>
      </c>
      <c r="C203" s="302">
        <v>0.46142274027015706</v>
      </c>
      <c r="D203" s="302">
        <v>4.2625754071207236E-2</v>
      </c>
      <c r="E203" s="302">
        <f t="shared" si="91"/>
        <v>0.92530232872949914</v>
      </c>
      <c r="F203" s="303"/>
      <c r="G203" s="302">
        <v>0.33888902425079004</v>
      </c>
      <c r="H203" s="302">
        <v>0.65901740065041348</v>
      </c>
      <c r="I203" s="302">
        <v>2.9405016908535635E-2</v>
      </c>
      <c r="J203" s="302">
        <f t="shared" si="94"/>
        <v>1.0273114418097391</v>
      </c>
      <c r="K203" s="303"/>
      <c r="L203" s="302">
        <v>0.40344807947203948</v>
      </c>
      <c r="M203" s="302">
        <v>1.1744153010117135</v>
      </c>
      <c r="N203" s="302">
        <v>4.2098146130921055E-2</v>
      </c>
      <c r="O203" s="302">
        <f t="shared" si="93"/>
        <v>1.6199615266146741</v>
      </c>
    </row>
    <row r="204" spans="1:15" s="236" customFormat="1" x14ac:dyDescent="0.2">
      <c r="A204" s="237" t="str">
        <f>name!E$12</f>
        <v>Elementary occupations</v>
      </c>
      <c r="B204" s="302">
        <v>5.4835509636177289</v>
      </c>
      <c r="C204" s="302">
        <v>15.070729666335415</v>
      </c>
      <c r="D204" s="302">
        <v>7.0407776811472131E-2</v>
      </c>
      <c r="E204" s="302">
        <f t="shared" si="91"/>
        <v>20.624688406764616</v>
      </c>
      <c r="F204" s="303"/>
      <c r="G204" s="302">
        <v>5.0290898861954254</v>
      </c>
      <c r="H204" s="302">
        <v>15.870724032230296</v>
      </c>
      <c r="I204" s="302">
        <v>3.8056090048433265E-2</v>
      </c>
      <c r="J204" s="302">
        <f t="shared" si="94"/>
        <v>20.937870008474153</v>
      </c>
      <c r="K204" s="303"/>
      <c r="L204" s="302">
        <v>5.9568599124845321</v>
      </c>
      <c r="M204" s="302">
        <v>18.054464876447128</v>
      </c>
      <c r="N204" s="302">
        <v>4.4406542927583621E-2</v>
      </c>
      <c r="O204" s="302">
        <f t="shared" si="93"/>
        <v>24.055731331859242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17.905541513944012</v>
      </c>
      <c r="C206" s="311">
        <f t="shared" ref="C206:E206" si="95">SUM(C196:C204)</f>
        <v>20.504768789620002</v>
      </c>
      <c r="D206" s="311">
        <f t="shared" si="95"/>
        <v>1.8276896964359839</v>
      </c>
      <c r="E206" s="311">
        <f t="shared" si="95"/>
        <v>40.238</v>
      </c>
      <c r="F206" s="311"/>
      <c r="G206" s="311">
        <f t="shared" ref="G206:J206" si="96">SUM(G196:G204)</f>
        <v>16.801750378342078</v>
      </c>
      <c r="H206" s="311">
        <f t="shared" si="96"/>
        <v>22.671127882520054</v>
      </c>
      <c r="I206" s="311">
        <f t="shared" si="96"/>
        <v>1.251121739137794</v>
      </c>
      <c r="J206" s="311">
        <f t="shared" si="96"/>
        <v>40.723999999999918</v>
      </c>
      <c r="K206" s="311"/>
      <c r="L206" s="311">
        <f t="shared" ref="L206:O206" si="97">SUM(L196:L204)</f>
        <v>20.42770411029295</v>
      </c>
      <c r="M206" s="311">
        <f t="shared" si="97"/>
        <v>27.031111032516925</v>
      </c>
      <c r="N206" s="311">
        <f t="shared" si="97"/>
        <v>1.5321848571901062</v>
      </c>
      <c r="O206" s="311">
        <f t="shared" si="97"/>
        <v>48.990999999999978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0.82515620892838393</v>
      </c>
      <c r="C213" s="302">
        <v>0.13057789894328153</v>
      </c>
      <c r="D213" s="302">
        <v>0.25863165327639959</v>
      </c>
      <c r="E213" s="302">
        <f>SUM(B213:D213)</f>
        <v>1.2143657611480649</v>
      </c>
      <c r="F213" s="303"/>
      <c r="G213" s="302">
        <v>0.54659991100626248</v>
      </c>
      <c r="H213" s="302">
        <v>0.14005448309370705</v>
      </c>
      <c r="I213" s="302">
        <v>0.18664377357961467</v>
      </c>
      <c r="J213" s="302">
        <f>SUM(G213:I213)</f>
        <v>0.87329816767958424</v>
      </c>
      <c r="K213" s="303"/>
      <c r="L213" s="302">
        <v>0.57077814981670982</v>
      </c>
      <c r="M213" s="302">
        <v>0.17765124640171809</v>
      </c>
      <c r="N213" s="302">
        <v>0.18903405588369629</v>
      </c>
      <c r="O213" s="302">
        <f>SUM(L213:N213)</f>
        <v>0.93746345210212412</v>
      </c>
    </row>
    <row r="214" spans="1:15" s="236" customFormat="1" x14ac:dyDescent="0.2">
      <c r="A214" s="237" t="str">
        <f>name!E$5</f>
        <v>Professional occupations</v>
      </c>
      <c r="B214" s="302">
        <v>1.0721488293344121</v>
      </c>
      <c r="C214" s="302">
        <v>0.14770878023485945</v>
      </c>
      <c r="D214" s="302">
        <v>0.3813963539727861</v>
      </c>
      <c r="E214" s="302">
        <f t="shared" ref="E214:E221" si="98">SUM(B214:D214)</f>
        <v>1.6012539635420577</v>
      </c>
      <c r="F214" s="303"/>
      <c r="G214" s="302">
        <v>0.80616205660750073</v>
      </c>
      <c r="H214" s="302">
        <v>0.13846229282630987</v>
      </c>
      <c r="I214" s="302">
        <v>0.24687107632422539</v>
      </c>
      <c r="J214" s="302">
        <f t="shared" ref="J214:J216" si="99">SUM(G214:I214)</f>
        <v>1.1914954257580359</v>
      </c>
      <c r="K214" s="303"/>
      <c r="L214" s="302">
        <v>0.83637897035173447</v>
      </c>
      <c r="M214" s="302">
        <v>0.18128667556546363</v>
      </c>
      <c r="N214" s="302">
        <v>0.18629786239760068</v>
      </c>
      <c r="O214" s="302">
        <f t="shared" ref="O214:O221" si="100">SUM(L214:N214)</f>
        <v>1.2039635083147986</v>
      </c>
    </row>
    <row r="215" spans="1:15" s="236" customFormat="1" x14ac:dyDescent="0.2">
      <c r="A215" s="237" t="str">
        <f>name!E$6</f>
        <v>Associate professional occupations</v>
      </c>
      <c r="B215" s="302">
        <v>0.78532608152063721</v>
      </c>
      <c r="C215" s="302">
        <v>0.20906703025273377</v>
      </c>
      <c r="D215" s="302">
        <v>0.76936527244680353</v>
      </c>
      <c r="E215" s="302">
        <f t="shared" si="98"/>
        <v>1.7637583842201745</v>
      </c>
      <c r="F215" s="303"/>
      <c r="G215" s="302">
        <v>0.54915035831199455</v>
      </c>
      <c r="H215" s="302">
        <v>0.16141484121496383</v>
      </c>
      <c r="I215" s="302">
        <v>0.71778781704217343</v>
      </c>
      <c r="J215" s="302">
        <f t="shared" si="99"/>
        <v>1.4283530165691318</v>
      </c>
      <c r="K215" s="303"/>
      <c r="L215" s="302">
        <v>0.49391942757901208</v>
      </c>
      <c r="M215" s="302">
        <v>0.15060420022174281</v>
      </c>
      <c r="N215" s="302">
        <v>0.68497128505168681</v>
      </c>
      <c r="O215" s="302">
        <f t="shared" si="100"/>
        <v>1.3294949128524416</v>
      </c>
    </row>
    <row r="216" spans="1:15" s="236" customFormat="1" x14ac:dyDescent="0.2">
      <c r="A216" s="237" t="str">
        <f>name!E$7</f>
        <v>Administrative and secretarial occupations</v>
      </c>
      <c r="B216" s="302">
        <v>0.34142631937464601</v>
      </c>
      <c r="C216" s="302">
        <v>0.19952636117553899</v>
      </c>
      <c r="D216" s="302">
        <v>4.7083781298773338E-2</v>
      </c>
      <c r="E216" s="302">
        <f t="shared" si="98"/>
        <v>0.5880364618489583</v>
      </c>
      <c r="F216" s="303"/>
      <c r="G216" s="302">
        <v>0.20345119197596848</v>
      </c>
      <c r="H216" s="302">
        <v>0.15420244368808386</v>
      </c>
      <c r="I216" s="302">
        <v>4.1473964205156463E-2</v>
      </c>
      <c r="J216" s="302">
        <f t="shared" si="99"/>
        <v>0.39912759986920882</v>
      </c>
      <c r="K216" s="303"/>
      <c r="L216" s="302">
        <v>0.11473066414191931</v>
      </c>
      <c r="M216" s="302">
        <v>0.10108217112670029</v>
      </c>
      <c r="N216" s="302">
        <v>2.9009579736701187E-2</v>
      </c>
      <c r="O216" s="302">
        <f t="shared" si="100"/>
        <v>0.24482241500532079</v>
      </c>
    </row>
    <row r="217" spans="1:15" s="236" customFormat="1" x14ac:dyDescent="0.2">
      <c r="A217" s="237" t="str">
        <f>name!E$8</f>
        <v>Skilled trades occupations</v>
      </c>
      <c r="B217" s="302">
        <v>0.3109465065694092</v>
      </c>
      <c r="C217" s="302">
        <v>7.3915824641638039E-2</v>
      </c>
      <c r="D217" s="302">
        <v>0.1340523577621846</v>
      </c>
      <c r="E217" s="302">
        <f t="shared" si="98"/>
        <v>0.5189146889732319</v>
      </c>
      <c r="F217" s="303"/>
      <c r="G217" s="302">
        <v>0.15711337417892515</v>
      </c>
      <c r="H217" s="302">
        <v>4.3760520752861014E-2</v>
      </c>
      <c r="I217" s="302">
        <v>8.1237981793521874E-2</v>
      </c>
      <c r="J217" s="302">
        <f>SUM(G217:I217)</f>
        <v>0.28211187672530802</v>
      </c>
      <c r="K217" s="303"/>
      <c r="L217" s="302">
        <v>0.11893925138739468</v>
      </c>
      <c r="M217" s="302">
        <v>6.1454426004220082E-2</v>
      </c>
      <c r="N217" s="302">
        <v>7.6512884798805636E-2</v>
      </c>
      <c r="O217" s="302">
        <f t="shared" si="100"/>
        <v>0.25690656219042041</v>
      </c>
    </row>
    <row r="218" spans="1:15" s="236" customFormat="1" x14ac:dyDescent="0.2">
      <c r="A218" s="237" t="str">
        <f>name!E$9</f>
        <v>Caring, leisure and other service occupations</v>
      </c>
      <c r="B218" s="302">
        <v>0.12843011460718759</v>
      </c>
      <c r="C218" s="302">
        <v>5.9311866135054681E-2</v>
      </c>
      <c r="D218" s="302">
        <v>2.1436303363576725E-2</v>
      </c>
      <c r="E218" s="302">
        <f t="shared" si="98"/>
        <v>0.20917828410581898</v>
      </c>
      <c r="F218" s="303"/>
      <c r="G218" s="302">
        <v>7.0920300128231417E-2</v>
      </c>
      <c r="H218" s="302">
        <v>7.075509624523138E-2</v>
      </c>
      <c r="I218" s="302">
        <v>2.2922234346019414E-2</v>
      </c>
      <c r="J218" s="302">
        <f t="shared" ref="J218:J221" si="101">SUM(G218:I218)</f>
        <v>0.16459763071948222</v>
      </c>
      <c r="K218" s="303"/>
      <c r="L218" s="302">
        <v>6.914572994906179E-2</v>
      </c>
      <c r="M218" s="302">
        <v>6.5877940448623676E-2</v>
      </c>
      <c r="N218" s="302">
        <v>2.1751189611845707E-2</v>
      </c>
      <c r="O218" s="302">
        <f t="shared" si="100"/>
        <v>0.1567748600095312</v>
      </c>
    </row>
    <row r="219" spans="1:15" s="236" customFormat="1" x14ac:dyDescent="0.2">
      <c r="A219" s="237" t="str">
        <f>name!E$10</f>
        <v>Sales and customer service occupations</v>
      </c>
      <c r="B219" s="302">
        <v>0.20374291341713768</v>
      </c>
      <c r="C219" s="302">
        <v>7.6025384360313003E-2</v>
      </c>
      <c r="D219" s="302">
        <v>4.9337840498788338E-2</v>
      </c>
      <c r="E219" s="302">
        <f t="shared" si="98"/>
        <v>0.32910613827623902</v>
      </c>
      <c r="F219" s="303"/>
      <c r="G219" s="302">
        <v>0.11798968337522361</v>
      </c>
      <c r="H219" s="302">
        <v>6.6047044304305788E-2</v>
      </c>
      <c r="I219" s="302">
        <v>2.830549426929645E-2</v>
      </c>
      <c r="J219" s="302">
        <f t="shared" si="101"/>
        <v>0.21234222194882585</v>
      </c>
      <c r="K219" s="303"/>
      <c r="L219" s="302">
        <v>0.11442501388949301</v>
      </c>
      <c r="M219" s="302">
        <v>7.0148124424788252E-2</v>
      </c>
      <c r="N219" s="302">
        <v>2.1853627974265415E-2</v>
      </c>
      <c r="O219" s="302">
        <f t="shared" si="100"/>
        <v>0.20642676628854667</v>
      </c>
    </row>
    <row r="220" spans="1:15" s="236" customFormat="1" x14ac:dyDescent="0.2">
      <c r="A220" s="237" t="str">
        <f>name!E$11</f>
        <v>Process, plant and machine operatives</v>
      </c>
      <c r="B220" s="302">
        <v>6.1785306141200202E-2</v>
      </c>
      <c r="C220" s="302">
        <v>4.7682380164856798E-2</v>
      </c>
      <c r="D220" s="302">
        <v>2.2866511192106965E-2</v>
      </c>
      <c r="E220" s="302">
        <f t="shared" si="98"/>
        <v>0.13233419749816397</v>
      </c>
      <c r="F220" s="303"/>
      <c r="G220" s="302">
        <v>2.8399141493714551E-2</v>
      </c>
      <c r="H220" s="302">
        <v>3.0395765490643063E-2</v>
      </c>
      <c r="I220" s="302">
        <v>1.5018209704361702E-2</v>
      </c>
      <c r="J220" s="302">
        <f t="shared" si="101"/>
        <v>7.3813116688719316E-2</v>
      </c>
      <c r="K220" s="303"/>
      <c r="L220" s="302">
        <v>1.8711217983977766E-2</v>
      </c>
      <c r="M220" s="302">
        <v>3.7748556836551178E-2</v>
      </c>
      <c r="N220" s="302">
        <v>1.2332772014910547E-2</v>
      </c>
      <c r="O220" s="302">
        <f t="shared" si="100"/>
        <v>6.8792546835439491E-2</v>
      </c>
    </row>
    <row r="221" spans="1:15" s="236" customFormat="1" x14ac:dyDescent="0.2">
      <c r="A221" s="237" t="str">
        <f>name!E$12</f>
        <v>Elementary occupations</v>
      </c>
      <c r="B221" s="302">
        <v>0.21718649486177471</v>
      </c>
      <c r="C221" s="302">
        <v>0.24940876851653052</v>
      </c>
      <c r="D221" s="302">
        <v>3.3456857008982356E-2</v>
      </c>
      <c r="E221" s="302">
        <f t="shared" si="98"/>
        <v>0.50005212038728764</v>
      </c>
      <c r="F221" s="303"/>
      <c r="G221" s="302">
        <v>0.10181668784758212</v>
      </c>
      <c r="H221" s="302">
        <v>0.21305504941693967</v>
      </c>
      <c r="I221" s="302">
        <v>1.8989206777182743E-2</v>
      </c>
      <c r="J221" s="302">
        <f t="shared" si="101"/>
        <v>0.33386094404170452</v>
      </c>
      <c r="K221" s="303"/>
      <c r="L221" s="302">
        <v>7.5367890131844778E-2</v>
      </c>
      <c r="M221" s="302">
        <v>0.16871032325337024</v>
      </c>
      <c r="N221" s="302">
        <v>2.0276763016164101E-2</v>
      </c>
      <c r="O221" s="302">
        <f t="shared" si="100"/>
        <v>0.26435497640137912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3.9461487747547883</v>
      </c>
      <c r="C223" s="311">
        <f t="shared" ref="C223:E223" si="102">SUM(C213:C221)</f>
        <v>1.1932242944248068</v>
      </c>
      <c r="D223" s="311">
        <f t="shared" si="102"/>
        <v>1.7176269308204015</v>
      </c>
      <c r="E223" s="311">
        <f t="shared" si="102"/>
        <v>6.8569999999999975</v>
      </c>
      <c r="F223" s="311"/>
      <c r="G223" s="311">
        <f t="shared" ref="G223:J223" si="103">SUM(G213:G221)</f>
        <v>2.5816027049254022</v>
      </c>
      <c r="H223" s="311">
        <f t="shared" si="103"/>
        <v>1.0181475370330455</v>
      </c>
      <c r="I223" s="311">
        <f t="shared" si="103"/>
        <v>1.3592497580415519</v>
      </c>
      <c r="J223" s="311">
        <f t="shared" si="103"/>
        <v>4.9590000000000023</v>
      </c>
      <c r="K223" s="311"/>
      <c r="L223" s="311">
        <f t="shared" ref="L223:O223" si="104">SUM(L213:L221)</f>
        <v>2.4123963152311476</v>
      </c>
      <c r="M223" s="311">
        <f t="shared" si="104"/>
        <v>1.0145636642831783</v>
      </c>
      <c r="N223" s="311">
        <f t="shared" si="104"/>
        <v>1.2420400204856761</v>
      </c>
      <c r="O223" s="311">
        <f t="shared" si="104"/>
        <v>4.6690000000000023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5.277693614411068</v>
      </c>
      <c r="C230" s="302">
        <v>0.44618009348674642</v>
      </c>
      <c r="D230" s="302">
        <v>0.76792571216360872</v>
      </c>
      <c r="E230" s="302">
        <f>SUM(B230:D230)</f>
        <v>6.4917994200614233</v>
      </c>
      <c r="F230" s="303"/>
      <c r="G230" s="302">
        <v>5.2132740576198868</v>
      </c>
      <c r="H230" s="302">
        <v>0.76445454534135937</v>
      </c>
      <c r="I230" s="302">
        <v>0.76464665986330116</v>
      </c>
      <c r="J230" s="302">
        <f>SUM(G230:I230)</f>
        <v>6.742375262824547</v>
      </c>
      <c r="K230" s="303"/>
      <c r="L230" s="302">
        <v>5.9037071810833917</v>
      </c>
      <c r="M230" s="302">
        <v>0.93919018990293102</v>
      </c>
      <c r="N230" s="302">
        <v>0.93164048182977943</v>
      </c>
      <c r="O230" s="302">
        <f>SUM(L230:N230)</f>
        <v>7.7745378528161018</v>
      </c>
    </row>
    <row r="231" spans="1:15" s="236" customFormat="1" x14ac:dyDescent="0.2">
      <c r="A231" s="237" t="str">
        <f>name!E$5</f>
        <v>Professional occupations</v>
      </c>
      <c r="B231" s="302">
        <v>13.754313258177099</v>
      </c>
      <c r="C231" s="302">
        <v>0.6709334512552112</v>
      </c>
      <c r="D231" s="302">
        <v>1.7624662634734793</v>
      </c>
      <c r="E231" s="302">
        <f t="shared" ref="E231:E238" si="105">SUM(B231:D231)</f>
        <v>16.187712972905789</v>
      </c>
      <c r="F231" s="303"/>
      <c r="G231" s="302">
        <v>15.21815069643689</v>
      </c>
      <c r="H231" s="302">
        <v>1.0836141289033587</v>
      </c>
      <c r="I231" s="302">
        <v>1.5577518488439386</v>
      </c>
      <c r="J231" s="302">
        <f t="shared" ref="J231:J233" si="106">SUM(G231:I231)</f>
        <v>17.859516674184189</v>
      </c>
      <c r="K231" s="303"/>
      <c r="L231" s="302">
        <v>19.151585697039618</v>
      </c>
      <c r="M231" s="302">
        <v>1.4463587277376797</v>
      </c>
      <c r="N231" s="302">
        <v>1.5381087335248567</v>
      </c>
      <c r="O231" s="302">
        <f t="shared" ref="O231:O238" si="107">SUM(L231:N231)</f>
        <v>22.136053158302154</v>
      </c>
    </row>
    <row r="232" spans="1:15" s="236" customFormat="1" x14ac:dyDescent="0.2">
      <c r="A232" s="237" t="str">
        <f>name!E$6</f>
        <v>Associate professional occupations</v>
      </c>
      <c r="B232" s="302">
        <v>5.0124608933879715</v>
      </c>
      <c r="C232" s="302">
        <v>0.45259676897152218</v>
      </c>
      <c r="D232" s="302">
        <v>0.82939826096840708</v>
      </c>
      <c r="E232" s="302">
        <f t="shared" si="105"/>
        <v>6.2944559233279005</v>
      </c>
      <c r="F232" s="303"/>
      <c r="G232" s="302">
        <v>5.2080590084596068</v>
      </c>
      <c r="H232" s="302">
        <v>0.61519105359045567</v>
      </c>
      <c r="I232" s="302">
        <v>0.8569035647074128</v>
      </c>
      <c r="J232" s="302">
        <f t="shared" si="106"/>
        <v>6.680153626757475</v>
      </c>
      <c r="K232" s="303"/>
      <c r="L232" s="302">
        <v>5.7351461552666025</v>
      </c>
      <c r="M232" s="302">
        <v>0.62351432697620957</v>
      </c>
      <c r="N232" s="302">
        <v>1.0808186285502097</v>
      </c>
      <c r="O232" s="302">
        <f t="shared" si="107"/>
        <v>7.4394791107930223</v>
      </c>
    </row>
    <row r="233" spans="1:15" s="236" customFormat="1" x14ac:dyDescent="0.2">
      <c r="A233" s="237" t="str">
        <f>name!E$7</f>
        <v>Administrative and secretarial occupations</v>
      </c>
      <c r="B233" s="302">
        <v>1.6277330032854314</v>
      </c>
      <c r="C233" s="302">
        <v>0.62519285577901162</v>
      </c>
      <c r="D233" s="302">
        <v>0.13521060067718771</v>
      </c>
      <c r="E233" s="302">
        <f t="shared" si="105"/>
        <v>2.3881364597416308</v>
      </c>
      <c r="F233" s="303"/>
      <c r="G233" s="302">
        <v>1.4884642310843734</v>
      </c>
      <c r="H233" s="302">
        <v>0.63790106222884368</v>
      </c>
      <c r="I233" s="302">
        <v>0.12002891393417327</v>
      </c>
      <c r="J233" s="302">
        <f t="shared" si="106"/>
        <v>2.2463942072473904</v>
      </c>
      <c r="K233" s="303"/>
      <c r="L233" s="302">
        <v>1.3054969650018913</v>
      </c>
      <c r="M233" s="302">
        <v>0.52153288114477103</v>
      </c>
      <c r="N233" s="302">
        <v>0.10494373542676337</v>
      </c>
      <c r="O233" s="302">
        <f t="shared" si="107"/>
        <v>1.9319735815734256</v>
      </c>
    </row>
    <row r="234" spans="1:15" s="236" customFormat="1" x14ac:dyDescent="0.2">
      <c r="A234" s="237" t="str">
        <f>name!E$8</f>
        <v>Skilled trades occupations</v>
      </c>
      <c r="B234" s="302">
        <v>2.0197435399162735</v>
      </c>
      <c r="C234" s="302">
        <v>0.14066172291867438</v>
      </c>
      <c r="D234" s="302">
        <v>0.51728305293626864</v>
      </c>
      <c r="E234" s="302">
        <f t="shared" si="105"/>
        <v>2.6776883157712166</v>
      </c>
      <c r="F234" s="303"/>
      <c r="G234" s="302">
        <v>1.4372440509992628</v>
      </c>
      <c r="H234" s="302">
        <v>0.11198362374274538</v>
      </c>
      <c r="I234" s="302">
        <v>0.35149197408998484</v>
      </c>
      <c r="J234" s="302">
        <f>SUM(G234:I234)</f>
        <v>1.9007196488319931</v>
      </c>
      <c r="K234" s="303"/>
      <c r="L234" s="302">
        <v>1.1986598353242515</v>
      </c>
      <c r="M234" s="302">
        <v>0.13526167132735772</v>
      </c>
      <c r="N234" s="302">
        <v>0.64164064864880443</v>
      </c>
      <c r="O234" s="302">
        <f t="shared" si="107"/>
        <v>1.9755621553004137</v>
      </c>
    </row>
    <row r="235" spans="1:15" s="236" customFormat="1" x14ac:dyDescent="0.2">
      <c r="A235" s="237" t="str">
        <f>name!E$9</f>
        <v>Caring, leisure and other service occupations</v>
      </c>
      <c r="B235" s="302">
        <v>0.57202618564115004</v>
      </c>
      <c r="C235" s="302">
        <v>9.8525046300689756E-2</v>
      </c>
      <c r="D235" s="302">
        <v>8.7258989177188079E-2</v>
      </c>
      <c r="E235" s="302">
        <f t="shared" si="105"/>
        <v>0.75781022111902796</v>
      </c>
      <c r="F235" s="303"/>
      <c r="G235" s="302">
        <v>0.49537477263509083</v>
      </c>
      <c r="H235" s="302">
        <v>9.6299474387715869E-2</v>
      </c>
      <c r="I235" s="302">
        <v>9.0598971136000253E-2</v>
      </c>
      <c r="J235" s="302">
        <f t="shared" ref="J235:J238" si="108">SUM(G235:I235)</f>
        <v>0.68227321815880693</v>
      </c>
      <c r="K235" s="303"/>
      <c r="L235" s="302">
        <v>0.70859256728185205</v>
      </c>
      <c r="M235" s="302">
        <v>0.10656732539333613</v>
      </c>
      <c r="N235" s="302">
        <v>0.14921938462035489</v>
      </c>
      <c r="O235" s="302">
        <f t="shared" si="107"/>
        <v>0.96437927729554307</v>
      </c>
    </row>
    <row r="236" spans="1:15" s="236" customFormat="1" x14ac:dyDescent="0.2">
      <c r="A236" s="237" t="str">
        <f>name!E$10</f>
        <v>Sales and customer service occupations</v>
      </c>
      <c r="B236" s="302">
        <v>1.0376362756091919</v>
      </c>
      <c r="C236" s="302">
        <v>0.39156841825238792</v>
      </c>
      <c r="D236" s="302">
        <v>0.10827362633310662</v>
      </c>
      <c r="E236" s="302">
        <f t="shared" si="105"/>
        <v>1.5374783201946864</v>
      </c>
      <c r="F236" s="303"/>
      <c r="G236" s="302">
        <v>0.8532444331940372</v>
      </c>
      <c r="H236" s="302">
        <v>0.26816731429123314</v>
      </c>
      <c r="I236" s="302">
        <v>6.6999846578462419E-2</v>
      </c>
      <c r="J236" s="302">
        <f t="shared" si="108"/>
        <v>1.1884115940637328</v>
      </c>
      <c r="K236" s="303"/>
      <c r="L236" s="302">
        <v>1.1163279068512717</v>
      </c>
      <c r="M236" s="302">
        <v>0.3454801340579009</v>
      </c>
      <c r="N236" s="302">
        <v>8.868880227215907E-2</v>
      </c>
      <c r="O236" s="302">
        <f t="shared" si="107"/>
        <v>1.5504968431813315</v>
      </c>
    </row>
    <row r="237" spans="1:15" s="236" customFormat="1" x14ac:dyDescent="0.2">
      <c r="A237" s="237" t="str">
        <f>name!E$11</f>
        <v>Process, plant and machine operatives</v>
      </c>
      <c r="B237" s="302">
        <v>0.15511627344589157</v>
      </c>
      <c r="C237" s="302">
        <v>8.4829096211659488E-2</v>
      </c>
      <c r="D237" s="302">
        <v>0.14091863913793362</v>
      </c>
      <c r="E237" s="302">
        <f t="shared" si="105"/>
        <v>0.38086400879548465</v>
      </c>
      <c r="F237" s="303"/>
      <c r="G237" s="302">
        <v>0.1043095415325403</v>
      </c>
      <c r="H237" s="302">
        <v>0.10205798946598518</v>
      </c>
      <c r="I237" s="302">
        <v>0.1271338556492925</v>
      </c>
      <c r="J237" s="302">
        <f t="shared" si="108"/>
        <v>0.33350138664781798</v>
      </c>
      <c r="K237" s="303"/>
      <c r="L237" s="302">
        <v>0.12122746866873646</v>
      </c>
      <c r="M237" s="302">
        <v>0.12333396320266149</v>
      </c>
      <c r="N237" s="302">
        <v>0.21206506545729401</v>
      </c>
      <c r="O237" s="302">
        <f t="shared" si="107"/>
        <v>0.45662649732869198</v>
      </c>
    </row>
    <row r="238" spans="1:15" s="236" customFormat="1" x14ac:dyDescent="0.2">
      <c r="A238" s="237" t="str">
        <f>name!E$12</f>
        <v>Elementary occupations</v>
      </c>
      <c r="B238" s="302">
        <v>0.24867294179826274</v>
      </c>
      <c r="C238" s="302">
        <v>0.1279983772393363</v>
      </c>
      <c r="D238" s="302">
        <v>0.15438303904523396</v>
      </c>
      <c r="E238" s="302">
        <f t="shared" si="105"/>
        <v>0.53105435808283297</v>
      </c>
      <c r="F238" s="303"/>
      <c r="G238" s="302">
        <v>0.16408494456644718</v>
      </c>
      <c r="H238" s="302">
        <v>8.6615950840863404E-2</v>
      </c>
      <c r="I238" s="302">
        <v>9.895348587674839E-2</v>
      </c>
      <c r="J238" s="302">
        <f t="shared" si="108"/>
        <v>0.34965438128405896</v>
      </c>
      <c r="K238" s="303"/>
      <c r="L238" s="302">
        <v>0.14413958419920073</v>
      </c>
      <c r="M238" s="302">
        <v>7.3206741640104031E-2</v>
      </c>
      <c r="N238" s="302">
        <v>0.14554519757010528</v>
      </c>
      <c r="O238" s="302">
        <f t="shared" si="107"/>
        <v>0.36289152340941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29.705395985672336</v>
      </c>
      <c r="C240" s="311">
        <f t="shared" ref="C240:E240" si="109">SUM(C230:C238)</f>
        <v>3.0384858304152393</v>
      </c>
      <c r="D240" s="311">
        <f t="shared" si="109"/>
        <v>4.5031181839124148</v>
      </c>
      <c r="E240" s="311">
        <f t="shared" si="109"/>
        <v>37.246999999999993</v>
      </c>
      <c r="F240" s="311"/>
      <c r="G240" s="311">
        <f t="shared" ref="G240:J240" si="110">SUM(G230:G238)</f>
        <v>30.182205736528136</v>
      </c>
      <c r="H240" s="311">
        <f t="shared" si="110"/>
        <v>3.7662851427925603</v>
      </c>
      <c r="I240" s="311">
        <f t="shared" si="110"/>
        <v>4.0345091206793144</v>
      </c>
      <c r="J240" s="311">
        <f t="shared" si="110"/>
        <v>37.983000000000011</v>
      </c>
      <c r="K240" s="311"/>
      <c r="L240" s="311">
        <f t="shared" ref="L240:O240" si="111">SUM(L230:L238)</f>
        <v>35.38488336071682</v>
      </c>
      <c r="M240" s="311">
        <f t="shared" si="111"/>
        <v>4.3144459613829511</v>
      </c>
      <c r="N240" s="311">
        <f t="shared" si="111"/>
        <v>4.8926706779003268</v>
      </c>
      <c r="O240" s="311">
        <f t="shared" si="111"/>
        <v>44.592000000000091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3.3146111659155761</v>
      </c>
      <c r="C247" s="302">
        <v>0.27142035897353689</v>
      </c>
      <c r="D247" s="302">
        <v>0.4098404039451351</v>
      </c>
      <c r="E247" s="302">
        <f>SUM(B247:D247)</f>
        <v>3.9958719288342479</v>
      </c>
      <c r="F247" s="303"/>
      <c r="G247" s="302">
        <v>3.4424340313825832</v>
      </c>
      <c r="H247" s="302">
        <v>0.32895433590692902</v>
      </c>
      <c r="I247" s="302">
        <v>0.54380178066814777</v>
      </c>
      <c r="J247" s="302">
        <f>SUM(G247:I247)</f>
        <v>4.3151901479576598</v>
      </c>
      <c r="K247" s="303"/>
      <c r="L247" s="302">
        <v>3.1254764660257028</v>
      </c>
      <c r="M247" s="302">
        <v>0.36266324491962115</v>
      </c>
      <c r="N247" s="302">
        <v>0.59585245364848016</v>
      </c>
      <c r="O247" s="302">
        <f>SUM(L247:N247)</f>
        <v>4.0839921645938038</v>
      </c>
    </row>
    <row r="248" spans="1:15" s="236" customFormat="1" x14ac:dyDescent="0.2">
      <c r="A248" s="237" t="str">
        <f>name!E$5</f>
        <v>Professional occupations</v>
      </c>
      <c r="B248" s="302">
        <v>3.8866816928096104</v>
      </c>
      <c r="C248" s="302">
        <v>0.22962037050162792</v>
      </c>
      <c r="D248" s="302">
        <v>0.50740239842202428</v>
      </c>
      <c r="E248" s="302">
        <f t="shared" ref="E248:E255" si="112">SUM(B248:D248)</f>
        <v>4.6237044617332623</v>
      </c>
      <c r="F248" s="303"/>
      <c r="G248" s="302">
        <v>4.646881000630418</v>
      </c>
      <c r="H248" s="302">
        <v>0.25210107742828558</v>
      </c>
      <c r="I248" s="302">
        <v>0.60221802593330542</v>
      </c>
      <c r="J248" s="302">
        <f t="shared" ref="J248:J250" si="113">SUM(G248:I248)</f>
        <v>5.5012001039920086</v>
      </c>
      <c r="K248" s="303"/>
      <c r="L248" s="302">
        <v>5.1704510401000805</v>
      </c>
      <c r="M248" s="302">
        <v>0.27499275433240467</v>
      </c>
      <c r="N248" s="302">
        <v>0.60352891687128762</v>
      </c>
      <c r="O248" s="302">
        <f t="shared" ref="O248:O255" si="114">SUM(L248:N248)</f>
        <v>6.0489727113037723</v>
      </c>
    </row>
    <row r="249" spans="1:15" s="236" customFormat="1" x14ac:dyDescent="0.2">
      <c r="A249" s="237" t="str">
        <f>name!E$6</f>
        <v>Associate professional occupations</v>
      </c>
      <c r="B249" s="302">
        <v>4.2061540058472797</v>
      </c>
      <c r="C249" s="302">
        <v>0.49054838120015559</v>
      </c>
      <c r="D249" s="302">
        <v>0.72490511253465961</v>
      </c>
      <c r="E249" s="302">
        <f t="shared" si="112"/>
        <v>5.4216074995820946</v>
      </c>
      <c r="F249" s="303"/>
      <c r="G249" s="302">
        <v>4.4157530620291574</v>
      </c>
      <c r="H249" s="302">
        <v>0.42610756561848656</v>
      </c>
      <c r="I249" s="302">
        <v>0.80563222252719902</v>
      </c>
      <c r="J249" s="302">
        <f t="shared" si="113"/>
        <v>5.6474928501748423</v>
      </c>
      <c r="K249" s="303"/>
      <c r="L249" s="302">
        <v>3.8321732403499755</v>
      </c>
      <c r="M249" s="302">
        <v>0.43305435706644191</v>
      </c>
      <c r="N249" s="302">
        <v>0.6897690233504139</v>
      </c>
      <c r="O249" s="302">
        <f t="shared" si="114"/>
        <v>4.9549966207668312</v>
      </c>
    </row>
    <row r="250" spans="1:15" s="236" customFormat="1" x14ac:dyDescent="0.2">
      <c r="A250" s="237" t="str">
        <f>name!E$7</f>
        <v>Administrative and secretarial occupations</v>
      </c>
      <c r="B250" s="302">
        <v>4.1306860558119274</v>
      </c>
      <c r="C250" s="302">
        <v>1.5910639406376501</v>
      </c>
      <c r="D250" s="302">
        <v>0.1733435712289437</v>
      </c>
      <c r="E250" s="302">
        <f t="shared" si="112"/>
        <v>5.8950935676785212</v>
      </c>
      <c r="F250" s="303"/>
      <c r="G250" s="302">
        <v>3.6716067263467256</v>
      </c>
      <c r="H250" s="302">
        <v>1.2169884823279853</v>
      </c>
      <c r="I250" s="302">
        <v>0.13578521624665743</v>
      </c>
      <c r="J250" s="302">
        <f t="shared" si="113"/>
        <v>5.0243804249213682</v>
      </c>
      <c r="K250" s="303"/>
      <c r="L250" s="302">
        <v>2.4514274589853531</v>
      </c>
      <c r="M250" s="302">
        <v>0.87688968320300198</v>
      </c>
      <c r="N250" s="302">
        <v>0.12659400057660486</v>
      </c>
      <c r="O250" s="302">
        <f t="shared" si="114"/>
        <v>3.4549111427649599</v>
      </c>
    </row>
    <row r="251" spans="1:15" s="236" customFormat="1" x14ac:dyDescent="0.2">
      <c r="A251" s="237" t="str">
        <f>name!E$8</f>
        <v>Skilled trades occupations</v>
      </c>
      <c r="B251" s="302">
        <v>0.23311333214355656</v>
      </c>
      <c r="C251" s="302">
        <v>4.8213466558145388E-2</v>
      </c>
      <c r="D251" s="302">
        <v>0.18777037061483942</v>
      </c>
      <c r="E251" s="302">
        <f t="shared" si="112"/>
        <v>0.46909716931654138</v>
      </c>
      <c r="F251" s="303"/>
      <c r="G251" s="302">
        <v>0.16974679924562869</v>
      </c>
      <c r="H251" s="302">
        <v>2.8517465814166261E-2</v>
      </c>
      <c r="I251" s="302">
        <v>0.15644326830310248</v>
      </c>
      <c r="J251" s="302">
        <f>SUM(G251:I251)</f>
        <v>0.3547075333628974</v>
      </c>
      <c r="K251" s="303"/>
      <c r="L251" s="302">
        <v>0.16610859920442139</v>
      </c>
      <c r="M251" s="302">
        <v>3.1341578054251543E-2</v>
      </c>
      <c r="N251" s="302">
        <v>0.15807406111672942</v>
      </c>
      <c r="O251" s="302">
        <f t="shared" si="114"/>
        <v>0.35552423837540237</v>
      </c>
    </row>
    <row r="252" spans="1:15" s="236" customFormat="1" x14ac:dyDescent="0.2">
      <c r="A252" s="237" t="str">
        <f>name!E$9</f>
        <v>Caring, leisure and other service occupations</v>
      </c>
      <c r="B252" s="302">
        <v>0.19404228979617566</v>
      </c>
      <c r="C252" s="302">
        <v>1.5896114843311007E-2</v>
      </c>
      <c r="D252" s="302">
        <v>6.7922271181450347E-2</v>
      </c>
      <c r="E252" s="302">
        <f t="shared" si="112"/>
        <v>0.27786067582093699</v>
      </c>
      <c r="F252" s="303"/>
      <c r="G252" s="302">
        <v>0.14835348468274523</v>
      </c>
      <c r="H252" s="302">
        <v>1.1631963640757803E-2</v>
      </c>
      <c r="I252" s="302">
        <v>5.5471358422830547E-2</v>
      </c>
      <c r="J252" s="302">
        <f t="shared" ref="J252:J255" si="115">SUM(G252:I252)</f>
        <v>0.21545680674633358</v>
      </c>
      <c r="K252" s="303"/>
      <c r="L252" s="302">
        <v>0.16025100249300561</v>
      </c>
      <c r="M252" s="302">
        <v>9.216471232312895E-3</v>
      </c>
      <c r="N252" s="302">
        <v>7.3187589032021924E-2</v>
      </c>
      <c r="O252" s="302">
        <f t="shared" si="114"/>
        <v>0.24265506275734045</v>
      </c>
    </row>
    <row r="253" spans="1:15" s="236" customFormat="1" x14ac:dyDescent="0.2">
      <c r="A253" s="237" t="str">
        <f>name!E$10</f>
        <v>Sales and customer service occupations</v>
      </c>
      <c r="B253" s="302">
        <v>1.1151655568997993</v>
      </c>
      <c r="C253" s="302">
        <v>0.41889993923697194</v>
      </c>
      <c r="D253" s="302">
        <v>0.25809150260327351</v>
      </c>
      <c r="E253" s="302">
        <f t="shared" si="112"/>
        <v>1.7921569987400447</v>
      </c>
      <c r="F253" s="303"/>
      <c r="G253" s="302">
        <v>0.9301481915268407</v>
      </c>
      <c r="H253" s="302">
        <v>0.34833857178917105</v>
      </c>
      <c r="I253" s="302">
        <v>0.11866025621432154</v>
      </c>
      <c r="J253" s="302">
        <f t="shared" si="115"/>
        <v>1.3971470195303333</v>
      </c>
      <c r="K253" s="303"/>
      <c r="L253" s="302">
        <v>0.93008819108507601</v>
      </c>
      <c r="M253" s="302">
        <v>0.38138008756816338</v>
      </c>
      <c r="N253" s="302">
        <v>9.5845510915459273E-2</v>
      </c>
      <c r="O253" s="302">
        <f t="shared" si="114"/>
        <v>1.4073137895686987</v>
      </c>
    </row>
    <row r="254" spans="1:15" s="236" customFormat="1" x14ac:dyDescent="0.2">
      <c r="A254" s="237" t="str">
        <f>name!E$11</f>
        <v>Process, plant and machine operatives</v>
      </c>
      <c r="B254" s="302">
        <v>9.051124820801984E-2</v>
      </c>
      <c r="C254" s="302">
        <v>1.8227227482406568E-2</v>
      </c>
      <c r="D254" s="302">
        <v>5.0180286164710118E-2</v>
      </c>
      <c r="E254" s="302">
        <f t="shared" si="112"/>
        <v>0.15891876185513654</v>
      </c>
      <c r="F254" s="303"/>
      <c r="G254" s="302">
        <v>6.3967057730767163E-2</v>
      </c>
      <c r="H254" s="302">
        <v>1.1472839567754658E-2</v>
      </c>
      <c r="I254" s="302">
        <v>9.3896871943554325E-2</v>
      </c>
      <c r="J254" s="302">
        <f t="shared" si="115"/>
        <v>0.16933676924207614</v>
      </c>
      <c r="K254" s="303"/>
      <c r="L254" s="302">
        <v>6.8559436969133386E-2</v>
      </c>
      <c r="M254" s="302">
        <v>2.1293788522850281E-2</v>
      </c>
      <c r="N254" s="302">
        <v>0.13580451913183683</v>
      </c>
      <c r="O254" s="302">
        <f t="shared" si="114"/>
        <v>0.22565774462382049</v>
      </c>
    </row>
    <row r="255" spans="1:15" s="236" customFormat="1" x14ac:dyDescent="0.2">
      <c r="A255" s="237" t="str">
        <f>name!E$12</f>
        <v>Elementary occupations</v>
      </c>
      <c r="B255" s="302">
        <v>0.20854326176756097</v>
      </c>
      <c r="C255" s="302">
        <v>6.0239410850865559E-2</v>
      </c>
      <c r="D255" s="302">
        <v>6.2906263820805025E-2</v>
      </c>
      <c r="E255" s="302">
        <f t="shared" si="112"/>
        <v>0.33168893643923159</v>
      </c>
      <c r="F255" s="303"/>
      <c r="G255" s="302">
        <v>0.14975704972837264</v>
      </c>
      <c r="H255" s="302">
        <v>3.8331682272218122E-2</v>
      </c>
      <c r="I255" s="302">
        <v>4.8999612071933166E-2</v>
      </c>
      <c r="J255" s="302">
        <f t="shared" si="115"/>
        <v>0.23708834407252394</v>
      </c>
      <c r="K255" s="303"/>
      <c r="L255" s="302">
        <v>0.13544110840015869</v>
      </c>
      <c r="M255" s="302">
        <v>2.6020311840288343E-2</v>
      </c>
      <c r="N255" s="302">
        <v>5.9515105004929805E-2</v>
      </c>
      <c r="O255" s="302">
        <f t="shared" si="114"/>
        <v>0.22097652524537681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17.379508609199508</v>
      </c>
      <c r="C257" s="311">
        <f t="shared" ref="C257:E257" si="116">SUM(C247:C255)</f>
        <v>3.144129210284671</v>
      </c>
      <c r="D257" s="311">
        <f t="shared" si="116"/>
        <v>2.4423621805158415</v>
      </c>
      <c r="E257" s="311">
        <f t="shared" si="116"/>
        <v>22.966000000000015</v>
      </c>
      <c r="F257" s="311"/>
      <c r="G257" s="311">
        <f t="shared" ref="G257:J257" si="117">SUM(G247:G255)</f>
        <v>17.638647403303235</v>
      </c>
      <c r="H257" s="311">
        <f t="shared" si="117"/>
        <v>2.6624439843657548</v>
      </c>
      <c r="I257" s="311">
        <f t="shared" si="117"/>
        <v>2.5609086123310512</v>
      </c>
      <c r="J257" s="311">
        <f t="shared" si="117"/>
        <v>22.862000000000048</v>
      </c>
      <c r="K257" s="311"/>
      <c r="L257" s="311">
        <f t="shared" ref="L257:O257" si="118">SUM(L247:L255)</f>
        <v>16.039976543612909</v>
      </c>
      <c r="M257" s="311">
        <f t="shared" si="118"/>
        <v>2.4168522767393359</v>
      </c>
      <c r="N257" s="311">
        <f t="shared" si="118"/>
        <v>2.538171179647764</v>
      </c>
      <c r="O257" s="311">
        <f t="shared" si="118"/>
        <v>20.995000000000008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1.6720785925336368</v>
      </c>
      <c r="C264" s="302">
        <v>0.37815728367224244</v>
      </c>
      <c r="D264" s="302">
        <v>0.61985265687519864</v>
      </c>
      <c r="E264" s="302">
        <f>SUM(B264:D264)</f>
        <v>2.6700885330810777</v>
      </c>
      <c r="F264" s="303"/>
      <c r="G264" s="302">
        <v>1.7495310962147572</v>
      </c>
      <c r="H264" s="302">
        <v>0.5285815731799467</v>
      </c>
      <c r="I264" s="302">
        <v>0.56200596212534593</v>
      </c>
      <c r="J264" s="302">
        <f>SUM(G264:I264)</f>
        <v>2.84011863152005</v>
      </c>
      <c r="K264" s="303"/>
      <c r="L264" s="302">
        <v>2.1370519556049077</v>
      </c>
      <c r="M264" s="302">
        <v>0.59409882841406303</v>
      </c>
      <c r="N264" s="302">
        <v>0.66752848018997812</v>
      </c>
      <c r="O264" s="302">
        <f>SUM(L264:N264)</f>
        <v>3.3986792642089485</v>
      </c>
    </row>
    <row r="265" spans="1:15" s="236" customFormat="1" x14ac:dyDescent="0.2">
      <c r="A265" s="237" t="str">
        <f>name!E$5</f>
        <v>Professional occupations</v>
      </c>
      <c r="B265" s="302">
        <v>1.4384840762366802</v>
      </c>
      <c r="C265" s="302">
        <v>0.26245222011118785</v>
      </c>
      <c r="D265" s="302">
        <v>0.23176402973630045</v>
      </c>
      <c r="E265" s="302">
        <f t="shared" ref="E265:E272" si="119">SUM(B265:D265)</f>
        <v>1.9327003260841684</v>
      </c>
      <c r="F265" s="303"/>
      <c r="G265" s="302">
        <v>1.7336499879719804</v>
      </c>
      <c r="H265" s="302">
        <v>0.41739810983315634</v>
      </c>
      <c r="I265" s="302">
        <v>0.16541217370431741</v>
      </c>
      <c r="J265" s="302">
        <f t="shared" ref="J265:J267" si="120">SUM(G265:I265)</f>
        <v>2.3164602715094542</v>
      </c>
      <c r="K265" s="303"/>
      <c r="L265" s="302">
        <v>2.167607213942548</v>
      </c>
      <c r="M265" s="302">
        <v>0.49238450012571211</v>
      </c>
      <c r="N265" s="302">
        <v>0.13164461490414772</v>
      </c>
      <c r="O265" s="302">
        <f t="shared" ref="O265:O272" si="121">SUM(L265:N265)</f>
        <v>2.791636328972408</v>
      </c>
    </row>
    <row r="266" spans="1:15" s="236" customFormat="1" x14ac:dyDescent="0.2">
      <c r="A266" s="237" t="str">
        <f>name!E$6</f>
        <v>Associate professional occupations</v>
      </c>
      <c r="B266" s="302">
        <v>1.3688568342505598</v>
      </c>
      <c r="C266" s="302">
        <v>0.36834814101139984</v>
      </c>
      <c r="D266" s="302">
        <v>0.15316507422974129</v>
      </c>
      <c r="E266" s="302">
        <f t="shared" si="119"/>
        <v>1.8903700494917008</v>
      </c>
      <c r="F266" s="303"/>
      <c r="G266" s="302">
        <v>1.4982223378633333</v>
      </c>
      <c r="H266" s="302">
        <v>0.469575098797132</v>
      </c>
      <c r="I266" s="302">
        <v>0.1125290643923493</v>
      </c>
      <c r="J266" s="302">
        <f t="shared" si="120"/>
        <v>2.0803265010528142</v>
      </c>
      <c r="K266" s="303"/>
      <c r="L266" s="302">
        <v>1.6662856385428293</v>
      </c>
      <c r="M266" s="302">
        <v>0.45826916266009721</v>
      </c>
      <c r="N266" s="302">
        <v>9.8652858851275504E-2</v>
      </c>
      <c r="O266" s="302">
        <f t="shared" si="121"/>
        <v>2.2232076600542019</v>
      </c>
    </row>
    <row r="267" spans="1:15" s="236" customFormat="1" x14ac:dyDescent="0.2">
      <c r="A267" s="237" t="str">
        <f>name!E$7</f>
        <v>Administrative and secretarial occupations</v>
      </c>
      <c r="B267" s="302">
        <v>1.0405278238326885</v>
      </c>
      <c r="C267" s="302">
        <v>1.0597395072869482</v>
      </c>
      <c r="D267" s="302">
        <v>0.12480983096820956</v>
      </c>
      <c r="E267" s="302">
        <f t="shared" si="119"/>
        <v>2.2250771620878464</v>
      </c>
      <c r="F267" s="303"/>
      <c r="G267" s="302">
        <v>0.98224100586465235</v>
      </c>
      <c r="H267" s="302">
        <v>1.3190928182719983</v>
      </c>
      <c r="I267" s="302">
        <v>0.11013499230521855</v>
      </c>
      <c r="J267" s="302">
        <f t="shared" si="120"/>
        <v>2.4114688164418689</v>
      </c>
      <c r="K267" s="303"/>
      <c r="L267" s="302">
        <v>0.80433845733701692</v>
      </c>
      <c r="M267" s="302">
        <v>1.1775363283686007</v>
      </c>
      <c r="N267" s="302">
        <v>0.12672476237373145</v>
      </c>
      <c r="O267" s="302">
        <f t="shared" si="121"/>
        <v>2.1085995480793489</v>
      </c>
    </row>
    <row r="268" spans="1:15" s="236" customFormat="1" x14ac:dyDescent="0.2">
      <c r="A268" s="237" t="str">
        <f>name!E$8</f>
        <v>Skilled trades occupations</v>
      </c>
      <c r="B268" s="302">
        <v>0.49043517726223712</v>
      </c>
      <c r="C268" s="302">
        <v>8.9068716447174026E-2</v>
      </c>
      <c r="D268" s="302">
        <v>0.3218586421802011</v>
      </c>
      <c r="E268" s="302">
        <f t="shared" si="119"/>
        <v>0.90136253588961224</v>
      </c>
      <c r="F268" s="303"/>
      <c r="G268" s="302">
        <v>0.38129154813938743</v>
      </c>
      <c r="H268" s="302">
        <v>7.052023176482039E-2</v>
      </c>
      <c r="I268" s="302">
        <v>0.19064093019661971</v>
      </c>
      <c r="J268" s="302">
        <f>SUM(G268:I268)</f>
        <v>0.6424527101008275</v>
      </c>
      <c r="K268" s="303"/>
      <c r="L268" s="302">
        <v>0.49160897919678959</v>
      </c>
      <c r="M268" s="302">
        <v>0.10733540089078958</v>
      </c>
      <c r="N268" s="302">
        <v>0.27234900182505772</v>
      </c>
      <c r="O268" s="302">
        <f t="shared" si="121"/>
        <v>0.87129338191263683</v>
      </c>
    </row>
    <row r="269" spans="1:15" s="236" customFormat="1" x14ac:dyDescent="0.2">
      <c r="A269" s="237" t="str">
        <f>name!E$9</f>
        <v>Caring, leisure and other service occupations</v>
      </c>
      <c r="B269" s="302">
        <v>0.21604442944268382</v>
      </c>
      <c r="C269" s="302">
        <v>0.11971148845170013</v>
      </c>
      <c r="D269" s="302">
        <v>5.8774810103662541E-2</v>
      </c>
      <c r="E269" s="302">
        <f t="shared" si="119"/>
        <v>0.3945307279980465</v>
      </c>
      <c r="F269" s="303"/>
      <c r="G269" s="302">
        <v>0.20040893703606497</v>
      </c>
      <c r="H269" s="302">
        <v>0.12722775424419328</v>
      </c>
      <c r="I269" s="302">
        <v>4.5345397316086902E-2</v>
      </c>
      <c r="J269" s="302">
        <f t="shared" ref="J269:J272" si="122">SUM(G269:I269)</f>
        <v>0.37298208859634513</v>
      </c>
      <c r="K269" s="303"/>
      <c r="L269" s="302">
        <v>0.25527198431901454</v>
      </c>
      <c r="M269" s="302">
        <v>0.12031205698293553</v>
      </c>
      <c r="N269" s="302">
        <v>8.3987158537208242E-2</v>
      </c>
      <c r="O269" s="302">
        <f t="shared" si="121"/>
        <v>0.45957119983915828</v>
      </c>
    </row>
    <row r="270" spans="1:15" s="236" customFormat="1" x14ac:dyDescent="0.2">
      <c r="A270" s="237" t="str">
        <f>name!E$10</f>
        <v>Sales and customer service occupations</v>
      </c>
      <c r="B270" s="302">
        <v>0.72194525798754738</v>
      </c>
      <c r="C270" s="302">
        <v>0.40613899308082241</v>
      </c>
      <c r="D270" s="302">
        <v>0.15821758234937017</v>
      </c>
      <c r="E270" s="302">
        <f t="shared" si="119"/>
        <v>1.2863018334177398</v>
      </c>
      <c r="F270" s="303"/>
      <c r="G270" s="302">
        <v>0.60721966439306896</v>
      </c>
      <c r="H270" s="302">
        <v>0.44494105050313781</v>
      </c>
      <c r="I270" s="302">
        <v>0.10242839863022368</v>
      </c>
      <c r="J270" s="302">
        <f t="shared" si="122"/>
        <v>1.1545891135264306</v>
      </c>
      <c r="K270" s="303"/>
      <c r="L270" s="302">
        <v>0.66796958946955587</v>
      </c>
      <c r="M270" s="302">
        <v>0.47240552123164209</v>
      </c>
      <c r="N270" s="302">
        <v>9.6036699223648075E-2</v>
      </c>
      <c r="O270" s="302">
        <f t="shared" si="121"/>
        <v>1.236411809924846</v>
      </c>
    </row>
    <row r="271" spans="1:15" s="236" customFormat="1" x14ac:dyDescent="0.2">
      <c r="A271" s="237" t="str">
        <f>name!E$11</f>
        <v>Process, plant and machine operatives</v>
      </c>
      <c r="B271" s="302">
        <v>9.5161484613846339E-2</v>
      </c>
      <c r="C271" s="302">
        <v>3.0470256559879772E-2</v>
      </c>
      <c r="D271" s="302">
        <v>1.3188705962404089E-2</v>
      </c>
      <c r="E271" s="302">
        <f t="shared" si="119"/>
        <v>0.1388204471361302</v>
      </c>
      <c r="F271" s="303"/>
      <c r="G271" s="302">
        <v>7.1654930228942385E-2</v>
      </c>
      <c r="H271" s="302">
        <v>2.3333026088611361E-2</v>
      </c>
      <c r="I271" s="302">
        <v>1.1077428615245116E-2</v>
      </c>
      <c r="J271" s="302">
        <f t="shared" si="122"/>
        <v>0.10606538493279886</v>
      </c>
      <c r="K271" s="303"/>
      <c r="L271" s="302">
        <v>8.3458335150329313E-2</v>
      </c>
      <c r="M271" s="302">
        <v>2.8080864946317979E-2</v>
      </c>
      <c r="N271" s="302">
        <v>1.5741236848268798E-2</v>
      </c>
      <c r="O271" s="302">
        <f t="shared" si="121"/>
        <v>0.12728043694491609</v>
      </c>
    </row>
    <row r="272" spans="1:15" s="236" customFormat="1" x14ac:dyDescent="0.2">
      <c r="A272" s="237" t="str">
        <f>name!E$12</f>
        <v>Elementary occupations</v>
      </c>
      <c r="B272" s="302">
        <v>0.15629788236777198</v>
      </c>
      <c r="C272" s="302">
        <v>0.28232747858902241</v>
      </c>
      <c r="D272" s="302">
        <v>6.212302385688992E-2</v>
      </c>
      <c r="E272" s="302">
        <f t="shared" si="119"/>
        <v>0.50074838481368433</v>
      </c>
      <c r="F272" s="303"/>
      <c r="G272" s="302">
        <v>0.12203504104647186</v>
      </c>
      <c r="H272" s="302">
        <v>0.27671252790047529</v>
      </c>
      <c r="I272" s="302">
        <v>3.1788913372459711E-2</v>
      </c>
      <c r="J272" s="302">
        <f t="shared" si="122"/>
        <v>0.43053648231940689</v>
      </c>
      <c r="K272" s="303"/>
      <c r="L272" s="302">
        <v>0.12362298049853833</v>
      </c>
      <c r="M272" s="302">
        <v>0.18629495350844152</v>
      </c>
      <c r="N272" s="302">
        <v>5.9402436056541469E-2</v>
      </c>
      <c r="O272" s="302">
        <f t="shared" si="121"/>
        <v>0.36932037006352136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7.1998315585276522</v>
      </c>
      <c r="C274" s="311">
        <f t="shared" ref="C274:E274" si="123">SUM(C264:C272)</f>
        <v>2.9964140852103771</v>
      </c>
      <c r="D274" s="311">
        <f t="shared" si="123"/>
        <v>1.7437543562619777</v>
      </c>
      <c r="E274" s="311">
        <f t="shared" si="123"/>
        <v>11.940000000000007</v>
      </c>
      <c r="F274" s="311"/>
      <c r="G274" s="311">
        <f t="shared" ref="G274:J274" si="124">SUM(G264:G272)</f>
        <v>7.3462545487586581</v>
      </c>
      <c r="H274" s="311">
        <f t="shared" si="124"/>
        <v>3.6773821905834714</v>
      </c>
      <c r="I274" s="311">
        <f t="shared" si="124"/>
        <v>1.3313632606578663</v>
      </c>
      <c r="J274" s="311">
        <f t="shared" si="124"/>
        <v>12.354999999999995</v>
      </c>
      <c r="K274" s="311"/>
      <c r="L274" s="311">
        <f t="shared" ref="L274:O274" si="125">SUM(L264:L272)</f>
        <v>8.3972151340615291</v>
      </c>
      <c r="M274" s="311">
        <f t="shared" si="125"/>
        <v>3.6367176171285998</v>
      </c>
      <c r="N274" s="311">
        <f t="shared" si="125"/>
        <v>1.5520672488098572</v>
      </c>
      <c r="O274" s="311">
        <f t="shared" si="125"/>
        <v>13.585999999999986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7.8499125970019232</v>
      </c>
      <c r="C281" s="302">
        <v>1.707846476045132</v>
      </c>
      <c r="D281" s="302">
        <v>2.1550536812229741</v>
      </c>
      <c r="E281" s="302">
        <f>SUM(B281:D281)</f>
        <v>11.712812754270029</v>
      </c>
      <c r="F281" s="303"/>
      <c r="G281" s="302">
        <v>8.0583264812160316</v>
      </c>
      <c r="H281" s="302">
        <v>1.9272287524445728</v>
      </c>
      <c r="I281" s="302">
        <v>2.0493095822944274</v>
      </c>
      <c r="J281" s="302">
        <f>SUM(G281:I281)</f>
        <v>12.034864815955032</v>
      </c>
      <c r="K281" s="303"/>
      <c r="L281" s="302">
        <v>8.3983930937600562</v>
      </c>
      <c r="M281" s="302">
        <v>2.4631108909956123</v>
      </c>
      <c r="N281" s="302">
        <v>2.5883194235176519</v>
      </c>
      <c r="O281" s="302">
        <f>SUM(L281:N281)</f>
        <v>13.449823408273319</v>
      </c>
    </row>
    <row r="282" spans="1:15" s="236" customFormat="1" x14ac:dyDescent="0.2">
      <c r="A282" s="237" t="str">
        <f>name!E$5</f>
        <v>Professional occupations</v>
      </c>
      <c r="B282" s="302">
        <v>20.102059303084935</v>
      </c>
      <c r="C282" s="302">
        <v>3.1883699636076881</v>
      </c>
      <c r="D282" s="302">
        <v>6.9272673039095203</v>
      </c>
      <c r="E282" s="302">
        <f t="shared" ref="E282:E289" si="126">SUM(B282:D282)</f>
        <v>30.217696570602143</v>
      </c>
      <c r="F282" s="303"/>
      <c r="G282" s="302">
        <v>24.08371009984559</v>
      </c>
      <c r="H282" s="302">
        <v>3.5697887266905926</v>
      </c>
      <c r="I282" s="302">
        <v>5.4870736602654144</v>
      </c>
      <c r="J282" s="302">
        <f t="shared" ref="J282:J284" si="127">SUM(G282:I282)</f>
        <v>33.140572486801595</v>
      </c>
      <c r="K282" s="303"/>
      <c r="L282" s="302">
        <v>29.089359463834146</v>
      </c>
      <c r="M282" s="302">
        <v>4.8487739929686704</v>
      </c>
      <c r="N282" s="302">
        <v>6.0509625628294872</v>
      </c>
      <c r="O282" s="302">
        <f t="shared" ref="O282:O289" si="128">SUM(L282:N282)</f>
        <v>39.989096019632306</v>
      </c>
    </row>
    <row r="283" spans="1:15" s="236" customFormat="1" x14ac:dyDescent="0.2">
      <c r="A283" s="237" t="str">
        <f>name!E$6</f>
        <v>Associate professional occupations</v>
      </c>
      <c r="B283" s="302">
        <v>9.7404563822196231</v>
      </c>
      <c r="C283" s="302">
        <v>2.4411173838354259</v>
      </c>
      <c r="D283" s="302">
        <v>2.5771851548051012</v>
      </c>
      <c r="E283" s="302">
        <f t="shared" si="126"/>
        <v>14.758758920860149</v>
      </c>
      <c r="F283" s="303"/>
      <c r="G283" s="302">
        <v>10.598288331343552</v>
      </c>
      <c r="H283" s="302">
        <v>2.3126414607676895</v>
      </c>
      <c r="I283" s="302">
        <v>2.0441928662693218</v>
      </c>
      <c r="J283" s="302">
        <f t="shared" si="127"/>
        <v>14.955122658380564</v>
      </c>
      <c r="K283" s="303"/>
      <c r="L283" s="302">
        <v>10.792465923155124</v>
      </c>
      <c r="M283" s="302">
        <v>2.5603725786352922</v>
      </c>
      <c r="N283" s="302">
        <v>2.3951406151732937</v>
      </c>
      <c r="O283" s="302">
        <f t="shared" si="128"/>
        <v>15.747979116963709</v>
      </c>
    </row>
    <row r="284" spans="1:15" s="236" customFormat="1" x14ac:dyDescent="0.2">
      <c r="A284" s="237" t="str">
        <f>name!E$7</f>
        <v>Administrative and secretarial occupations</v>
      </c>
      <c r="B284" s="302">
        <v>6.0861836338649411</v>
      </c>
      <c r="C284" s="302">
        <v>6.0097372499321073</v>
      </c>
      <c r="D284" s="302">
        <v>1.2844115481743317</v>
      </c>
      <c r="E284" s="302">
        <f t="shared" si="126"/>
        <v>13.380332431971381</v>
      </c>
      <c r="F284" s="303"/>
      <c r="G284" s="302">
        <v>5.5776687087529151</v>
      </c>
      <c r="H284" s="302">
        <v>4.011197886412039</v>
      </c>
      <c r="I284" s="302">
        <v>0.93454369132923776</v>
      </c>
      <c r="J284" s="302">
        <f t="shared" si="127"/>
        <v>10.523410286494192</v>
      </c>
      <c r="K284" s="303"/>
      <c r="L284" s="302">
        <v>3.8594330130398018</v>
      </c>
      <c r="M284" s="302">
        <v>3.4127290449692693</v>
      </c>
      <c r="N284" s="302">
        <v>0.93070265970838062</v>
      </c>
      <c r="O284" s="302">
        <f t="shared" si="128"/>
        <v>8.2028647177174516</v>
      </c>
    </row>
    <row r="285" spans="1:15" s="236" customFormat="1" x14ac:dyDescent="0.2">
      <c r="A285" s="237" t="str">
        <f>name!E$8</f>
        <v>Skilled trades occupations</v>
      </c>
      <c r="B285" s="302">
        <v>1.5694184544748959</v>
      </c>
      <c r="C285" s="302">
        <v>0.38444064360821678</v>
      </c>
      <c r="D285" s="302">
        <v>0.38964268316763889</v>
      </c>
      <c r="E285" s="302">
        <f t="shared" si="126"/>
        <v>2.3435017812507515</v>
      </c>
      <c r="F285" s="303"/>
      <c r="G285" s="302">
        <v>1.1666665236618488</v>
      </c>
      <c r="H285" s="302">
        <v>0.21496926073322264</v>
      </c>
      <c r="I285" s="302">
        <v>0.28039501185706789</v>
      </c>
      <c r="J285" s="302">
        <f>SUM(G285:I285)</f>
        <v>1.6620307962521392</v>
      </c>
      <c r="K285" s="303"/>
      <c r="L285" s="302">
        <v>1.1469492038218394</v>
      </c>
      <c r="M285" s="302">
        <v>0.31200476015020734</v>
      </c>
      <c r="N285" s="302">
        <v>0.43353023720510214</v>
      </c>
      <c r="O285" s="302">
        <f t="shared" si="128"/>
        <v>1.892484201177149</v>
      </c>
    </row>
    <row r="286" spans="1:15" s="236" customFormat="1" x14ac:dyDescent="0.2">
      <c r="A286" s="237" t="str">
        <f>name!E$9</f>
        <v>Caring, leisure and other service occupations</v>
      </c>
      <c r="B286" s="302">
        <v>0.73327555739186168</v>
      </c>
      <c r="C286" s="302">
        <v>0.3100885501078951</v>
      </c>
      <c r="D286" s="302">
        <v>0.46431504686680192</v>
      </c>
      <c r="E286" s="302">
        <f t="shared" si="126"/>
        <v>1.5076791543665586</v>
      </c>
      <c r="F286" s="303"/>
      <c r="G286" s="302">
        <v>1.260705443141716</v>
      </c>
      <c r="H286" s="302">
        <v>0.56361408511907385</v>
      </c>
      <c r="I286" s="302">
        <v>0.64786635876676557</v>
      </c>
      <c r="J286" s="302">
        <f t="shared" ref="J286:J289" si="129">SUM(G286:I286)</f>
        <v>2.4721858870275555</v>
      </c>
      <c r="K286" s="303"/>
      <c r="L286" s="302">
        <v>1.7132859309139601</v>
      </c>
      <c r="M286" s="302">
        <v>0.78055068729556865</v>
      </c>
      <c r="N286" s="302">
        <v>1.0072069465266287</v>
      </c>
      <c r="O286" s="302">
        <f t="shared" si="128"/>
        <v>3.5010435647361575</v>
      </c>
    </row>
    <row r="287" spans="1:15" s="236" customFormat="1" x14ac:dyDescent="0.2">
      <c r="A287" s="237" t="str">
        <f>name!E$10</f>
        <v>Sales and customer service occupations</v>
      </c>
      <c r="B287" s="302">
        <v>1.3746137884635541</v>
      </c>
      <c r="C287" s="302">
        <v>0.90061562522016714</v>
      </c>
      <c r="D287" s="302">
        <v>0.43980585740718914</v>
      </c>
      <c r="E287" s="302">
        <f t="shared" si="126"/>
        <v>2.7150352710909105</v>
      </c>
      <c r="F287" s="303"/>
      <c r="G287" s="302">
        <v>1.2076433555331252</v>
      </c>
      <c r="H287" s="302">
        <v>0.64825867274440152</v>
      </c>
      <c r="I287" s="302">
        <v>0.25184362578083952</v>
      </c>
      <c r="J287" s="302">
        <f t="shared" si="129"/>
        <v>2.1077456540583661</v>
      </c>
      <c r="K287" s="303"/>
      <c r="L287" s="302">
        <v>1.2764648351538725</v>
      </c>
      <c r="M287" s="302">
        <v>0.76017123725370939</v>
      </c>
      <c r="N287" s="302">
        <v>0.2708887065218632</v>
      </c>
      <c r="O287" s="302">
        <f t="shared" si="128"/>
        <v>2.3075247789294449</v>
      </c>
    </row>
    <row r="288" spans="1:15" s="236" customFormat="1" x14ac:dyDescent="0.2">
      <c r="A288" s="237" t="str">
        <f>name!E$11</f>
        <v>Process, plant and machine operatives</v>
      </c>
      <c r="B288" s="302">
        <v>0.42831865287768506</v>
      </c>
      <c r="C288" s="302">
        <v>0.31867022576006798</v>
      </c>
      <c r="D288" s="302">
        <v>0.11799530891773033</v>
      </c>
      <c r="E288" s="302">
        <f t="shared" si="126"/>
        <v>0.86498418755548334</v>
      </c>
      <c r="F288" s="303"/>
      <c r="G288" s="302">
        <v>0.29541277039448771</v>
      </c>
      <c r="H288" s="302">
        <v>0.24770444474931708</v>
      </c>
      <c r="I288" s="302">
        <v>0.10026894142388518</v>
      </c>
      <c r="J288" s="302">
        <f t="shared" si="129"/>
        <v>0.64338615656769005</v>
      </c>
      <c r="K288" s="303"/>
      <c r="L288" s="302">
        <v>0.28255825659983741</v>
      </c>
      <c r="M288" s="302">
        <v>0.37295514763744447</v>
      </c>
      <c r="N288" s="302">
        <v>0.14099213048292555</v>
      </c>
      <c r="O288" s="302">
        <f t="shared" si="128"/>
        <v>0.79650553472020746</v>
      </c>
    </row>
    <row r="289" spans="1:15" s="236" customFormat="1" x14ac:dyDescent="0.2">
      <c r="A289" s="237" t="str">
        <f>name!E$12</f>
        <v>Elementary occupations</v>
      </c>
      <c r="B289" s="302">
        <v>0.96976320718278819</v>
      </c>
      <c r="C289" s="302">
        <v>0.80288236835041882</v>
      </c>
      <c r="D289" s="302">
        <v>0.19755335249940487</v>
      </c>
      <c r="E289" s="302">
        <f t="shared" si="126"/>
        <v>1.970198928032612</v>
      </c>
      <c r="F289" s="303"/>
      <c r="G289" s="302">
        <v>0.76820239025085646</v>
      </c>
      <c r="H289" s="302">
        <v>0.58904404469367111</v>
      </c>
      <c r="I289" s="302">
        <v>0.12643482351834104</v>
      </c>
      <c r="J289" s="302">
        <f t="shared" si="129"/>
        <v>1.4836812584628685</v>
      </c>
      <c r="K289" s="303"/>
      <c r="L289" s="302">
        <v>0.68733336650907095</v>
      </c>
      <c r="M289" s="302">
        <v>0.58677259223960321</v>
      </c>
      <c r="N289" s="302">
        <v>0.16557269910173358</v>
      </c>
      <c r="O289" s="302">
        <f t="shared" si="128"/>
        <v>1.4396786578504079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48.854001576562212</v>
      </c>
      <c r="C291" s="311">
        <f t="shared" ref="C291:E291" si="130">SUM(C281:C289)</f>
        <v>16.063768486467119</v>
      </c>
      <c r="D291" s="311">
        <f t="shared" si="130"/>
        <v>14.553229936970689</v>
      </c>
      <c r="E291" s="311">
        <f t="shared" si="130"/>
        <v>79.471000000000018</v>
      </c>
      <c r="F291" s="311"/>
      <c r="G291" s="311">
        <f t="shared" ref="G291:J291" si="131">SUM(G281:G289)</f>
        <v>53.016624104140114</v>
      </c>
      <c r="H291" s="311">
        <f t="shared" si="131"/>
        <v>14.08444733435458</v>
      </c>
      <c r="I291" s="311">
        <f t="shared" si="131"/>
        <v>11.9219285615053</v>
      </c>
      <c r="J291" s="311">
        <f t="shared" si="131"/>
        <v>79.022999999999996</v>
      </c>
      <c r="K291" s="311"/>
      <c r="L291" s="311">
        <f t="shared" ref="L291:O291" si="132">SUM(L281:L289)</f>
        <v>57.246243086787715</v>
      </c>
      <c r="M291" s="311">
        <f t="shared" si="132"/>
        <v>16.097440932145378</v>
      </c>
      <c r="N291" s="311">
        <f t="shared" si="132"/>
        <v>13.983315981067065</v>
      </c>
      <c r="O291" s="311">
        <f t="shared" si="132"/>
        <v>87.327000000000155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4.3271306330460284</v>
      </c>
      <c r="C298" s="302">
        <v>0.63587008372962106</v>
      </c>
      <c r="D298" s="302">
        <v>1.3024314427478394</v>
      </c>
      <c r="E298" s="302">
        <f>SUM(B298:D298)</f>
        <v>6.2654321595234892</v>
      </c>
      <c r="F298" s="303"/>
      <c r="G298" s="302">
        <v>4.0884850476776515</v>
      </c>
      <c r="H298" s="302">
        <v>0.98336099204757521</v>
      </c>
      <c r="I298" s="302">
        <v>1.4757837011201196</v>
      </c>
      <c r="J298" s="302">
        <f>SUM(G298:I298)</f>
        <v>6.5476297408453465</v>
      </c>
      <c r="K298" s="303"/>
      <c r="L298" s="302">
        <v>4.7714789477064503</v>
      </c>
      <c r="M298" s="302">
        <v>1.1941129732541513</v>
      </c>
      <c r="N298" s="302">
        <v>1.7898227144249936</v>
      </c>
      <c r="O298" s="302">
        <f>SUM(L298:N298)</f>
        <v>7.7554146353855957</v>
      </c>
    </row>
    <row r="299" spans="1:15" s="236" customFormat="1" x14ac:dyDescent="0.2">
      <c r="A299" s="237" t="str">
        <f>name!E$5</f>
        <v>Professional occupations</v>
      </c>
      <c r="B299" s="302">
        <v>4.2670729234177376</v>
      </c>
      <c r="C299" s="302">
        <v>0.6879523214409643</v>
      </c>
      <c r="D299" s="302">
        <v>0.96616247126865729</v>
      </c>
      <c r="E299" s="302">
        <f t="shared" ref="E299:E306" si="133">SUM(B299:D299)</f>
        <v>5.9211877161273598</v>
      </c>
      <c r="F299" s="303"/>
      <c r="G299" s="302">
        <v>4.5964825472456292</v>
      </c>
      <c r="H299" s="302">
        <v>1.1299781507557041</v>
      </c>
      <c r="I299" s="302">
        <v>0.96295537630436201</v>
      </c>
      <c r="J299" s="302">
        <f t="shared" ref="J299:J301" si="134">SUM(G299:I299)</f>
        <v>6.6894160743056954</v>
      </c>
      <c r="K299" s="303"/>
      <c r="L299" s="302">
        <v>5.9129719138123029</v>
      </c>
      <c r="M299" s="302">
        <v>1.6377772830143813</v>
      </c>
      <c r="N299" s="302">
        <v>0.82733351914693953</v>
      </c>
      <c r="O299" s="302">
        <f t="shared" ref="O299:O306" si="135">SUM(L299:N299)</f>
        <v>8.3780827159736244</v>
      </c>
    </row>
    <row r="300" spans="1:15" s="236" customFormat="1" x14ac:dyDescent="0.2">
      <c r="A300" s="237" t="str">
        <f>name!E$6</f>
        <v>Associate professional occupations</v>
      </c>
      <c r="B300" s="302">
        <v>5.2783402159440831</v>
      </c>
      <c r="C300" s="302">
        <v>1.0073715375507706</v>
      </c>
      <c r="D300" s="302">
        <v>2.1863523578955317</v>
      </c>
      <c r="E300" s="302">
        <f t="shared" si="133"/>
        <v>8.4720641113903845</v>
      </c>
      <c r="F300" s="303"/>
      <c r="G300" s="302">
        <v>5.1267208847806662</v>
      </c>
      <c r="H300" s="302">
        <v>1.308505524310237</v>
      </c>
      <c r="I300" s="302">
        <v>2.1939381956517274</v>
      </c>
      <c r="J300" s="302">
        <f t="shared" si="134"/>
        <v>8.6291646047426305</v>
      </c>
      <c r="K300" s="303"/>
      <c r="L300" s="302">
        <v>5.364031932573682</v>
      </c>
      <c r="M300" s="302">
        <v>1.4599160822767845</v>
      </c>
      <c r="N300" s="302">
        <v>2.2113687304477061</v>
      </c>
      <c r="O300" s="302">
        <f t="shared" si="135"/>
        <v>9.0353167452981715</v>
      </c>
    </row>
    <row r="301" spans="1:15" s="236" customFormat="1" x14ac:dyDescent="0.2">
      <c r="A301" s="237" t="str">
        <f>name!E$7</f>
        <v>Administrative and secretarial occupations</v>
      </c>
      <c r="B301" s="302">
        <v>3.5157981437791985</v>
      </c>
      <c r="C301" s="302">
        <v>1.8050691372204171</v>
      </c>
      <c r="D301" s="302">
        <v>0.616634340885994</v>
      </c>
      <c r="E301" s="302">
        <f t="shared" si="133"/>
        <v>5.9375016218856089</v>
      </c>
      <c r="F301" s="303"/>
      <c r="G301" s="302">
        <v>3.0426728736746469</v>
      </c>
      <c r="H301" s="302">
        <v>1.9556090948361233</v>
      </c>
      <c r="I301" s="302">
        <v>0.57902900567786975</v>
      </c>
      <c r="J301" s="302">
        <f t="shared" si="134"/>
        <v>5.5773109741886406</v>
      </c>
      <c r="K301" s="303"/>
      <c r="L301" s="302">
        <v>3.0066905398631154</v>
      </c>
      <c r="M301" s="302">
        <v>1.877595621312717</v>
      </c>
      <c r="N301" s="302">
        <v>0.73497526875509722</v>
      </c>
      <c r="O301" s="302">
        <f t="shared" si="135"/>
        <v>5.6192614299309298</v>
      </c>
    </row>
    <row r="302" spans="1:15" s="236" customFormat="1" x14ac:dyDescent="0.2">
      <c r="A302" s="237" t="str">
        <f>name!E$8</f>
        <v>Skilled trades occupations</v>
      </c>
      <c r="B302" s="302">
        <v>1.3534317345105216</v>
      </c>
      <c r="C302" s="302">
        <v>0.31540785075086253</v>
      </c>
      <c r="D302" s="302">
        <v>0.66772841295422203</v>
      </c>
      <c r="E302" s="302">
        <f t="shared" si="133"/>
        <v>2.3365679982156058</v>
      </c>
      <c r="F302" s="303"/>
      <c r="G302" s="302">
        <v>0.91451695703733271</v>
      </c>
      <c r="H302" s="302">
        <v>0.24834351008059918</v>
      </c>
      <c r="I302" s="302">
        <v>0.56725094844152524</v>
      </c>
      <c r="J302" s="302">
        <f>SUM(G302:I302)</f>
        <v>1.730111415559457</v>
      </c>
      <c r="K302" s="303"/>
      <c r="L302" s="302">
        <v>0.87736470132602018</v>
      </c>
      <c r="M302" s="302">
        <v>0.3611424782114549</v>
      </c>
      <c r="N302" s="302">
        <v>0.6967350708636566</v>
      </c>
      <c r="O302" s="302">
        <f t="shared" si="135"/>
        <v>1.9352422504011317</v>
      </c>
    </row>
    <row r="303" spans="1:15" s="236" customFormat="1" x14ac:dyDescent="0.2">
      <c r="A303" s="237" t="str">
        <f>name!E$9</f>
        <v>Caring, leisure and other service occupations</v>
      </c>
      <c r="B303" s="302">
        <v>1.7604394845807849</v>
      </c>
      <c r="C303" s="302">
        <v>1.4103860875695036</v>
      </c>
      <c r="D303" s="302">
        <v>0.75402090740236394</v>
      </c>
      <c r="E303" s="302">
        <f t="shared" si="133"/>
        <v>3.9248464795526528</v>
      </c>
      <c r="F303" s="303"/>
      <c r="G303" s="302">
        <v>1.5166316550445837</v>
      </c>
      <c r="H303" s="302">
        <v>1.5942886818480253</v>
      </c>
      <c r="I303" s="302">
        <v>0.97888198451341646</v>
      </c>
      <c r="J303" s="302">
        <f t="shared" ref="J303:J306" si="136">SUM(G303:I303)</f>
        <v>4.089802321406026</v>
      </c>
      <c r="K303" s="303"/>
      <c r="L303" s="302">
        <v>1.919995830506853</v>
      </c>
      <c r="M303" s="302">
        <v>1.7855864591778605</v>
      </c>
      <c r="N303" s="302">
        <v>1.1500959230550114</v>
      </c>
      <c r="O303" s="302">
        <f t="shared" si="135"/>
        <v>4.8556782127397247</v>
      </c>
    </row>
    <row r="304" spans="1:15" s="236" customFormat="1" x14ac:dyDescent="0.2">
      <c r="A304" s="237" t="str">
        <f>name!E$10</f>
        <v>Sales and customer service occupations</v>
      </c>
      <c r="B304" s="302">
        <v>1.937130539383652</v>
      </c>
      <c r="C304" s="302">
        <v>0.84891080452811452</v>
      </c>
      <c r="D304" s="302">
        <v>0.39680274137289384</v>
      </c>
      <c r="E304" s="302">
        <f t="shared" si="133"/>
        <v>3.1828440852846605</v>
      </c>
      <c r="F304" s="303"/>
      <c r="G304" s="302">
        <v>1.6144617803713208</v>
      </c>
      <c r="H304" s="302">
        <v>0.97007054601231435</v>
      </c>
      <c r="I304" s="302">
        <v>0.32035382780842231</v>
      </c>
      <c r="J304" s="302">
        <f t="shared" si="136"/>
        <v>2.9048861541920572</v>
      </c>
      <c r="K304" s="303"/>
      <c r="L304" s="302">
        <v>2.1332730078633095</v>
      </c>
      <c r="M304" s="302">
        <v>1.3392905746837365</v>
      </c>
      <c r="N304" s="302">
        <v>0.31412075077280566</v>
      </c>
      <c r="O304" s="302">
        <f t="shared" si="135"/>
        <v>3.7866843333198519</v>
      </c>
    </row>
    <row r="305" spans="1:15" s="236" customFormat="1" x14ac:dyDescent="0.2">
      <c r="A305" s="237" t="str">
        <f>name!E$11</f>
        <v>Process, plant and machine operatives</v>
      </c>
      <c r="B305" s="302">
        <v>1.2932919126459381</v>
      </c>
      <c r="C305" s="302">
        <v>0.76249073905690079</v>
      </c>
      <c r="D305" s="302">
        <v>0.11450594247169243</v>
      </c>
      <c r="E305" s="302">
        <f t="shared" si="133"/>
        <v>2.1702885941745316</v>
      </c>
      <c r="F305" s="303"/>
      <c r="G305" s="302">
        <v>0.99192919961627035</v>
      </c>
      <c r="H305" s="302">
        <v>0.93405621995951948</v>
      </c>
      <c r="I305" s="302">
        <v>0.13394105810590445</v>
      </c>
      <c r="J305" s="302">
        <f t="shared" si="136"/>
        <v>2.0599264776816946</v>
      </c>
      <c r="K305" s="303"/>
      <c r="L305" s="302">
        <v>0.97959805712117098</v>
      </c>
      <c r="M305" s="302">
        <v>1.1945598410803095</v>
      </c>
      <c r="N305" s="302">
        <v>0.15555340774721754</v>
      </c>
      <c r="O305" s="302">
        <f t="shared" si="135"/>
        <v>2.329711305948698</v>
      </c>
    </row>
    <row r="306" spans="1:15" s="236" customFormat="1" x14ac:dyDescent="0.2">
      <c r="A306" s="237" t="str">
        <f>name!E$12</f>
        <v>Elementary occupations</v>
      </c>
      <c r="B306" s="302">
        <v>6.2731398304678541</v>
      </c>
      <c r="C306" s="302">
        <v>8.896669919678498</v>
      </c>
      <c r="D306" s="302">
        <v>1.094457483699272</v>
      </c>
      <c r="E306" s="302">
        <f t="shared" si="133"/>
        <v>16.264267233845626</v>
      </c>
      <c r="F306" s="303"/>
      <c r="G306" s="302">
        <v>4.7345315353164921</v>
      </c>
      <c r="H306" s="302">
        <v>8.0457584845169929</v>
      </c>
      <c r="I306" s="302">
        <v>0.93046221724488698</v>
      </c>
      <c r="J306" s="302">
        <f t="shared" si="136"/>
        <v>13.710752237078372</v>
      </c>
      <c r="K306" s="303"/>
      <c r="L306" s="302">
        <v>5.3475436177010023</v>
      </c>
      <c r="M306" s="302">
        <v>7.7577642647617502</v>
      </c>
      <c r="N306" s="302">
        <v>1.1633004885394957</v>
      </c>
      <c r="O306" s="302">
        <f t="shared" si="135"/>
        <v>14.26860837100225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30.005775417775798</v>
      </c>
      <c r="C308" s="311">
        <f t="shared" ref="C308:E308" si="137">SUM(C298:C306)</f>
        <v>16.370128481525651</v>
      </c>
      <c r="D308" s="311">
        <f t="shared" si="137"/>
        <v>8.0990961006984676</v>
      </c>
      <c r="E308" s="311">
        <f t="shared" si="137"/>
        <v>54.474999999999909</v>
      </c>
      <c r="F308" s="311"/>
      <c r="G308" s="311">
        <f t="shared" ref="G308:J308" si="138">SUM(G298:G306)</f>
        <v>26.626432480764592</v>
      </c>
      <c r="H308" s="311">
        <f t="shared" si="138"/>
        <v>17.169971204367091</v>
      </c>
      <c r="I308" s="311">
        <f t="shared" si="138"/>
        <v>8.1425963148682339</v>
      </c>
      <c r="J308" s="311">
        <f t="shared" si="138"/>
        <v>51.938999999999922</v>
      </c>
      <c r="K308" s="311"/>
      <c r="L308" s="311">
        <f t="shared" ref="L308:O308" si="139">SUM(L298:L306)</f>
        <v>30.312948548473905</v>
      </c>
      <c r="M308" s="311">
        <f t="shared" si="139"/>
        <v>18.607745577773144</v>
      </c>
      <c r="N308" s="311">
        <f t="shared" si="139"/>
        <v>9.0433058737529226</v>
      </c>
      <c r="O308" s="311">
        <f t="shared" si="139"/>
        <v>57.963999999999984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1.2134401341628887</v>
      </c>
      <c r="C315" s="302">
        <v>0.2703181505663248</v>
      </c>
      <c r="D315" s="302">
        <v>0.14443790064705458</v>
      </c>
      <c r="E315" s="302">
        <f>SUM(B315:D315)</f>
        <v>1.6281961853762681</v>
      </c>
      <c r="F315" s="303"/>
      <c r="G315" s="302">
        <v>1.1644698608765434</v>
      </c>
      <c r="H315" s="302">
        <v>0.34085875106641517</v>
      </c>
      <c r="I315" s="302">
        <v>0.12935511593287885</v>
      </c>
      <c r="J315" s="302">
        <f>SUM(G315:I315)</f>
        <v>1.6346837278758373</v>
      </c>
      <c r="K315" s="303"/>
      <c r="L315" s="302">
        <v>1.076264693040875</v>
      </c>
      <c r="M315" s="302">
        <v>0.41327349852190942</v>
      </c>
      <c r="N315" s="302">
        <v>0.12940450763855352</v>
      </c>
      <c r="O315" s="302">
        <f>SUM(L315:N315)</f>
        <v>1.6189426992013378</v>
      </c>
    </row>
    <row r="316" spans="1:15" s="236" customFormat="1" x14ac:dyDescent="0.2">
      <c r="A316" s="237" t="str">
        <f>name!E$5</f>
        <v>Professional occupations</v>
      </c>
      <c r="B316" s="302">
        <v>2.1968142250611735</v>
      </c>
      <c r="C316" s="302">
        <v>0.73744441195886135</v>
      </c>
      <c r="D316" s="302">
        <v>0.28854142505773472</v>
      </c>
      <c r="E316" s="302">
        <f t="shared" ref="E316:E323" si="140">SUM(B316:D316)</f>
        <v>3.2228000620777695</v>
      </c>
      <c r="F316" s="303"/>
      <c r="G316" s="302">
        <v>2.4540800718257896</v>
      </c>
      <c r="H316" s="302">
        <v>0.88698027025964676</v>
      </c>
      <c r="I316" s="302">
        <v>0.26645109452225052</v>
      </c>
      <c r="J316" s="302">
        <f t="shared" ref="J316:J318" si="141">SUM(G316:I316)</f>
        <v>3.6075114366076866</v>
      </c>
      <c r="K316" s="303"/>
      <c r="L316" s="302">
        <v>2.6653453372849367</v>
      </c>
      <c r="M316" s="302">
        <v>1.1096841939450792</v>
      </c>
      <c r="N316" s="302">
        <v>0.18415298982533745</v>
      </c>
      <c r="O316" s="302">
        <f t="shared" ref="O316:O323" si="142">SUM(L316:N316)</f>
        <v>3.9591825210553533</v>
      </c>
    </row>
    <row r="317" spans="1:15" s="236" customFormat="1" x14ac:dyDescent="0.2">
      <c r="A317" s="237" t="str">
        <f>name!E$6</f>
        <v>Associate professional occupations</v>
      </c>
      <c r="B317" s="302">
        <v>5.3043607523467635</v>
      </c>
      <c r="C317" s="302">
        <v>0.93162951604073785</v>
      </c>
      <c r="D317" s="302">
        <v>0.20225535898718666</v>
      </c>
      <c r="E317" s="302">
        <f t="shared" si="140"/>
        <v>6.4382456273746884</v>
      </c>
      <c r="F317" s="303"/>
      <c r="G317" s="302">
        <v>5.1385104463916402</v>
      </c>
      <c r="H317" s="302">
        <v>0.90552092944294937</v>
      </c>
      <c r="I317" s="302">
        <v>0.15048913565230174</v>
      </c>
      <c r="J317" s="302">
        <f t="shared" si="141"/>
        <v>6.1945205114868918</v>
      </c>
      <c r="K317" s="303"/>
      <c r="L317" s="302">
        <v>5.8436651609581531</v>
      </c>
      <c r="M317" s="302">
        <v>0.99360433967283557</v>
      </c>
      <c r="N317" s="302">
        <v>0.1186457122923085</v>
      </c>
      <c r="O317" s="302">
        <f t="shared" si="142"/>
        <v>6.9559152129232968</v>
      </c>
    </row>
    <row r="318" spans="1:15" s="236" customFormat="1" x14ac:dyDescent="0.2">
      <c r="A318" s="237" t="str">
        <f>name!E$7</f>
        <v>Administrative and secretarial occupations</v>
      </c>
      <c r="B318" s="302">
        <v>2.4094218300775561</v>
      </c>
      <c r="C318" s="302">
        <v>2.6233784825673299</v>
      </c>
      <c r="D318" s="302">
        <v>6.1678977194003504E-2</v>
      </c>
      <c r="E318" s="302">
        <f t="shared" si="140"/>
        <v>5.0944792898388895</v>
      </c>
      <c r="F318" s="303"/>
      <c r="G318" s="302">
        <v>1.9555025795714378</v>
      </c>
      <c r="H318" s="302">
        <v>2.237863734189228</v>
      </c>
      <c r="I318" s="302">
        <v>4.8030092860414229E-2</v>
      </c>
      <c r="J318" s="302">
        <f t="shared" si="141"/>
        <v>4.2413964066210799</v>
      </c>
      <c r="K318" s="303"/>
      <c r="L318" s="302">
        <v>1.1232014314750227</v>
      </c>
      <c r="M318" s="302">
        <v>2.0130114205973828</v>
      </c>
      <c r="N318" s="302">
        <v>2.9192505411650544E-2</v>
      </c>
      <c r="O318" s="302">
        <f t="shared" si="142"/>
        <v>3.1654053574840559</v>
      </c>
    </row>
    <row r="319" spans="1:15" s="236" customFormat="1" x14ac:dyDescent="0.2">
      <c r="A319" s="237" t="str">
        <f>name!E$8</f>
        <v>Skilled trades occupations</v>
      </c>
      <c r="B319" s="302">
        <v>0.2158363477947513</v>
      </c>
      <c r="C319" s="302">
        <v>2.8142077254367143E-2</v>
      </c>
      <c r="D319" s="302">
        <v>0.10239286449456796</v>
      </c>
      <c r="E319" s="302">
        <f t="shared" si="140"/>
        <v>0.3463712895436864</v>
      </c>
      <c r="F319" s="303"/>
      <c r="G319" s="302">
        <v>0.1510530313158113</v>
      </c>
      <c r="H319" s="302">
        <v>2.0270968845231566E-2</v>
      </c>
      <c r="I319" s="302">
        <v>4.8057305329416988E-2</v>
      </c>
      <c r="J319" s="302">
        <f>SUM(G319:I319)</f>
        <v>0.21938130549045987</v>
      </c>
      <c r="K319" s="303"/>
      <c r="L319" s="302">
        <v>0.15665336778879754</v>
      </c>
      <c r="M319" s="302">
        <v>5.1244962004969412E-2</v>
      </c>
      <c r="N319" s="302">
        <v>5.5300153130963599E-2</v>
      </c>
      <c r="O319" s="302">
        <f t="shared" si="142"/>
        <v>0.26319848292473058</v>
      </c>
    </row>
    <row r="320" spans="1:15" s="236" customFormat="1" x14ac:dyDescent="0.2">
      <c r="A320" s="237" t="str">
        <f>name!E$9</f>
        <v>Caring, leisure and other service occupations</v>
      </c>
      <c r="B320" s="302">
        <v>0.40472104075704679</v>
      </c>
      <c r="C320" s="302">
        <v>0.17729150810704833</v>
      </c>
      <c r="D320" s="302">
        <v>5.0863865147008559E-2</v>
      </c>
      <c r="E320" s="302">
        <f t="shared" si="140"/>
        <v>0.63287641401110373</v>
      </c>
      <c r="F320" s="303"/>
      <c r="G320" s="302">
        <v>0.33728230473675641</v>
      </c>
      <c r="H320" s="302">
        <v>0.15984677265991792</v>
      </c>
      <c r="I320" s="302">
        <v>5.5238130626949995E-2</v>
      </c>
      <c r="J320" s="302">
        <f t="shared" ref="J320:J323" si="143">SUM(G320:I320)</f>
        <v>0.55236720802362438</v>
      </c>
      <c r="K320" s="303"/>
      <c r="L320" s="302">
        <v>0.35611454991819574</v>
      </c>
      <c r="M320" s="302">
        <v>0.1651882320365726</v>
      </c>
      <c r="N320" s="302">
        <v>5.728056116290315E-2</v>
      </c>
      <c r="O320" s="302">
        <f t="shared" si="142"/>
        <v>0.57858334311767146</v>
      </c>
    </row>
    <row r="321" spans="1:15" s="236" customFormat="1" x14ac:dyDescent="0.2">
      <c r="A321" s="237" t="str">
        <f>name!E$10</f>
        <v>Sales and customer service occupations</v>
      </c>
      <c r="B321" s="302">
        <v>0.20655019609989236</v>
      </c>
      <c r="C321" s="302">
        <v>0.24111154100757995</v>
      </c>
      <c r="D321" s="302">
        <v>3.7299321390571058E-2</v>
      </c>
      <c r="E321" s="302">
        <f t="shared" si="140"/>
        <v>0.48496105849804338</v>
      </c>
      <c r="F321" s="303"/>
      <c r="G321" s="302">
        <v>0.17446170052505175</v>
      </c>
      <c r="H321" s="302">
        <v>0.22437195625037443</v>
      </c>
      <c r="I321" s="302">
        <v>2.333729858765711E-2</v>
      </c>
      <c r="J321" s="302">
        <f t="shared" si="143"/>
        <v>0.42217095536308324</v>
      </c>
      <c r="K321" s="303"/>
      <c r="L321" s="302">
        <v>0.16913153135059161</v>
      </c>
      <c r="M321" s="302">
        <v>0.29877195576155863</v>
      </c>
      <c r="N321" s="302">
        <v>2.4718805927416682E-2</v>
      </c>
      <c r="O321" s="302">
        <f t="shared" si="142"/>
        <v>0.49262229303956695</v>
      </c>
    </row>
    <row r="322" spans="1:15" s="236" customFormat="1" x14ac:dyDescent="0.2">
      <c r="A322" s="237" t="str">
        <f>name!E$11</f>
        <v>Process, plant and machine operatives</v>
      </c>
      <c r="B322" s="302">
        <v>0.13531312831113704</v>
      </c>
      <c r="C322" s="302">
        <v>7.8535740898376213E-2</v>
      </c>
      <c r="D322" s="302">
        <v>2.0105018119313384E-2</v>
      </c>
      <c r="E322" s="302">
        <f t="shared" si="140"/>
        <v>0.23395388732882663</v>
      </c>
      <c r="F322" s="303"/>
      <c r="G322" s="302">
        <v>8.9379548017716776E-2</v>
      </c>
      <c r="H322" s="302">
        <v>5.4389842280392925E-2</v>
      </c>
      <c r="I322" s="302">
        <v>2.0406780793394724E-2</v>
      </c>
      <c r="J322" s="302">
        <f t="shared" si="143"/>
        <v>0.16417617109150442</v>
      </c>
      <c r="K322" s="303"/>
      <c r="L322" s="302">
        <v>7.9726557205716045E-2</v>
      </c>
      <c r="M322" s="302">
        <v>8.5231406834163095E-2</v>
      </c>
      <c r="N322" s="302">
        <v>4.467686441339782E-2</v>
      </c>
      <c r="O322" s="302">
        <f t="shared" si="142"/>
        <v>0.20963482845327697</v>
      </c>
    </row>
    <row r="323" spans="1:15" s="236" customFormat="1" x14ac:dyDescent="0.2">
      <c r="A323" s="237" t="str">
        <f>name!E$12</f>
        <v>Elementary occupations</v>
      </c>
      <c r="B323" s="302">
        <v>0.31888621256677946</v>
      </c>
      <c r="C323" s="302">
        <v>0.45479668046148136</v>
      </c>
      <c r="D323" s="302">
        <v>0.21043329292247026</v>
      </c>
      <c r="E323" s="302">
        <f t="shared" si="140"/>
        <v>0.98411618595073114</v>
      </c>
      <c r="F323" s="303"/>
      <c r="G323" s="302">
        <v>0.22320340924866239</v>
      </c>
      <c r="H323" s="302">
        <v>0.31421473119186788</v>
      </c>
      <c r="I323" s="302">
        <v>0.17437413699927531</v>
      </c>
      <c r="J323" s="302">
        <f t="shared" si="143"/>
        <v>0.71179227743980555</v>
      </c>
      <c r="K323" s="303"/>
      <c r="L323" s="302">
        <v>0.16848619123775324</v>
      </c>
      <c r="M323" s="302">
        <v>0.33085543984343574</v>
      </c>
      <c r="N323" s="302">
        <v>0.30917363071953374</v>
      </c>
      <c r="O323" s="302">
        <f t="shared" si="142"/>
        <v>0.80851526180072275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12.405343867177987</v>
      </c>
      <c r="C325" s="311">
        <f t="shared" ref="C325:E325" si="144">SUM(C315:C323)</f>
        <v>5.5426481088621067</v>
      </c>
      <c r="D325" s="311">
        <f t="shared" si="144"/>
        <v>1.1180080239599106</v>
      </c>
      <c r="E325" s="311">
        <f t="shared" si="144"/>
        <v>19.06600000000001</v>
      </c>
      <c r="F325" s="311"/>
      <c r="G325" s="311">
        <f t="shared" ref="G325:J325" si="145">SUM(G315:G323)</f>
        <v>11.687942952509411</v>
      </c>
      <c r="H325" s="311">
        <f t="shared" si="145"/>
        <v>5.1443179561860246</v>
      </c>
      <c r="I325" s="311">
        <f t="shared" si="145"/>
        <v>0.91573909130453957</v>
      </c>
      <c r="J325" s="311">
        <f t="shared" si="145"/>
        <v>17.747999999999973</v>
      </c>
      <c r="K325" s="311"/>
      <c r="L325" s="311">
        <f t="shared" ref="L325:O325" si="146">SUM(L315:L323)</f>
        <v>11.638588820260042</v>
      </c>
      <c r="M325" s="311">
        <f t="shared" si="146"/>
        <v>5.4608654492179065</v>
      </c>
      <c r="N325" s="311">
        <f t="shared" si="146"/>
        <v>0.95254573052206493</v>
      </c>
      <c r="O325" s="311">
        <f t="shared" si="146"/>
        <v>18.052000000000014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1.052588441190945</v>
      </c>
      <c r="C332" s="302">
        <v>0.42011227484906294</v>
      </c>
      <c r="D332" s="302">
        <v>0.6042954725116404</v>
      </c>
      <c r="E332" s="302">
        <f>SUM(B332:D332)</f>
        <v>2.0769961885516484</v>
      </c>
      <c r="F332" s="303"/>
      <c r="G332" s="302">
        <v>1.0124829002357927</v>
      </c>
      <c r="H332" s="302">
        <v>0.61257972000583227</v>
      </c>
      <c r="I332" s="302">
        <v>0.68225056565748998</v>
      </c>
      <c r="J332" s="302">
        <f>SUM(G332:I332)</f>
        <v>2.3073131858991149</v>
      </c>
      <c r="K332" s="303"/>
      <c r="L332" s="302">
        <v>1.042568238122543</v>
      </c>
      <c r="M332" s="302">
        <v>0.7080964481941513</v>
      </c>
      <c r="N332" s="302">
        <v>0.73667491785064443</v>
      </c>
      <c r="O332" s="302">
        <f>SUM(L332:N332)</f>
        <v>2.4873396041673388</v>
      </c>
    </row>
    <row r="333" spans="1:15" s="236" customFormat="1" x14ac:dyDescent="0.2">
      <c r="A333" s="237" t="str">
        <f>name!E$5</f>
        <v>Professional occupations</v>
      </c>
      <c r="B333" s="302">
        <v>16.638603030991508</v>
      </c>
      <c r="C333" s="302">
        <v>9.6288313990834489</v>
      </c>
      <c r="D333" s="302">
        <v>3.1979098237747516</v>
      </c>
      <c r="E333" s="302">
        <f t="shared" ref="E333:E340" si="147">SUM(B333:D333)</f>
        <v>29.465344253849707</v>
      </c>
      <c r="F333" s="303"/>
      <c r="G333" s="302">
        <v>17.011246852132377</v>
      </c>
      <c r="H333" s="302">
        <v>11.833396020619032</v>
      </c>
      <c r="I333" s="302">
        <v>4.0662884379026352</v>
      </c>
      <c r="J333" s="302">
        <f t="shared" ref="J333:J335" si="148">SUM(G333:I333)</f>
        <v>32.910931310654043</v>
      </c>
      <c r="K333" s="303"/>
      <c r="L333" s="302">
        <v>18.34048355710857</v>
      </c>
      <c r="M333" s="302">
        <v>13.89048888962898</v>
      </c>
      <c r="N333" s="302">
        <v>4.1896110827192024</v>
      </c>
      <c r="O333" s="302">
        <f t="shared" ref="O333:O340" si="149">SUM(L333:N333)</f>
        <v>36.420583529456756</v>
      </c>
    </row>
    <row r="334" spans="1:15" s="236" customFormat="1" x14ac:dyDescent="0.2">
      <c r="A334" s="237" t="str">
        <f>name!E$6</f>
        <v>Associate professional occupations</v>
      </c>
      <c r="B334" s="302">
        <v>1.9434931654819669</v>
      </c>
      <c r="C334" s="302">
        <v>1.90338750424707</v>
      </c>
      <c r="D334" s="302">
        <v>1.5798910323087332</v>
      </c>
      <c r="E334" s="302">
        <f t="shared" si="147"/>
        <v>5.4267717020377706</v>
      </c>
      <c r="F334" s="303"/>
      <c r="G334" s="302">
        <v>1.9702799223011465</v>
      </c>
      <c r="H334" s="302">
        <v>2.2886541820067059</v>
      </c>
      <c r="I334" s="302">
        <v>1.4200014664275349</v>
      </c>
      <c r="J334" s="302">
        <f t="shared" si="148"/>
        <v>5.678935570735387</v>
      </c>
      <c r="K334" s="303"/>
      <c r="L334" s="302">
        <v>1.8509004268324629</v>
      </c>
      <c r="M334" s="302">
        <v>2.2172366220967499</v>
      </c>
      <c r="N334" s="302">
        <v>1.4555436917867004</v>
      </c>
      <c r="O334" s="302">
        <f t="shared" si="149"/>
        <v>5.5236807407159132</v>
      </c>
    </row>
    <row r="335" spans="1:15" s="236" customFormat="1" x14ac:dyDescent="0.2">
      <c r="A335" s="237" t="str">
        <f>name!E$7</f>
        <v>Administrative and secretarial occupations</v>
      </c>
      <c r="B335" s="302">
        <v>1.5046844212939501</v>
      </c>
      <c r="C335" s="302">
        <v>2.6137865082651515</v>
      </c>
      <c r="D335" s="302">
        <v>0.23576401658588678</v>
      </c>
      <c r="E335" s="302">
        <f t="shared" si="147"/>
        <v>4.354234946144989</v>
      </c>
      <c r="F335" s="303"/>
      <c r="G335" s="302">
        <v>1.2195701594183259</v>
      </c>
      <c r="H335" s="302">
        <v>2.47529289959546</v>
      </c>
      <c r="I335" s="302">
        <v>0.19029699709993697</v>
      </c>
      <c r="J335" s="302">
        <f t="shared" si="148"/>
        <v>3.8851600561137225</v>
      </c>
      <c r="K335" s="303"/>
      <c r="L335" s="302">
        <v>0.72909217383963754</v>
      </c>
      <c r="M335" s="302">
        <v>1.2338890663607964</v>
      </c>
      <c r="N335" s="302">
        <v>0.15569815514944504</v>
      </c>
      <c r="O335" s="302">
        <f t="shared" si="149"/>
        <v>2.1186793953498788</v>
      </c>
    </row>
    <row r="336" spans="1:15" s="236" customFormat="1" x14ac:dyDescent="0.2">
      <c r="A336" s="237" t="str">
        <f>name!E$8</f>
        <v>Skilled trades occupations</v>
      </c>
      <c r="B336" s="302">
        <v>0.55201160251039116</v>
      </c>
      <c r="C336" s="302">
        <v>0.33868460884395596</v>
      </c>
      <c r="D336" s="302">
        <v>0.15163645336051276</v>
      </c>
      <c r="E336" s="302">
        <f t="shared" si="147"/>
        <v>1.0423326647148599</v>
      </c>
      <c r="F336" s="303"/>
      <c r="G336" s="302">
        <v>0.38318741049959837</v>
      </c>
      <c r="H336" s="302">
        <v>0.25542737283239303</v>
      </c>
      <c r="I336" s="302">
        <v>0.13763077252874095</v>
      </c>
      <c r="J336" s="302">
        <f>SUM(G336:I336)</f>
        <v>0.77624555586073241</v>
      </c>
      <c r="K336" s="303"/>
      <c r="L336" s="302">
        <v>0.27174855177633184</v>
      </c>
      <c r="M336" s="302">
        <v>0.15056051982471677</v>
      </c>
      <c r="N336" s="302">
        <v>0.14194911820654493</v>
      </c>
      <c r="O336" s="302">
        <f t="shared" si="149"/>
        <v>0.56425818980759357</v>
      </c>
    </row>
    <row r="337" spans="1:15" s="236" customFormat="1" x14ac:dyDescent="0.2">
      <c r="A337" s="237" t="str">
        <f>name!E$9</f>
        <v>Caring, leisure and other service occupations</v>
      </c>
      <c r="B337" s="302">
        <v>5.7303312076564845</v>
      </c>
      <c r="C337" s="302">
        <v>6.9287041279840658</v>
      </c>
      <c r="D337" s="302">
        <v>0.53773977878981905</v>
      </c>
      <c r="E337" s="302">
        <f t="shared" si="147"/>
        <v>13.196775114430368</v>
      </c>
      <c r="F337" s="303"/>
      <c r="G337" s="302">
        <v>4.8483169993478832</v>
      </c>
      <c r="H337" s="302">
        <v>7.0371848650570739</v>
      </c>
      <c r="I337" s="302">
        <v>0.49826365963700459</v>
      </c>
      <c r="J337" s="302">
        <f t="shared" ref="J337:J340" si="150">SUM(G337:I337)</f>
        <v>12.383765524041962</v>
      </c>
      <c r="K337" s="303"/>
      <c r="L337" s="302">
        <v>5.7285430157251991</v>
      </c>
      <c r="M337" s="302">
        <v>6.9948376256090539</v>
      </c>
      <c r="N337" s="302">
        <v>0.58893576337415199</v>
      </c>
      <c r="O337" s="302">
        <f t="shared" si="149"/>
        <v>13.312316404708405</v>
      </c>
    </row>
    <row r="338" spans="1:15" s="236" customFormat="1" x14ac:dyDescent="0.2">
      <c r="A338" s="237" t="str">
        <f>name!E$10</f>
        <v>Sales and customer service occupations</v>
      </c>
      <c r="B338" s="302">
        <v>0.13606791725718614</v>
      </c>
      <c r="C338" s="302">
        <v>0.21393887974976405</v>
      </c>
      <c r="D338" s="302">
        <v>0.10566776154784743</v>
      </c>
      <c r="E338" s="302">
        <f t="shared" si="147"/>
        <v>0.45567455855479766</v>
      </c>
      <c r="F338" s="303"/>
      <c r="G338" s="302">
        <v>0.11233851846983765</v>
      </c>
      <c r="H338" s="302">
        <v>0.20816765499785525</v>
      </c>
      <c r="I338" s="302">
        <v>7.5174849690412202E-2</v>
      </c>
      <c r="J338" s="302">
        <f t="shared" si="150"/>
        <v>0.39568102315810511</v>
      </c>
      <c r="K338" s="303"/>
      <c r="L338" s="302">
        <v>0.11786990458998038</v>
      </c>
      <c r="M338" s="302">
        <v>0.18972275331273053</v>
      </c>
      <c r="N338" s="302">
        <v>8.399758611741294E-2</v>
      </c>
      <c r="O338" s="302">
        <f t="shared" si="149"/>
        <v>0.39159024402012382</v>
      </c>
    </row>
    <row r="339" spans="1:15" s="236" customFormat="1" x14ac:dyDescent="0.2">
      <c r="A339" s="237" t="str">
        <f>name!E$11</f>
        <v>Process, plant and machine operatives</v>
      </c>
      <c r="B339" s="302">
        <v>8.5346906535053765E-2</v>
      </c>
      <c r="C339" s="302">
        <v>0.15698612019419442</v>
      </c>
      <c r="D339" s="302">
        <v>1.0244899306575572</v>
      </c>
      <c r="E339" s="302">
        <f t="shared" si="147"/>
        <v>1.2668229573868053</v>
      </c>
      <c r="F339" s="303"/>
      <c r="G339" s="302">
        <v>5.7135519528032357E-2</v>
      </c>
      <c r="H339" s="302">
        <v>0.1403804634535763</v>
      </c>
      <c r="I339" s="302">
        <v>1.3574766688746964</v>
      </c>
      <c r="J339" s="302">
        <f t="shared" si="150"/>
        <v>1.5549926518563051</v>
      </c>
      <c r="K339" s="303"/>
      <c r="L339" s="302">
        <v>4.7832719748088295E-2</v>
      </c>
      <c r="M339" s="302">
        <v>0.17197486797269271</v>
      </c>
      <c r="N339" s="302">
        <v>1.4941460337870436</v>
      </c>
      <c r="O339" s="302">
        <f t="shared" si="149"/>
        <v>1.7139536215078246</v>
      </c>
    </row>
    <row r="340" spans="1:15" s="236" customFormat="1" x14ac:dyDescent="0.2">
      <c r="A340" s="237" t="str">
        <f>name!E$12</f>
        <v>Elementary occupations</v>
      </c>
      <c r="B340" s="302">
        <v>0.32379190879338238</v>
      </c>
      <c r="C340" s="302">
        <v>3.737670522306884</v>
      </c>
      <c r="D340" s="302">
        <v>0.1285851832287393</v>
      </c>
      <c r="E340" s="302">
        <f t="shared" si="147"/>
        <v>4.1900476143290053</v>
      </c>
      <c r="F340" s="303"/>
      <c r="G340" s="302">
        <v>0.22524788344079524</v>
      </c>
      <c r="H340" s="302">
        <v>2.9841660523647207</v>
      </c>
      <c r="I340" s="302">
        <v>7.0561185875120294E-2</v>
      </c>
      <c r="J340" s="302">
        <f t="shared" si="150"/>
        <v>3.2799751216806361</v>
      </c>
      <c r="K340" s="303"/>
      <c r="L340" s="302">
        <v>0.15843623407386356</v>
      </c>
      <c r="M340" s="302">
        <v>1.6982844198174982</v>
      </c>
      <c r="N340" s="302">
        <v>0.11087761637477143</v>
      </c>
      <c r="O340" s="302">
        <f t="shared" si="149"/>
        <v>1.9675982702661332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27.966918601710869</v>
      </c>
      <c r="C342" s="311">
        <f t="shared" ref="C342:E342" si="151">SUM(C332:C340)</f>
        <v>25.942101945523596</v>
      </c>
      <c r="D342" s="311">
        <f t="shared" si="151"/>
        <v>7.5659794527654869</v>
      </c>
      <c r="E342" s="311">
        <f t="shared" si="151"/>
        <v>61.474999999999952</v>
      </c>
      <c r="F342" s="311"/>
      <c r="G342" s="311">
        <f t="shared" ref="G342:J342" si="152">SUM(G332:G340)</f>
        <v>26.839806165373783</v>
      </c>
      <c r="H342" s="311">
        <f t="shared" si="152"/>
        <v>27.83524923093265</v>
      </c>
      <c r="I342" s="311">
        <f t="shared" si="152"/>
        <v>8.497944603693572</v>
      </c>
      <c r="J342" s="311">
        <f t="shared" si="152"/>
        <v>63.173000000000002</v>
      </c>
      <c r="K342" s="311"/>
      <c r="L342" s="311">
        <f t="shared" ref="L342:O342" si="153">SUM(L332:L340)</f>
        <v>28.287474821816676</v>
      </c>
      <c r="M342" s="311">
        <f t="shared" si="153"/>
        <v>27.255091212817366</v>
      </c>
      <c r="N342" s="311">
        <f t="shared" si="153"/>
        <v>8.9574339653659187</v>
      </c>
      <c r="O342" s="311">
        <f t="shared" si="153"/>
        <v>64.499999999999972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2.4978574142084868</v>
      </c>
      <c r="C349" s="302">
        <v>0.76020683124957167</v>
      </c>
      <c r="D349" s="302">
        <v>0.32247999201668881</v>
      </c>
      <c r="E349" s="302">
        <f>SUM(B349:D349)</f>
        <v>3.5805442374747471</v>
      </c>
      <c r="F349" s="303"/>
      <c r="G349" s="302">
        <v>2.8051914413657824</v>
      </c>
      <c r="H349" s="302">
        <v>1.1488167015010355</v>
      </c>
      <c r="I349" s="302">
        <v>0.47055255378606475</v>
      </c>
      <c r="J349" s="302">
        <f>SUM(G349:I349)</f>
        <v>4.4245606966528825</v>
      </c>
      <c r="K349" s="303"/>
      <c r="L349" s="302">
        <v>3.2321645370119647</v>
      </c>
      <c r="M349" s="302">
        <v>1.2593216823638838</v>
      </c>
      <c r="N349" s="302">
        <v>0.50820832601066757</v>
      </c>
      <c r="O349" s="302">
        <f>SUM(L349:N349)</f>
        <v>4.9996945453865163</v>
      </c>
    </row>
    <row r="350" spans="1:15" s="236" customFormat="1" x14ac:dyDescent="0.2">
      <c r="A350" s="237" t="str">
        <f>name!E$5</f>
        <v>Professional occupations</v>
      </c>
      <c r="B350" s="302">
        <v>12.432654793114919</v>
      </c>
      <c r="C350" s="302">
        <v>6.1891227650469727</v>
      </c>
      <c r="D350" s="302">
        <v>2.0485006562859871</v>
      </c>
      <c r="E350" s="302">
        <f t="shared" ref="E350:E357" si="154">SUM(B350:D350)</f>
        <v>20.67027821444788</v>
      </c>
      <c r="F350" s="303"/>
      <c r="G350" s="302">
        <v>14.830277540017702</v>
      </c>
      <c r="H350" s="302">
        <v>8.1425673043781881</v>
      </c>
      <c r="I350" s="302">
        <v>2.624132847453899</v>
      </c>
      <c r="J350" s="302">
        <f t="shared" ref="J350:J352" si="155">SUM(G350:I350)</f>
        <v>25.596977691849791</v>
      </c>
      <c r="K350" s="303"/>
      <c r="L350" s="302">
        <v>17.423773948971164</v>
      </c>
      <c r="M350" s="302">
        <v>8.8516613761229905</v>
      </c>
      <c r="N350" s="302">
        <v>2.9882937522377091</v>
      </c>
      <c r="O350" s="302">
        <f t="shared" ref="O350:O357" si="156">SUM(L350:N350)</f>
        <v>29.263729077331863</v>
      </c>
    </row>
    <row r="351" spans="1:15" s="236" customFormat="1" x14ac:dyDescent="0.2">
      <c r="A351" s="237" t="str">
        <f>name!E$6</f>
        <v>Associate professional occupations</v>
      </c>
      <c r="B351" s="302">
        <v>5.2573750467115943</v>
      </c>
      <c r="C351" s="302">
        <v>3.6060078065944881</v>
      </c>
      <c r="D351" s="302">
        <v>1.1726018566731622</v>
      </c>
      <c r="E351" s="302">
        <f t="shared" si="154"/>
        <v>10.035984709979244</v>
      </c>
      <c r="F351" s="303"/>
      <c r="G351" s="302">
        <v>6.1198466584237794</v>
      </c>
      <c r="H351" s="302">
        <v>4.6397445398741208</v>
      </c>
      <c r="I351" s="302">
        <v>1.0583452470628441</v>
      </c>
      <c r="J351" s="302">
        <f t="shared" si="155"/>
        <v>11.817936445360745</v>
      </c>
      <c r="K351" s="303"/>
      <c r="L351" s="302">
        <v>6.4608533058053439</v>
      </c>
      <c r="M351" s="302">
        <v>4.6143887443250353</v>
      </c>
      <c r="N351" s="302">
        <v>1.3425267410315194</v>
      </c>
      <c r="O351" s="302">
        <f t="shared" si="156"/>
        <v>12.417768791161899</v>
      </c>
    </row>
    <row r="352" spans="1:15" s="236" customFormat="1" x14ac:dyDescent="0.2">
      <c r="A352" s="237" t="str">
        <f>name!E$7</f>
        <v>Administrative and secretarial occupations</v>
      </c>
      <c r="B352" s="302">
        <v>3.8408035080357656</v>
      </c>
      <c r="C352" s="302">
        <v>4.907926157598717</v>
      </c>
      <c r="D352" s="302">
        <v>0.31429971276713775</v>
      </c>
      <c r="E352" s="302">
        <f t="shared" si="154"/>
        <v>9.0630293784016196</v>
      </c>
      <c r="F352" s="303"/>
      <c r="G352" s="302">
        <v>3.7352256335140019</v>
      </c>
      <c r="H352" s="302">
        <v>4.889371820854814</v>
      </c>
      <c r="I352" s="302">
        <v>0.21392419532929149</v>
      </c>
      <c r="J352" s="302">
        <f t="shared" si="155"/>
        <v>8.8385216496981069</v>
      </c>
      <c r="K352" s="303"/>
      <c r="L352" s="302">
        <v>2.9835422073187683</v>
      </c>
      <c r="M352" s="302">
        <v>2.615209329229629</v>
      </c>
      <c r="N352" s="302">
        <v>0.12686419649344829</v>
      </c>
      <c r="O352" s="302">
        <f t="shared" si="156"/>
        <v>5.7256157330418453</v>
      </c>
    </row>
    <row r="353" spans="1:15" s="236" customFormat="1" x14ac:dyDescent="0.2">
      <c r="A353" s="237" t="str">
        <f>name!E$8</f>
        <v>Skilled trades occupations</v>
      </c>
      <c r="B353" s="302">
        <v>0.48016985986879362</v>
      </c>
      <c r="C353" s="302">
        <v>0.43053297093877801</v>
      </c>
      <c r="D353" s="302">
        <v>9.3519922309877768E-2</v>
      </c>
      <c r="E353" s="302">
        <f t="shared" si="154"/>
        <v>1.0042227531174495</v>
      </c>
      <c r="F353" s="303"/>
      <c r="G353" s="302">
        <v>0.35683855161232847</v>
      </c>
      <c r="H353" s="302">
        <v>0.33640710346352209</v>
      </c>
      <c r="I353" s="302">
        <v>0.14318954831882846</v>
      </c>
      <c r="J353" s="302">
        <f>SUM(G353:I353)</f>
        <v>0.83643520339467903</v>
      </c>
      <c r="K353" s="303"/>
      <c r="L353" s="302">
        <v>0.25275805821666364</v>
      </c>
      <c r="M353" s="302">
        <v>0.25522911875341547</v>
      </c>
      <c r="N353" s="302">
        <v>0.12954389209905451</v>
      </c>
      <c r="O353" s="302">
        <f t="shared" si="156"/>
        <v>0.63753106906913359</v>
      </c>
    </row>
    <row r="354" spans="1:15" s="236" customFormat="1" x14ac:dyDescent="0.2">
      <c r="A354" s="237" t="str">
        <f>name!E$9</f>
        <v>Caring, leisure and other service occupations</v>
      </c>
      <c r="B354" s="302">
        <v>13.562551612318806</v>
      </c>
      <c r="C354" s="302">
        <v>11.736968540814507</v>
      </c>
      <c r="D354" s="302">
        <v>2.9422069045140087</v>
      </c>
      <c r="E354" s="302">
        <f t="shared" si="154"/>
        <v>28.241727057647324</v>
      </c>
      <c r="F354" s="303"/>
      <c r="G354" s="302">
        <v>13.812630180502772</v>
      </c>
      <c r="H354" s="302">
        <v>12.681789674934075</v>
      </c>
      <c r="I354" s="302">
        <v>2.9808163030698771</v>
      </c>
      <c r="J354" s="302">
        <f t="shared" ref="J354:J357" si="157">SUM(G354:I354)</f>
        <v>29.475236158506721</v>
      </c>
      <c r="K354" s="303"/>
      <c r="L354" s="302">
        <v>16.479590970377686</v>
      </c>
      <c r="M354" s="302">
        <v>13.593300729453127</v>
      </c>
      <c r="N354" s="302">
        <v>3.4480414000913555</v>
      </c>
      <c r="O354" s="302">
        <f t="shared" si="156"/>
        <v>33.520933099922168</v>
      </c>
    </row>
    <row r="355" spans="1:15" s="236" customFormat="1" x14ac:dyDescent="0.2">
      <c r="A355" s="237" t="str">
        <f>name!E$10</f>
        <v>Sales and customer service occupations</v>
      </c>
      <c r="B355" s="302">
        <v>0.50074349967909015</v>
      </c>
      <c r="C355" s="302">
        <v>0.56537861742143081</v>
      </c>
      <c r="D355" s="302">
        <v>7.9093281542749624E-2</v>
      </c>
      <c r="E355" s="302">
        <f t="shared" si="154"/>
        <v>1.1452153986432705</v>
      </c>
      <c r="F355" s="303"/>
      <c r="G355" s="302">
        <v>0.48896973859443754</v>
      </c>
      <c r="H355" s="302">
        <v>0.56174128368207266</v>
      </c>
      <c r="I355" s="302">
        <v>5.4913224909998067E-2</v>
      </c>
      <c r="J355" s="302">
        <f t="shared" si="157"/>
        <v>1.1056242471865083</v>
      </c>
      <c r="K355" s="303"/>
      <c r="L355" s="302">
        <v>0.53046324345828244</v>
      </c>
      <c r="M355" s="302">
        <v>0.57153905554885864</v>
      </c>
      <c r="N355" s="302">
        <v>7.8780738649559909E-2</v>
      </c>
      <c r="O355" s="302">
        <f t="shared" si="156"/>
        <v>1.1807830376567008</v>
      </c>
    </row>
    <row r="356" spans="1:15" s="236" customFormat="1" x14ac:dyDescent="0.2">
      <c r="A356" s="237" t="str">
        <f>name!E$11</f>
        <v>Process, plant and machine operatives</v>
      </c>
      <c r="B356" s="302">
        <v>0.13019140162500659</v>
      </c>
      <c r="C356" s="302">
        <v>0.36979241586008521</v>
      </c>
      <c r="D356" s="302">
        <v>1.9679744901762428E-2</v>
      </c>
      <c r="E356" s="302">
        <f t="shared" si="154"/>
        <v>0.51966356238685418</v>
      </c>
      <c r="F356" s="303"/>
      <c r="G356" s="302">
        <v>9.7849268803306425E-2</v>
      </c>
      <c r="H356" s="302">
        <v>0.31589012509323</v>
      </c>
      <c r="I356" s="302">
        <v>3.3042151818835741E-2</v>
      </c>
      <c r="J356" s="302">
        <f t="shared" si="157"/>
        <v>0.44678154571537215</v>
      </c>
      <c r="K356" s="303"/>
      <c r="L356" s="302">
        <v>6.8848544808852136E-2</v>
      </c>
      <c r="M356" s="302">
        <v>0.28170957360096066</v>
      </c>
      <c r="N356" s="302">
        <v>2.6068429689759524E-2</v>
      </c>
      <c r="O356" s="302">
        <f t="shared" si="156"/>
        <v>0.3766265480995723</v>
      </c>
    </row>
    <row r="357" spans="1:15" s="236" customFormat="1" x14ac:dyDescent="0.2">
      <c r="A357" s="237" t="str">
        <f>name!E$12</f>
        <v>Elementary occupations</v>
      </c>
      <c r="B357" s="302">
        <v>0.60100357372001512</v>
      </c>
      <c r="C357" s="302">
        <v>1.932937232230016</v>
      </c>
      <c r="D357" s="302">
        <v>3.939388195160954E-2</v>
      </c>
      <c r="E357" s="302">
        <f t="shared" si="154"/>
        <v>2.5733346879016405</v>
      </c>
      <c r="F357" s="303"/>
      <c r="G357" s="302">
        <v>0.50701634774353588</v>
      </c>
      <c r="H357" s="302">
        <v>1.5202727634254856</v>
      </c>
      <c r="I357" s="302">
        <v>2.763725046626108E-2</v>
      </c>
      <c r="J357" s="302">
        <f t="shared" si="157"/>
        <v>2.0549263616352822</v>
      </c>
      <c r="K357" s="303"/>
      <c r="L357" s="302">
        <v>0.20299567627964124</v>
      </c>
      <c r="M357" s="302">
        <v>0.98539828285201492</v>
      </c>
      <c r="N357" s="302">
        <v>1.2924139198672772E-2</v>
      </c>
      <c r="O357" s="302">
        <f t="shared" si="156"/>
        <v>1.2013180983303289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39.303350709282476</v>
      </c>
      <c r="C359" s="311">
        <f t="shared" ref="C359:E359" si="158">SUM(C349:C357)</f>
        <v>30.498873337754571</v>
      </c>
      <c r="D359" s="311">
        <f t="shared" si="158"/>
        <v>7.0317759529629837</v>
      </c>
      <c r="E359" s="311">
        <f t="shared" si="158"/>
        <v>76.834000000000017</v>
      </c>
      <c r="F359" s="311"/>
      <c r="G359" s="311">
        <f t="shared" ref="G359:J359" si="159">SUM(G349:G357)</f>
        <v>42.753845360577643</v>
      </c>
      <c r="H359" s="311">
        <f t="shared" si="159"/>
        <v>34.236601317206549</v>
      </c>
      <c r="I359" s="311">
        <f t="shared" si="159"/>
        <v>7.6065533222159001</v>
      </c>
      <c r="J359" s="311">
        <f t="shared" si="159"/>
        <v>84.597000000000094</v>
      </c>
      <c r="K359" s="311"/>
      <c r="L359" s="311">
        <f t="shared" ref="L359:O359" si="160">SUM(L349:L357)</f>
        <v>47.63499049224837</v>
      </c>
      <c r="M359" s="311">
        <f t="shared" si="160"/>
        <v>33.027757892249916</v>
      </c>
      <c r="N359" s="311">
        <f t="shared" si="160"/>
        <v>8.6612516155017456</v>
      </c>
      <c r="O359" s="311">
        <f t="shared" si="160"/>
        <v>89.324000000000012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2.0290557300918826</v>
      </c>
      <c r="C366" s="302">
        <v>0.99923289256075787</v>
      </c>
      <c r="D366" s="302">
        <v>0.43492064517814899</v>
      </c>
      <c r="E366" s="302">
        <f>SUM(B366:D366)</f>
        <v>3.4632092678307895</v>
      </c>
      <c r="F366" s="303"/>
      <c r="G366" s="302">
        <v>1.9296044350518686</v>
      </c>
      <c r="H366" s="302">
        <v>1.3899177894275083</v>
      </c>
      <c r="I366" s="302">
        <v>0.3173658077855015</v>
      </c>
      <c r="J366" s="302">
        <f>SUM(G366:I366)</f>
        <v>3.6368880322648787</v>
      </c>
      <c r="K366" s="303"/>
      <c r="L366" s="302">
        <v>2.6544128889009189</v>
      </c>
      <c r="M366" s="302">
        <v>2.519160526393891</v>
      </c>
      <c r="N366" s="302">
        <v>0.32567623995823441</v>
      </c>
      <c r="O366" s="302">
        <f>SUM(L366:N366)</f>
        <v>5.4992496552530437</v>
      </c>
    </row>
    <row r="367" spans="1:15" s="236" customFormat="1" x14ac:dyDescent="0.2">
      <c r="A367" s="237" t="str">
        <f>name!E$5</f>
        <v>Professional occupations</v>
      </c>
      <c r="B367" s="302">
        <v>1.3825120263924655</v>
      </c>
      <c r="C367" s="302">
        <v>0.66577309634088266</v>
      </c>
      <c r="D367" s="302">
        <v>1.6542001777120716</v>
      </c>
      <c r="E367" s="302">
        <f t="shared" ref="E367:E374" si="161">SUM(B367:D367)</f>
        <v>3.7024853004454199</v>
      </c>
      <c r="F367" s="303"/>
      <c r="G367" s="302">
        <v>1.5210635728418664</v>
      </c>
      <c r="H367" s="302">
        <v>0.97229621526816346</v>
      </c>
      <c r="I367" s="302">
        <v>1.312704911012553</v>
      </c>
      <c r="J367" s="302">
        <f t="shared" ref="J367:J369" si="162">SUM(G367:I367)</f>
        <v>3.8060646991225831</v>
      </c>
      <c r="K367" s="303"/>
      <c r="L367" s="302">
        <v>1.8349301311142672</v>
      </c>
      <c r="M367" s="302">
        <v>1.5007641063353281</v>
      </c>
      <c r="N367" s="302">
        <v>1.4380470781207608</v>
      </c>
      <c r="O367" s="302">
        <f t="shared" ref="O367:O374" si="163">SUM(L367:N367)</f>
        <v>4.7737413155703559</v>
      </c>
    </row>
    <row r="368" spans="1:15" s="236" customFormat="1" x14ac:dyDescent="0.2">
      <c r="A368" s="237" t="str">
        <f>name!E$6</f>
        <v>Associate professional occupations</v>
      </c>
      <c r="B368" s="302">
        <v>1.6503204969888856</v>
      </c>
      <c r="C368" s="302">
        <v>1.1008976964613721</v>
      </c>
      <c r="D368" s="302">
        <v>5.1449190844862445</v>
      </c>
      <c r="E368" s="302">
        <f t="shared" si="161"/>
        <v>7.8961372779365018</v>
      </c>
      <c r="F368" s="303"/>
      <c r="G368" s="302">
        <v>1.5607705146808302</v>
      </c>
      <c r="H368" s="302">
        <v>1.2432460582688896</v>
      </c>
      <c r="I368" s="302">
        <v>4.5453620142755362</v>
      </c>
      <c r="J368" s="302">
        <f t="shared" si="162"/>
        <v>7.3493785872252557</v>
      </c>
      <c r="K368" s="303"/>
      <c r="L368" s="302">
        <v>1.7473347767336564</v>
      </c>
      <c r="M368" s="302">
        <v>1.288403188946404</v>
      </c>
      <c r="N368" s="302">
        <v>5.5690436474975042</v>
      </c>
      <c r="O368" s="302">
        <f t="shared" si="163"/>
        <v>8.6047816131775647</v>
      </c>
    </row>
    <row r="369" spans="1:15" s="236" customFormat="1" x14ac:dyDescent="0.2">
      <c r="A369" s="237" t="str">
        <f>name!E$7</f>
        <v>Administrative and secretarial occupations</v>
      </c>
      <c r="B369" s="302">
        <v>0.54439351964999949</v>
      </c>
      <c r="C369" s="302">
        <v>1.4356349760419032</v>
      </c>
      <c r="D369" s="302">
        <v>0.13757237296629851</v>
      </c>
      <c r="E369" s="302">
        <f t="shared" si="161"/>
        <v>2.1176008686582009</v>
      </c>
      <c r="F369" s="303"/>
      <c r="G369" s="302">
        <v>0.4934700616499742</v>
      </c>
      <c r="H369" s="302">
        <v>1.4284424972912688</v>
      </c>
      <c r="I369" s="302">
        <v>0.11625761754910884</v>
      </c>
      <c r="J369" s="302">
        <f t="shared" si="162"/>
        <v>2.0381701764903517</v>
      </c>
      <c r="K369" s="303"/>
      <c r="L369" s="302">
        <v>0.3589437335871693</v>
      </c>
      <c r="M369" s="302">
        <v>1.1441765083658315</v>
      </c>
      <c r="N369" s="302">
        <v>8.2534437733993021E-2</v>
      </c>
      <c r="O369" s="302">
        <f t="shared" si="163"/>
        <v>1.5856546796869937</v>
      </c>
    </row>
    <row r="370" spans="1:15" s="236" customFormat="1" x14ac:dyDescent="0.2">
      <c r="A370" s="237" t="str">
        <f>name!E$8</f>
        <v>Skilled trades occupations</v>
      </c>
      <c r="B370" s="302">
        <v>1.0887666089972203</v>
      </c>
      <c r="C370" s="302">
        <v>0.50521208584582344</v>
      </c>
      <c r="D370" s="302">
        <v>0.66889021518684266</v>
      </c>
      <c r="E370" s="302">
        <f t="shared" si="161"/>
        <v>2.2628689100298867</v>
      </c>
      <c r="F370" s="303"/>
      <c r="G370" s="302">
        <v>0.83461789175052947</v>
      </c>
      <c r="H370" s="302">
        <v>0.44483363242913848</v>
      </c>
      <c r="I370" s="302">
        <v>0.5627885801203717</v>
      </c>
      <c r="J370" s="302">
        <f>SUM(G370:I370)</f>
        <v>1.8422401043000396</v>
      </c>
      <c r="K370" s="303"/>
      <c r="L370" s="302">
        <v>0.9077508991705131</v>
      </c>
      <c r="M370" s="302">
        <v>0.98407255590288689</v>
      </c>
      <c r="N370" s="302">
        <v>0.81615986985933842</v>
      </c>
      <c r="O370" s="302">
        <f t="shared" si="163"/>
        <v>2.7079833249327381</v>
      </c>
    </row>
    <row r="371" spans="1:15" s="236" customFormat="1" x14ac:dyDescent="0.2">
      <c r="A371" s="237" t="str">
        <f>name!E$9</f>
        <v>Caring, leisure and other service occupations</v>
      </c>
      <c r="B371" s="302">
        <v>0.72239084693625488</v>
      </c>
      <c r="C371" s="302">
        <v>1.2848478984453839</v>
      </c>
      <c r="D371" s="302">
        <v>0.27444507396419077</v>
      </c>
      <c r="E371" s="302">
        <f t="shared" si="161"/>
        <v>2.2816838193458295</v>
      </c>
      <c r="F371" s="303"/>
      <c r="G371" s="302">
        <v>0.59450694016302374</v>
      </c>
      <c r="H371" s="302">
        <v>1.0938091340118807</v>
      </c>
      <c r="I371" s="302">
        <v>0.27249651027318555</v>
      </c>
      <c r="J371" s="302">
        <f t="shared" ref="J371:J374" si="164">SUM(G371:I371)</f>
        <v>1.9608125844480899</v>
      </c>
      <c r="K371" s="303"/>
      <c r="L371" s="302">
        <v>0.66555606260328692</v>
      </c>
      <c r="M371" s="302">
        <v>1.3335314834870511</v>
      </c>
      <c r="N371" s="302">
        <v>0.2891751623085837</v>
      </c>
      <c r="O371" s="302">
        <f t="shared" si="163"/>
        <v>2.2882627083989218</v>
      </c>
    </row>
    <row r="372" spans="1:15" s="236" customFormat="1" x14ac:dyDescent="0.2">
      <c r="A372" s="237" t="str">
        <f>name!E$10</f>
        <v>Sales and customer service occupations</v>
      </c>
      <c r="B372" s="302">
        <v>0.42086454884116076</v>
      </c>
      <c r="C372" s="302">
        <v>0.74131887030114896</v>
      </c>
      <c r="D372" s="302">
        <v>9.162421941252194E-2</v>
      </c>
      <c r="E372" s="302">
        <f t="shared" si="161"/>
        <v>1.2538076385548316</v>
      </c>
      <c r="F372" s="303"/>
      <c r="G372" s="302">
        <v>0.36128269110749145</v>
      </c>
      <c r="H372" s="302">
        <v>0.69868331503434578</v>
      </c>
      <c r="I372" s="302">
        <v>5.2600017682934749E-2</v>
      </c>
      <c r="J372" s="302">
        <f t="shared" si="164"/>
        <v>1.1125660238247719</v>
      </c>
      <c r="K372" s="303"/>
      <c r="L372" s="302">
        <v>0.41791171417428324</v>
      </c>
      <c r="M372" s="302">
        <v>0.91288559242957967</v>
      </c>
      <c r="N372" s="302">
        <v>4.4897252956064247E-2</v>
      </c>
      <c r="O372" s="302">
        <f t="shared" si="163"/>
        <v>1.3756945595599273</v>
      </c>
    </row>
    <row r="373" spans="1:15" s="236" customFormat="1" x14ac:dyDescent="0.2">
      <c r="A373" s="237" t="str">
        <f>name!E$11</f>
        <v>Process, plant and machine operatives</v>
      </c>
      <c r="B373" s="302">
        <v>9.717361591711117E-2</v>
      </c>
      <c r="C373" s="302">
        <v>9.8799808983898535E-2</v>
      </c>
      <c r="D373" s="302">
        <v>4.1379617985728319E-2</v>
      </c>
      <c r="E373" s="302">
        <f t="shared" si="161"/>
        <v>0.23735304288673803</v>
      </c>
      <c r="F373" s="303"/>
      <c r="G373" s="302">
        <v>6.6398504149975432E-2</v>
      </c>
      <c r="H373" s="302">
        <v>8.6723182244935984E-2</v>
      </c>
      <c r="I373" s="302">
        <v>4.0757687991228794E-2</v>
      </c>
      <c r="J373" s="302">
        <f t="shared" si="164"/>
        <v>0.19387937438614022</v>
      </c>
      <c r="K373" s="303"/>
      <c r="L373" s="302">
        <v>6.3661065846239595E-2</v>
      </c>
      <c r="M373" s="302">
        <v>0.12142923142580966</v>
      </c>
      <c r="N373" s="302">
        <v>6.0414531280571553E-2</v>
      </c>
      <c r="O373" s="302">
        <f t="shared" si="163"/>
        <v>0.24550482855262082</v>
      </c>
    </row>
    <row r="374" spans="1:15" s="236" customFormat="1" x14ac:dyDescent="0.2">
      <c r="A374" s="237" t="str">
        <f>name!E$12</f>
        <v>Elementary occupations</v>
      </c>
      <c r="B374" s="302">
        <v>0.31673318760589747</v>
      </c>
      <c r="C374" s="302">
        <v>2.027966343806705</v>
      </c>
      <c r="D374" s="302">
        <v>0.10715434289925285</v>
      </c>
      <c r="E374" s="302">
        <f t="shared" si="161"/>
        <v>2.4518538743118556</v>
      </c>
      <c r="F374" s="303"/>
      <c r="G374" s="302">
        <v>0.22255511409740819</v>
      </c>
      <c r="H374" s="302">
        <v>1.5665909202653934</v>
      </c>
      <c r="I374" s="302">
        <v>6.4854383575105479E-2</v>
      </c>
      <c r="J374" s="302">
        <f t="shared" si="164"/>
        <v>1.854000417937907</v>
      </c>
      <c r="K374" s="303"/>
      <c r="L374" s="302">
        <v>0.22606231544551764</v>
      </c>
      <c r="M374" s="302">
        <v>1.2977148877980864</v>
      </c>
      <c r="N374" s="302">
        <v>9.1350111624206004E-2</v>
      </c>
      <c r="O374" s="302">
        <f t="shared" si="163"/>
        <v>1.61512731486781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8.2522105814208775</v>
      </c>
      <c r="C376" s="311">
        <f t="shared" ref="C376:E376" si="165">SUM(C366:C374)</f>
        <v>8.8596836687878753</v>
      </c>
      <c r="D376" s="311">
        <f t="shared" si="165"/>
        <v>8.5551057497912986</v>
      </c>
      <c r="E376" s="311">
        <f t="shared" si="165"/>
        <v>25.667000000000055</v>
      </c>
      <c r="F376" s="311"/>
      <c r="G376" s="311">
        <f t="shared" ref="G376:J376" si="166">SUM(G366:G374)</f>
        <v>7.584269725492967</v>
      </c>
      <c r="H376" s="311">
        <f t="shared" si="166"/>
        <v>8.9245427442415242</v>
      </c>
      <c r="I376" s="311">
        <f t="shared" si="166"/>
        <v>7.2851875302655262</v>
      </c>
      <c r="J376" s="311">
        <f t="shared" si="166"/>
        <v>23.794000000000015</v>
      </c>
      <c r="K376" s="311"/>
      <c r="L376" s="311">
        <f t="shared" ref="L376:O376" si="167">SUM(L366:L374)</f>
        <v>8.876563587575852</v>
      </c>
      <c r="M376" s="311">
        <f t="shared" si="167"/>
        <v>11.102138081084869</v>
      </c>
      <c r="N376" s="311">
        <f t="shared" si="167"/>
        <v>8.717298331339256</v>
      </c>
      <c r="O376" s="311">
        <f t="shared" si="167"/>
        <v>28.695999999999977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1.6095249281442348</v>
      </c>
      <c r="C383" s="302">
        <v>0.49010569617623673</v>
      </c>
      <c r="D383" s="302">
        <v>0.75356474066277013</v>
      </c>
      <c r="E383" s="302">
        <f>SUM(B383:D383)</f>
        <v>2.8531953649832418</v>
      </c>
      <c r="F383" s="303"/>
      <c r="G383" s="302">
        <v>1.6357461034387106</v>
      </c>
      <c r="H383" s="302">
        <v>0.89176960092075308</v>
      </c>
      <c r="I383" s="302">
        <v>0.61999988372139014</v>
      </c>
      <c r="J383" s="302">
        <f>SUM(G383:I383)</f>
        <v>3.1475155880808541</v>
      </c>
      <c r="K383" s="303"/>
      <c r="L383" s="302">
        <v>1.888267367694785</v>
      </c>
      <c r="M383" s="302">
        <v>1.2605087943212625</v>
      </c>
      <c r="N383" s="302">
        <v>0.61227450817351825</v>
      </c>
      <c r="O383" s="302">
        <f>SUM(L383:N383)</f>
        <v>3.7610506701895656</v>
      </c>
    </row>
    <row r="384" spans="1:15" s="236" customFormat="1" x14ac:dyDescent="0.2">
      <c r="A384" s="237" t="str">
        <f>name!E$5</f>
        <v>Professional occupations</v>
      </c>
      <c r="B384" s="302">
        <v>2.1476247878056021</v>
      </c>
      <c r="C384" s="302">
        <v>0.53588127721446266</v>
      </c>
      <c r="D384" s="302">
        <v>1.8177307311841613</v>
      </c>
      <c r="E384" s="302">
        <f t="shared" ref="E384:E391" si="168">SUM(B384:D384)</f>
        <v>4.5012367962042266</v>
      </c>
      <c r="F384" s="303"/>
      <c r="G384" s="302">
        <v>2.1594161650920034</v>
      </c>
      <c r="H384" s="302">
        <v>0.88989838013364075</v>
      </c>
      <c r="I384" s="302">
        <v>1.6218093602500543</v>
      </c>
      <c r="J384" s="302">
        <f t="shared" ref="J384:J386" si="169">SUM(G384:I384)</f>
        <v>4.6711239054756986</v>
      </c>
      <c r="K384" s="303"/>
      <c r="L384" s="302">
        <v>2.2207011199672144</v>
      </c>
      <c r="M384" s="302">
        <v>0.93318700363935314</v>
      </c>
      <c r="N384" s="302">
        <v>1.3374268508945641</v>
      </c>
      <c r="O384" s="302">
        <f t="shared" ref="O384:O391" si="170">SUM(L384:N384)</f>
        <v>4.4913149745011314</v>
      </c>
    </row>
    <row r="385" spans="1:15" s="236" customFormat="1" x14ac:dyDescent="0.2">
      <c r="A385" s="237" t="str">
        <f>name!E$6</f>
        <v>Associate professional occupations</v>
      </c>
      <c r="B385" s="302">
        <v>0.96456794856071315</v>
      </c>
      <c r="C385" s="302">
        <v>0.47129224454214647</v>
      </c>
      <c r="D385" s="302">
        <v>1.3960981470630225</v>
      </c>
      <c r="E385" s="302">
        <f t="shared" si="168"/>
        <v>2.8319583401658823</v>
      </c>
      <c r="F385" s="303"/>
      <c r="G385" s="302">
        <v>0.92500829184905409</v>
      </c>
      <c r="H385" s="302">
        <v>0.65451511161880738</v>
      </c>
      <c r="I385" s="302">
        <v>1.4242734735676064</v>
      </c>
      <c r="J385" s="302">
        <f t="shared" si="169"/>
        <v>3.0037968770354677</v>
      </c>
      <c r="K385" s="303"/>
      <c r="L385" s="302">
        <v>0.79089497965146416</v>
      </c>
      <c r="M385" s="302">
        <v>0.58800090271122918</v>
      </c>
      <c r="N385" s="302">
        <v>1.1155020427157223</v>
      </c>
      <c r="O385" s="302">
        <f t="shared" si="170"/>
        <v>2.4943979250784158</v>
      </c>
    </row>
    <row r="386" spans="1:15" s="236" customFormat="1" x14ac:dyDescent="0.2">
      <c r="A386" s="237" t="str">
        <f>name!E$7</f>
        <v>Administrative and secretarial occupations</v>
      </c>
      <c r="B386" s="302">
        <v>0.61137883591445041</v>
      </c>
      <c r="C386" s="302">
        <v>0.75860218438699301</v>
      </c>
      <c r="D386" s="302">
        <v>0.36460240759484647</v>
      </c>
      <c r="E386" s="302">
        <f t="shared" si="168"/>
        <v>1.7345834278962897</v>
      </c>
      <c r="F386" s="303"/>
      <c r="G386" s="302">
        <v>0.62474750120668221</v>
      </c>
      <c r="H386" s="302">
        <v>0.99817228222845733</v>
      </c>
      <c r="I386" s="302">
        <v>0.3519668462928644</v>
      </c>
      <c r="J386" s="302">
        <f t="shared" si="169"/>
        <v>1.9748866297280039</v>
      </c>
      <c r="K386" s="303"/>
      <c r="L386" s="302">
        <v>0.40584247465175055</v>
      </c>
      <c r="M386" s="302">
        <v>0.71677299992509802</v>
      </c>
      <c r="N386" s="302">
        <v>0.77118985616280655</v>
      </c>
      <c r="O386" s="302">
        <f t="shared" si="170"/>
        <v>1.8938053307396552</v>
      </c>
    </row>
    <row r="387" spans="1:15" s="236" customFormat="1" x14ac:dyDescent="0.2">
      <c r="A387" s="237" t="str">
        <f>name!E$8</f>
        <v>Skilled trades occupations</v>
      </c>
      <c r="B387" s="302">
        <v>0.5039955293141154</v>
      </c>
      <c r="C387" s="302">
        <v>0.19647281969803918</v>
      </c>
      <c r="D387" s="302">
        <v>0.47055344718993958</v>
      </c>
      <c r="E387" s="302">
        <f t="shared" si="168"/>
        <v>1.1710217962020941</v>
      </c>
      <c r="F387" s="303"/>
      <c r="G387" s="302">
        <v>0.37314664293016558</v>
      </c>
      <c r="H387" s="302">
        <v>0.2040852032717238</v>
      </c>
      <c r="I387" s="302">
        <v>0.34601822438743696</v>
      </c>
      <c r="J387" s="302">
        <f>SUM(G387:I387)</f>
        <v>0.92325007058932629</v>
      </c>
      <c r="K387" s="303"/>
      <c r="L387" s="302">
        <v>0.41610407268676691</v>
      </c>
      <c r="M387" s="302">
        <v>0.34214202363949131</v>
      </c>
      <c r="N387" s="302">
        <v>0.39833751728533845</v>
      </c>
      <c r="O387" s="302">
        <f t="shared" si="170"/>
        <v>1.1565836136115968</v>
      </c>
    </row>
    <row r="388" spans="1:15" s="236" customFormat="1" x14ac:dyDescent="0.2">
      <c r="A388" s="237" t="str">
        <f>name!E$9</f>
        <v>Caring, leisure and other service occupations</v>
      </c>
      <c r="B388" s="302">
        <v>2.1285977676091332</v>
      </c>
      <c r="C388" s="302">
        <v>1.8594906859611082</v>
      </c>
      <c r="D388" s="302">
        <v>2.8312647227270173</v>
      </c>
      <c r="E388" s="302">
        <f t="shared" si="168"/>
        <v>6.819353176297259</v>
      </c>
      <c r="F388" s="303"/>
      <c r="G388" s="302">
        <v>2.0445742657267068</v>
      </c>
      <c r="H388" s="302">
        <v>1.9482970597335472</v>
      </c>
      <c r="I388" s="302">
        <v>2.9950219311035799</v>
      </c>
      <c r="J388" s="302">
        <f t="shared" ref="J388:J391" si="171">SUM(G388:I388)</f>
        <v>6.9878932565638339</v>
      </c>
      <c r="K388" s="303"/>
      <c r="L388" s="302">
        <v>1.6575902897740991</v>
      </c>
      <c r="M388" s="302">
        <v>1.4558874130314454</v>
      </c>
      <c r="N388" s="302">
        <v>2.8879737343925447</v>
      </c>
      <c r="O388" s="302">
        <f t="shared" si="170"/>
        <v>6.0014514371980887</v>
      </c>
    </row>
    <row r="389" spans="1:15" s="236" customFormat="1" x14ac:dyDescent="0.2">
      <c r="A389" s="237" t="str">
        <f>name!E$10</f>
        <v>Sales and customer service occupations</v>
      </c>
      <c r="B389" s="302">
        <v>0.38024582276048635</v>
      </c>
      <c r="C389" s="302">
        <v>0.38537713268382373</v>
      </c>
      <c r="D389" s="302">
        <v>0.29252310667212716</v>
      </c>
      <c r="E389" s="302">
        <f t="shared" si="168"/>
        <v>1.0581460621164374</v>
      </c>
      <c r="F389" s="303"/>
      <c r="G389" s="302">
        <v>0.30876735258179222</v>
      </c>
      <c r="H389" s="302">
        <v>0.47160425753657081</v>
      </c>
      <c r="I389" s="302">
        <v>0.18351486621722729</v>
      </c>
      <c r="J389" s="302">
        <f t="shared" si="171"/>
        <v>0.96388647633559033</v>
      </c>
      <c r="K389" s="303"/>
      <c r="L389" s="302">
        <v>0.28676688975401959</v>
      </c>
      <c r="M389" s="302">
        <v>0.49538168477943978</v>
      </c>
      <c r="N389" s="302">
        <v>0.13316005582744353</v>
      </c>
      <c r="O389" s="302">
        <f t="shared" si="170"/>
        <v>0.91530863036090282</v>
      </c>
    </row>
    <row r="390" spans="1:15" s="236" customFormat="1" x14ac:dyDescent="0.2">
      <c r="A390" s="237" t="str">
        <f>name!E$11</f>
        <v>Process, plant and machine operatives</v>
      </c>
      <c r="B390" s="302">
        <v>0.2977238200996869</v>
      </c>
      <c r="C390" s="302">
        <v>0.16974746364055568</v>
      </c>
      <c r="D390" s="302">
        <v>0.1164502943996739</v>
      </c>
      <c r="E390" s="302">
        <f t="shared" si="168"/>
        <v>0.58392157813991652</v>
      </c>
      <c r="F390" s="303"/>
      <c r="G390" s="302">
        <v>0.17779505068619297</v>
      </c>
      <c r="H390" s="302">
        <v>0.1539922546292255</v>
      </c>
      <c r="I390" s="302">
        <v>0.12493775726433018</v>
      </c>
      <c r="J390" s="302">
        <f t="shared" si="171"/>
        <v>0.45672506257974865</v>
      </c>
      <c r="K390" s="303"/>
      <c r="L390" s="302">
        <v>0.15468175535008663</v>
      </c>
      <c r="M390" s="302">
        <v>0.22118729258521272</v>
      </c>
      <c r="N390" s="302">
        <v>0.11330056741497413</v>
      </c>
      <c r="O390" s="302">
        <f t="shared" si="170"/>
        <v>0.48916961535027348</v>
      </c>
    </row>
    <row r="391" spans="1:15" s="236" customFormat="1" x14ac:dyDescent="0.2">
      <c r="A391" s="237" t="str">
        <f>name!E$12</f>
        <v>Elementary occupations</v>
      </c>
      <c r="B391" s="302">
        <v>0.47779840728818945</v>
      </c>
      <c r="C391" s="302">
        <v>0.89884846481130842</v>
      </c>
      <c r="D391" s="302">
        <v>0.39693658589514808</v>
      </c>
      <c r="E391" s="302">
        <f t="shared" si="168"/>
        <v>1.7735834579946461</v>
      </c>
      <c r="F391" s="303"/>
      <c r="G391" s="302">
        <v>0.32314581977523632</v>
      </c>
      <c r="H391" s="302">
        <v>0.87333292351432812</v>
      </c>
      <c r="I391" s="302">
        <v>0.26044339032192299</v>
      </c>
      <c r="J391" s="302">
        <f t="shared" si="171"/>
        <v>1.4569221336114875</v>
      </c>
      <c r="K391" s="303"/>
      <c r="L391" s="302">
        <v>0.31543536198995381</v>
      </c>
      <c r="M391" s="302">
        <v>0.4729109832398164</v>
      </c>
      <c r="N391" s="302">
        <v>0.23957145774058822</v>
      </c>
      <c r="O391" s="302">
        <f t="shared" si="170"/>
        <v>1.0279178029703584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9.121457847496611</v>
      </c>
      <c r="C393" s="311">
        <f t="shared" ref="C393:E393" si="172">SUM(C383:C391)</f>
        <v>5.765817969114674</v>
      </c>
      <c r="D393" s="311">
        <f t="shared" si="172"/>
        <v>8.4397241833887069</v>
      </c>
      <c r="E393" s="311">
        <f t="shared" si="172"/>
        <v>23.326999999999998</v>
      </c>
      <c r="F393" s="311"/>
      <c r="G393" s="311">
        <f t="shared" ref="G393:J393" si="173">SUM(G383:G391)</f>
        <v>8.5723471932865447</v>
      </c>
      <c r="H393" s="311">
        <f t="shared" si="173"/>
        <v>7.0856670735870555</v>
      </c>
      <c r="I393" s="311">
        <f t="shared" si="173"/>
        <v>7.9279857331264116</v>
      </c>
      <c r="J393" s="311">
        <f t="shared" si="173"/>
        <v>23.586000000000016</v>
      </c>
      <c r="K393" s="311"/>
      <c r="L393" s="311">
        <f t="shared" ref="L393:O393" si="174">SUM(L383:L391)</f>
        <v>8.1362843115201411</v>
      </c>
      <c r="M393" s="311">
        <f t="shared" si="174"/>
        <v>6.4859790978723479</v>
      </c>
      <c r="N393" s="311">
        <f t="shared" si="174"/>
        <v>7.6087365906075002</v>
      </c>
      <c r="O393" s="311">
        <f t="shared" si="174"/>
        <v>22.230999999999987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Enterprise M3 LEP (including all of Surrey)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Enterprise M3 LEP (including all of Surrey)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Enterprise M3 LEP (including all of Surrey)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75.226788953755346</v>
      </c>
      <c r="C8" s="11">
        <f t="array" ref="C8:C16">MMULT(aggregation!$B$13:$AA$21,'Occ T2'!C8:C33)</f>
        <v>84.443133949959801</v>
      </c>
      <c r="D8" s="11">
        <f t="array" ref="D8:D16">MMULT(aggregation!$B$13:$AA$21,'Occ T2'!D8:D33)</f>
        <v>84.215943860563371</v>
      </c>
      <c r="E8" s="11">
        <f t="array" ref="E8:E16">MMULT(aggregation!$B$13:$AA$21,'Occ T2'!E8:E33)</f>
        <v>87.062282690457636</v>
      </c>
      <c r="F8" s="11">
        <f t="array" ref="F8:F16">MMULT(aggregation!$B$13:$AA$21,'Occ T2'!F8:F33)</f>
        <v>97.141727789038782</v>
      </c>
      <c r="G8" s="11"/>
      <c r="H8" s="11">
        <f>F8-D8</f>
        <v>12.925783928475411</v>
      </c>
      <c r="I8" s="11">
        <f t="array" ref="I8:I16">MMULT(aggregation!$B$13:$AA$21,'Occ T2'!I8:I33)</f>
        <v>48.021601052756225</v>
      </c>
      <c r="J8" s="11">
        <f>SUM(H8:I8)</f>
        <v>60.947384981231636</v>
      </c>
      <c r="L8" s="10" t="str">
        <f>name!E4</f>
        <v>Managers, directors and senior officials</v>
      </c>
      <c r="M8" s="11">
        <f t="array" ref="M8:M16">MMULT(aggregation!$B$13:$AA$21,'Occ T2'!M8:M33)</f>
        <v>48.64047604290738</v>
      </c>
      <c r="N8" s="11">
        <f t="array" ref="N8:N16">MMULT(aggregation!$B$13:$AA$21,'Occ T2'!N8:N33)</f>
        <v>52.818558541757334</v>
      </c>
      <c r="O8" s="11">
        <f t="array" ref="O8:O16">MMULT(aggregation!$B$13:$AA$21,'Occ T2'!O8:O33)</f>
        <v>51.996026268945016</v>
      </c>
      <c r="P8" s="11">
        <f t="array" ref="P8:P16">MMULT(aggregation!$B$13:$AA$21,'Occ T2'!P8:P33)</f>
        <v>52.378759419594047</v>
      </c>
      <c r="Q8" s="11">
        <f t="array" ref="Q8:Q16">MMULT(aggregation!$B$13:$AA$21,'Occ T2'!Q8:Q33)</f>
        <v>56.564792145804546</v>
      </c>
      <c r="R8" s="11"/>
      <c r="S8" s="11">
        <f>Q8-O8</f>
        <v>4.5687658768595298</v>
      </c>
      <c r="T8" s="11">
        <f t="array" ref="T8:T16">MMULT(aggregation!$B$13:$AA$21,'Occ T2'!T8:T33)</f>
        <v>25.774574918665799</v>
      </c>
      <c r="U8" s="11">
        <f>SUM(S8:T8)</f>
        <v>30.343340795525329</v>
      </c>
      <c r="W8" s="10" t="str">
        <f>name!E4</f>
        <v>Managers, directors and senior officials</v>
      </c>
      <c r="X8" s="11">
        <f t="array" ref="X8:X16">MMULT(aggregation!$B$13:$AA$21,'Occ T2'!X8:X33)</f>
        <v>26.58631291084798</v>
      </c>
      <c r="Y8" s="11">
        <f t="array" ref="Y8:Y16">MMULT(aggregation!$B$13:$AA$21,'Occ T2'!Y8:Y33)</f>
        <v>31.624575408202489</v>
      </c>
      <c r="Z8" s="11">
        <f t="array" ref="Z8:Z16">MMULT(aggregation!$B$13:$AA$21,'Occ T2'!Z8:Z33)</f>
        <v>32.219917591618334</v>
      </c>
      <c r="AA8" s="11">
        <f t="array" ref="AA8:AA16">MMULT(aggregation!$B$13:$AA$21,'Occ T2'!AA8:AA33)</f>
        <v>34.683523270863567</v>
      </c>
      <c r="AB8" s="11">
        <f t="array" ref="AB8:AB16">MMULT(aggregation!$B$13:$AA$21,'Occ T2'!AB8:AB33)</f>
        <v>40.576935643234151</v>
      </c>
      <c r="AC8" s="11"/>
      <c r="AD8" s="11">
        <f>AB8-Z8</f>
        <v>8.3570180516158175</v>
      </c>
      <c r="AE8" s="11">
        <f t="array" ref="AE8:AE16">MMULT(aggregation!$B$13:$AA$21,'Occ T2'!AE8:AE33)</f>
        <v>22.247026134090426</v>
      </c>
      <c r="AF8" s="11">
        <f>SUM(AD8:AE8)</f>
        <v>30.604044185706243</v>
      </c>
    </row>
    <row r="9" spans="1:32" x14ac:dyDescent="0.2">
      <c r="A9" t="str">
        <f>name!E5</f>
        <v>Professional occupations</v>
      </c>
      <c r="B9" s="11">
        <v>143.72634342529403</v>
      </c>
      <c r="C9" s="11">
        <v>163.49788434727239</v>
      </c>
      <c r="D9" s="11">
        <v>167.13994718800024</v>
      </c>
      <c r="E9" s="11">
        <v>179.45078195070695</v>
      </c>
      <c r="F9" s="11">
        <v>195.71168536117301</v>
      </c>
      <c r="G9" s="11"/>
      <c r="H9" s="11">
        <f t="shared" ref="H9:H16" si="0">F9-D9</f>
        <v>28.571738173172776</v>
      </c>
      <c r="I9" s="11">
        <v>84.756070223730234</v>
      </c>
      <c r="J9" s="11">
        <f t="shared" ref="J9:J15" si="1">SUM(H9:I9)</f>
        <v>113.32780839690301</v>
      </c>
      <c r="L9" s="10" t="str">
        <f>name!E5</f>
        <v>Professional occupations</v>
      </c>
      <c r="M9" s="11">
        <v>77.765589885832483</v>
      </c>
      <c r="N9" s="11">
        <v>85.111155120317349</v>
      </c>
      <c r="O9" s="11">
        <v>86.696295411221598</v>
      </c>
      <c r="P9" s="11">
        <v>92.747072461439757</v>
      </c>
      <c r="Q9" s="11">
        <v>100.09343873096688</v>
      </c>
      <c r="R9" s="11"/>
      <c r="S9" s="11">
        <f t="shared" ref="S9:S16" si="2">Q9-O9</f>
        <v>13.397143319745282</v>
      </c>
      <c r="T9" s="11">
        <v>35.642424281970079</v>
      </c>
      <c r="U9" s="11">
        <f t="shared" ref="U9:U12" si="3">SUM(S9:T9)</f>
        <v>49.039567601715362</v>
      </c>
      <c r="W9" s="10" t="str">
        <f>name!E5</f>
        <v>Professional occupations</v>
      </c>
      <c r="X9" s="11">
        <v>65.96075353946145</v>
      </c>
      <c r="Y9" s="11">
        <v>78.386729226954756</v>
      </c>
      <c r="Z9" s="11">
        <v>80.443651776778694</v>
      </c>
      <c r="AA9" s="11">
        <v>86.703709489267411</v>
      </c>
      <c r="AB9" s="11">
        <v>95.618246630205988</v>
      </c>
      <c r="AC9" s="11"/>
      <c r="AD9" s="11">
        <f t="shared" ref="AD9:AD16" si="4">AB9-Z9</f>
        <v>15.174594853427294</v>
      </c>
      <c r="AE9" s="11">
        <v>49.113645941760161</v>
      </c>
      <c r="AF9" s="11">
        <f t="shared" ref="AF9:AF12" si="5">SUM(AD9:AE9)</f>
        <v>64.288240795187448</v>
      </c>
    </row>
    <row r="10" spans="1:32" x14ac:dyDescent="0.2">
      <c r="A10" t="str">
        <f>name!E6</f>
        <v>Associate professional occupations</v>
      </c>
      <c r="B10" s="11">
        <v>90.554057497736864</v>
      </c>
      <c r="C10" s="11">
        <v>94.541913472324097</v>
      </c>
      <c r="D10" s="11">
        <v>97.305467301265836</v>
      </c>
      <c r="E10" s="11">
        <v>95.627845589807322</v>
      </c>
      <c r="F10" s="11">
        <v>101.97409284588016</v>
      </c>
      <c r="G10" s="11"/>
      <c r="H10" s="11">
        <f t="shared" si="0"/>
        <v>4.6686255446143292</v>
      </c>
      <c r="I10" s="11">
        <v>44.992152043157596</v>
      </c>
      <c r="J10" s="11">
        <f t="shared" si="1"/>
        <v>49.660777587771925</v>
      </c>
      <c r="L10" s="10" t="str">
        <f>name!E6</f>
        <v>Associate professional occupations</v>
      </c>
      <c r="M10" s="11">
        <v>48.432590729056415</v>
      </c>
      <c r="N10" s="11">
        <v>48.628625391042888</v>
      </c>
      <c r="O10" s="11">
        <v>49.928966232379622</v>
      </c>
      <c r="P10" s="11">
        <v>47.432877732249352</v>
      </c>
      <c r="Q10" s="11">
        <v>49.314089395839929</v>
      </c>
      <c r="R10" s="11"/>
      <c r="S10" s="11">
        <f t="shared" si="2"/>
        <v>-0.61487683653969327</v>
      </c>
      <c r="T10" s="11">
        <v>18.108183161796887</v>
      </c>
      <c r="U10" s="11">
        <f t="shared" si="3"/>
        <v>17.493306325257194</v>
      </c>
      <c r="W10" s="10" t="str">
        <f>name!E6</f>
        <v>Associate professional occupations</v>
      </c>
      <c r="X10" s="11">
        <v>42.121466768680364</v>
      </c>
      <c r="Y10" s="11">
        <v>45.913288081281138</v>
      </c>
      <c r="Z10" s="11">
        <v>47.376501068886313</v>
      </c>
      <c r="AA10" s="11">
        <v>48.194967857557984</v>
      </c>
      <c r="AB10" s="11">
        <v>52.660003450040151</v>
      </c>
      <c r="AC10" s="11"/>
      <c r="AD10" s="11">
        <f t="shared" si="4"/>
        <v>5.2835023811538377</v>
      </c>
      <c r="AE10" s="11">
        <v>26.883968881360708</v>
      </c>
      <c r="AF10" s="11">
        <f t="shared" si="5"/>
        <v>32.167471262514546</v>
      </c>
    </row>
    <row r="11" spans="1:32" x14ac:dyDescent="0.2">
      <c r="A11" t="str">
        <f>name!E7</f>
        <v>Administrative and secretarial occupations</v>
      </c>
      <c r="B11" s="11">
        <v>72.807962167493017</v>
      </c>
      <c r="C11" s="11">
        <v>69.190803110094905</v>
      </c>
      <c r="D11" s="11">
        <v>69.335365282298923</v>
      </c>
      <c r="E11" s="11">
        <v>64.364600529100045</v>
      </c>
      <c r="F11" s="11">
        <v>56.827744749174904</v>
      </c>
      <c r="G11" s="11"/>
      <c r="H11" s="11">
        <f t="shared" si="0"/>
        <v>-12.507620533124019</v>
      </c>
      <c r="I11" s="11">
        <v>31.736095105678995</v>
      </c>
      <c r="J11" s="11">
        <f t="shared" si="1"/>
        <v>19.228474572554976</v>
      </c>
      <c r="L11" s="10" t="str">
        <f>name!E7</f>
        <v>Administrative and secretarial occupations</v>
      </c>
      <c r="M11" s="11">
        <v>14.798382863291078</v>
      </c>
      <c r="N11" s="11">
        <v>13.345504871700076</v>
      </c>
      <c r="O11" s="11">
        <v>15.272583681305575</v>
      </c>
      <c r="P11" s="11">
        <v>14.467501278015206</v>
      </c>
      <c r="Q11" s="11">
        <v>15.246362937864557</v>
      </c>
      <c r="R11" s="11"/>
      <c r="S11" s="11">
        <f t="shared" si="2"/>
        <v>-2.6220743441017547E-2</v>
      </c>
      <c r="T11" s="11">
        <v>5.441046168220522</v>
      </c>
      <c r="U11" s="11">
        <f t="shared" si="3"/>
        <v>5.4148254247795045</v>
      </c>
      <c r="W11" s="10" t="str">
        <f>name!E7</f>
        <v>Administrative and secretarial occupations</v>
      </c>
      <c r="X11" s="11">
        <v>58.009579304201935</v>
      </c>
      <c r="Y11" s="11">
        <v>55.845298238394719</v>
      </c>
      <c r="Z11" s="11">
        <v>54.06278160099334</v>
      </c>
      <c r="AA11" s="11">
        <v>49.897099251084846</v>
      </c>
      <c r="AB11" s="11">
        <v>41.581381811310386</v>
      </c>
      <c r="AC11" s="11"/>
      <c r="AD11" s="11">
        <f t="shared" si="4"/>
        <v>-12.481399789682953</v>
      </c>
      <c r="AE11" s="11">
        <v>26.295048937458482</v>
      </c>
      <c r="AF11" s="11">
        <f t="shared" si="5"/>
        <v>13.813649147775529</v>
      </c>
    </row>
    <row r="12" spans="1:32" x14ac:dyDescent="0.2">
      <c r="A12" t="str">
        <f>name!E8</f>
        <v>Skilled trades occupations</v>
      </c>
      <c r="B12" s="11">
        <v>59.980877099422592</v>
      </c>
      <c r="C12" s="11">
        <v>59.833551538023293</v>
      </c>
      <c r="D12" s="11">
        <v>53.213461283120772</v>
      </c>
      <c r="E12" s="11">
        <v>55.994549024345801</v>
      </c>
      <c r="F12" s="11">
        <v>56.089486122986358</v>
      </c>
      <c r="G12" s="11"/>
      <c r="H12" s="11">
        <f t="shared" si="0"/>
        <v>2.8760248398655861</v>
      </c>
      <c r="I12" s="11">
        <v>23.775842293246541</v>
      </c>
      <c r="J12" s="11">
        <f t="shared" si="1"/>
        <v>26.651867133112127</v>
      </c>
      <c r="L12" s="10" t="str">
        <f>name!E8</f>
        <v>Skilled trades occupations</v>
      </c>
      <c r="M12" s="11">
        <v>52.555312964701685</v>
      </c>
      <c r="N12" s="11">
        <v>52.823008456137572</v>
      </c>
      <c r="O12" s="11">
        <v>45.780541893037636</v>
      </c>
      <c r="P12" s="11">
        <v>47.249097339253119</v>
      </c>
      <c r="Q12" s="11">
        <v>45.938862378335948</v>
      </c>
      <c r="R12" s="11"/>
      <c r="S12" s="11">
        <f t="shared" si="2"/>
        <v>0.15832048529831155</v>
      </c>
      <c r="T12" s="11">
        <v>18.409998985777786</v>
      </c>
      <c r="U12" s="11">
        <f t="shared" si="3"/>
        <v>18.568319471076098</v>
      </c>
      <c r="W12" s="10" t="str">
        <f>name!E8</f>
        <v>Skilled trades occupations</v>
      </c>
      <c r="X12" s="11">
        <v>7.4255641347208758</v>
      </c>
      <c r="Y12" s="11">
        <v>7.0105430818857339</v>
      </c>
      <c r="Z12" s="11">
        <v>7.4329193900831871</v>
      </c>
      <c r="AA12" s="11">
        <v>8.7454516850926378</v>
      </c>
      <c r="AB12" s="11">
        <v>10.150623744650435</v>
      </c>
      <c r="AC12" s="11"/>
      <c r="AD12" s="11">
        <f t="shared" si="4"/>
        <v>2.7177043545672479</v>
      </c>
      <c r="AE12" s="11">
        <v>5.3658433074687517</v>
      </c>
      <c r="AF12" s="11">
        <f t="shared" si="5"/>
        <v>8.0835476620360005</v>
      </c>
    </row>
    <row r="13" spans="1:32" x14ac:dyDescent="0.2">
      <c r="A13" t="str">
        <f>name!E9</f>
        <v>Caring, leisure and other service occupations</v>
      </c>
      <c r="B13" s="11">
        <v>63.857754400406719</v>
      </c>
      <c r="C13" s="11">
        <v>68.7915392697996</v>
      </c>
      <c r="D13" s="11">
        <v>65.185913863381899</v>
      </c>
      <c r="E13" s="11">
        <v>68.898460239919615</v>
      </c>
      <c r="F13" s="11">
        <v>72.993407707851759</v>
      </c>
      <c r="G13" s="11"/>
      <c r="H13" s="11">
        <f t="shared" si="0"/>
        <v>7.8074938444698603</v>
      </c>
      <c r="I13" s="11">
        <v>37.787196599812923</v>
      </c>
      <c r="J13" s="11">
        <f>SUM(H13:I13)</f>
        <v>45.594690444282783</v>
      </c>
      <c r="L13" s="10" t="str">
        <f>name!E9</f>
        <v>Caring, leisure and other service occupations</v>
      </c>
      <c r="M13" s="11">
        <v>14.337987032121406</v>
      </c>
      <c r="N13" s="11">
        <v>15.001688336540665</v>
      </c>
      <c r="O13" s="11">
        <v>14.416115754216689</v>
      </c>
      <c r="P13" s="11">
        <v>16.523712682383454</v>
      </c>
      <c r="Q13" s="11">
        <v>18.989647482522134</v>
      </c>
      <c r="R13" s="11"/>
      <c r="S13" s="11">
        <f t="shared" si="2"/>
        <v>4.5735317283054453</v>
      </c>
      <c r="T13" s="11">
        <v>7.5526353889966327</v>
      </c>
      <c r="U13" s="11">
        <f>SUM(S13:T13)</f>
        <v>12.126167117302078</v>
      </c>
      <c r="W13" s="10" t="str">
        <f>name!E9</f>
        <v>Caring, leisure and other service occupations</v>
      </c>
      <c r="X13" s="11">
        <v>49.519767368285343</v>
      </c>
      <c r="Y13" s="11">
        <v>53.789850933258919</v>
      </c>
      <c r="Z13" s="11">
        <v>50.769798109165194</v>
      </c>
      <c r="AA13" s="11">
        <v>52.374747557536175</v>
      </c>
      <c r="AB13" s="11">
        <v>54.0037602253296</v>
      </c>
      <c r="AC13" s="11"/>
      <c r="AD13" s="11">
        <f t="shared" si="4"/>
        <v>3.2339621161644061</v>
      </c>
      <c r="AE13" s="11">
        <v>30.234561210816295</v>
      </c>
      <c r="AF13" s="11">
        <f>SUM(AD13:AE13)</f>
        <v>33.468523326980701</v>
      </c>
    </row>
    <row r="14" spans="1:32" x14ac:dyDescent="0.2">
      <c r="A14" t="str">
        <f>name!E10</f>
        <v>Sales and customer service occupations</v>
      </c>
      <c r="B14" s="11">
        <v>50.114676189201461</v>
      </c>
      <c r="C14" s="11">
        <v>47.785168610646025</v>
      </c>
      <c r="D14" s="11">
        <v>47.381191117375408</v>
      </c>
      <c r="E14" s="11">
        <v>47.684414345142855</v>
      </c>
      <c r="F14" s="11">
        <v>47.702324432089675</v>
      </c>
      <c r="G14" s="11"/>
      <c r="H14" s="11">
        <f t="shared" si="0"/>
        <v>0.32113331471426676</v>
      </c>
      <c r="I14" s="11">
        <v>21.191469801413195</v>
      </c>
      <c r="J14" s="11">
        <f t="shared" si="1"/>
        <v>21.512603116127462</v>
      </c>
      <c r="L14" s="10" t="str">
        <f>name!E10</f>
        <v>Sales and customer service occupations</v>
      </c>
      <c r="M14" s="11">
        <v>20.733014282540143</v>
      </c>
      <c r="N14" s="11">
        <v>19.904952003419275</v>
      </c>
      <c r="O14" s="11">
        <v>20.07957036402469</v>
      </c>
      <c r="P14" s="11">
        <v>20.724583587801266</v>
      </c>
      <c r="Q14" s="11">
        <v>21.487372776816542</v>
      </c>
      <c r="R14" s="11"/>
      <c r="S14" s="11">
        <f t="shared" si="2"/>
        <v>1.4078024127918525</v>
      </c>
      <c r="T14" s="11">
        <v>7.0111729907899969</v>
      </c>
      <c r="U14" s="11">
        <f t="shared" ref="U14:U15" si="6">SUM(S14:T14)</f>
        <v>8.4189754035818503</v>
      </c>
      <c r="W14" s="10" t="str">
        <f>name!E10</f>
        <v>Sales and customer service occupations</v>
      </c>
      <c r="X14" s="11">
        <v>29.381661906661396</v>
      </c>
      <c r="Y14" s="11">
        <v>27.88021660722675</v>
      </c>
      <c r="Z14" s="11">
        <v>27.301620753350715</v>
      </c>
      <c r="AA14" s="11">
        <v>26.959830757341685</v>
      </c>
      <c r="AB14" s="11">
        <v>26.21495165527309</v>
      </c>
      <c r="AC14" s="11"/>
      <c r="AD14" s="11">
        <f t="shared" si="4"/>
        <v>-1.0866690980776248</v>
      </c>
      <c r="AE14" s="11">
        <v>14.180296810623199</v>
      </c>
      <c r="AF14" s="11">
        <f t="shared" ref="AF14:AF15" si="7">SUM(AD14:AE14)</f>
        <v>13.093627712545574</v>
      </c>
    </row>
    <row r="15" spans="1:32" x14ac:dyDescent="0.2">
      <c r="A15" t="str">
        <f>name!E11</f>
        <v>Process, plant and machine operatives</v>
      </c>
      <c r="B15" s="11">
        <v>27.431291111166594</v>
      </c>
      <c r="C15" s="11">
        <v>29.31372670798622</v>
      </c>
      <c r="D15" s="11">
        <v>24.827968781565762</v>
      </c>
      <c r="E15" s="11">
        <v>28.081908678536102</v>
      </c>
      <c r="F15" s="11">
        <v>28.170624201825504</v>
      </c>
      <c r="G15" s="11"/>
      <c r="H15" s="11">
        <f t="shared" si="0"/>
        <v>3.3426554202597423</v>
      </c>
      <c r="I15" s="11">
        <v>13.147938213860858</v>
      </c>
      <c r="J15" s="11">
        <f t="shared" si="1"/>
        <v>16.4905936341206</v>
      </c>
      <c r="L15" s="10" t="str">
        <f>name!E11</f>
        <v>Process, plant and machine operatives</v>
      </c>
      <c r="M15" s="11">
        <v>24.118553977493526</v>
      </c>
      <c r="N15" s="11">
        <v>26.015947709737855</v>
      </c>
      <c r="O15" s="11">
        <v>21.999167593360987</v>
      </c>
      <c r="P15" s="11">
        <v>24.274739255594479</v>
      </c>
      <c r="Q15" s="11">
        <v>24.025896562698115</v>
      </c>
      <c r="R15" s="11"/>
      <c r="S15" s="11">
        <f t="shared" si="2"/>
        <v>2.0267289693371282</v>
      </c>
      <c r="T15" s="11">
        <v>11.094811765050684</v>
      </c>
      <c r="U15" s="11">
        <f t="shared" si="6"/>
        <v>13.121540734387812</v>
      </c>
      <c r="W15" s="10" t="str">
        <f>name!E11</f>
        <v>Process, plant and machine operatives</v>
      </c>
      <c r="X15" s="11">
        <v>3.3127371336730431</v>
      </c>
      <c r="Y15" s="11">
        <v>3.2977789982483472</v>
      </c>
      <c r="Z15" s="11">
        <v>2.8288011882047424</v>
      </c>
      <c r="AA15" s="11">
        <v>3.8071694229416391</v>
      </c>
      <c r="AB15" s="11">
        <v>4.1447276391273853</v>
      </c>
      <c r="AC15" s="11"/>
      <c r="AD15" s="11">
        <f t="shared" si="4"/>
        <v>1.3159264509226429</v>
      </c>
      <c r="AE15" s="11">
        <v>2.0531264488101737</v>
      </c>
      <c r="AF15" s="11">
        <f t="shared" si="7"/>
        <v>3.3690528997328166</v>
      </c>
    </row>
    <row r="16" spans="1:32" x14ac:dyDescent="0.2">
      <c r="A16" t="str">
        <f>name!E12</f>
        <v>Elementary occupations</v>
      </c>
      <c r="B16" s="11">
        <v>72.00624915552369</v>
      </c>
      <c r="C16" s="11">
        <v>70.157278993894025</v>
      </c>
      <c r="D16" s="11">
        <v>63.728741322427567</v>
      </c>
      <c r="E16" s="11">
        <v>64.429156951983501</v>
      </c>
      <c r="F16" s="11">
        <v>62.148906789980181</v>
      </c>
      <c r="G16" s="11"/>
      <c r="H16" s="11">
        <f t="shared" si="0"/>
        <v>-1.5798345324473857</v>
      </c>
      <c r="I16" s="11">
        <v>30.116980867713419</v>
      </c>
      <c r="J16" s="11">
        <f>SUM(H16:I16)</f>
        <v>28.537146335266034</v>
      </c>
      <c r="L16" s="10" t="str">
        <f>name!E12</f>
        <v>Elementary occupations</v>
      </c>
      <c r="M16" s="11">
        <v>36.725598755304333</v>
      </c>
      <c r="N16" s="11">
        <v>35.164674672111751</v>
      </c>
      <c r="O16" s="11">
        <v>32.283460592449018</v>
      </c>
      <c r="P16" s="11">
        <v>33.387678335064884</v>
      </c>
      <c r="Q16" s="11">
        <v>31.770257979970889</v>
      </c>
      <c r="R16" s="11"/>
      <c r="S16" s="11">
        <f t="shared" si="2"/>
        <v>-0.51320261247812837</v>
      </c>
      <c r="T16" s="11">
        <v>12.51388707121003</v>
      </c>
      <c r="U16" s="11">
        <f>SUM(S16:T16)</f>
        <v>12.000684458731902</v>
      </c>
      <c r="W16" s="10" t="str">
        <f>name!E12</f>
        <v>Elementary occupations</v>
      </c>
      <c r="X16" s="11">
        <v>35.280650400219301</v>
      </c>
      <c r="Y16" s="11">
        <v>34.992604321782309</v>
      </c>
      <c r="Z16" s="11">
        <v>31.445280729978663</v>
      </c>
      <c r="AA16" s="11">
        <v>31.041478616918575</v>
      </c>
      <c r="AB16" s="11">
        <v>30.378648810009349</v>
      </c>
      <c r="AC16" s="11"/>
      <c r="AD16" s="11">
        <f t="shared" si="4"/>
        <v>-1.0666319199693142</v>
      </c>
      <c r="AE16" s="11">
        <v>17.603093796503391</v>
      </c>
      <c r="AF16" s="11">
        <f>SUM(AD16:AE16)</f>
        <v>16.536461876534077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655.70600000000036</v>
      </c>
      <c r="C18" s="34">
        <f>SUM(C8:C16)</f>
        <v>687.55500000000029</v>
      </c>
      <c r="D18" s="34">
        <f>SUM(D8:D16)</f>
        <v>672.33399999999972</v>
      </c>
      <c r="E18" s="34">
        <f>SUM(E8:E16)</f>
        <v>691.59399999999982</v>
      </c>
      <c r="F18" s="34">
        <f>SUM(F8:F16)</f>
        <v>718.76000000000033</v>
      </c>
      <c r="G18" s="11"/>
      <c r="H18" s="34">
        <f>SUM(H8:H16)</f>
        <v>46.426000000000563</v>
      </c>
      <c r="I18" s="34">
        <f>SUM(I8:I16)</f>
        <v>335.52534620136998</v>
      </c>
      <c r="J18" s="34">
        <f>SUM(H18:I18)</f>
        <v>381.95134620137054</v>
      </c>
      <c r="L18" s="231" t="str">
        <f>name!E3</f>
        <v>All occupations</v>
      </c>
      <c r="M18" s="34">
        <f>SUM(M8:M16)</f>
        <v>338.1075065332484</v>
      </c>
      <c r="N18" s="34">
        <f>SUM(N8:N16)</f>
        <v>348.81411510276479</v>
      </c>
      <c r="O18" s="34">
        <f>SUM(O8:O16)</f>
        <v>338.4527277909408</v>
      </c>
      <c r="P18" s="34">
        <f>SUM(P8:P16)</f>
        <v>349.18602209139556</v>
      </c>
      <c r="Q18" s="34">
        <f>SUM(Q8:Q16)</f>
        <v>363.43072039081949</v>
      </c>
      <c r="R18" s="11"/>
      <c r="S18" s="34">
        <f>SUM(S8:S16)</f>
        <v>24.977992599878714</v>
      </c>
      <c r="T18" s="34">
        <f>SUM(T8:T16)</f>
        <v>141.54873473247844</v>
      </c>
      <c r="U18" s="34">
        <f>SUM(S18:T18)</f>
        <v>166.52672733235715</v>
      </c>
      <c r="W18" s="231" t="str">
        <f>name!E3</f>
        <v>All occupations</v>
      </c>
      <c r="X18" s="34">
        <f>SUM(X8:X16)</f>
        <v>317.59849346675173</v>
      </c>
      <c r="Y18" s="34">
        <f>SUM(Y8:Y16)</f>
        <v>338.74088489723522</v>
      </c>
      <c r="Z18" s="34">
        <f>SUM(Z8:Z16)</f>
        <v>333.8812722090592</v>
      </c>
      <c r="AA18" s="34">
        <f>SUM(AA8:AA16)</f>
        <v>342.40797790860455</v>
      </c>
      <c r="AB18" s="34">
        <f>SUM(AB8:AB16)</f>
        <v>355.3292796091805</v>
      </c>
      <c r="AC18" s="11"/>
      <c r="AD18" s="34">
        <f>SUM(AD8:AD16)</f>
        <v>21.448007400121352</v>
      </c>
      <c r="AE18" s="34">
        <f>SUM(AE8:AE16)</f>
        <v>193.9766114688916</v>
      </c>
      <c r="AF18" s="34">
        <f>SUM(AD18:AE18)</f>
        <v>215.42461886901296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11.472640017592536</v>
      </c>
      <c r="C26" s="18">
        <f t="shared" si="8"/>
        <v>12.281655133038051</v>
      </c>
      <c r="D26" s="18">
        <f t="shared" si="8"/>
        <v>12.525908828136522</v>
      </c>
      <c r="E26" s="18">
        <f t="shared" si="8"/>
        <v>12.588640544952337</v>
      </c>
      <c r="F26" s="18">
        <f t="shared" si="8"/>
        <v>13.515182785497071</v>
      </c>
      <c r="G26" s="11"/>
      <c r="H26" s="40">
        <f>IF(D8&gt;0,(H8/D8)*100,0)</f>
        <v>15.348381002386766</v>
      </c>
      <c r="I26" s="40">
        <f>IF(D8&gt;0,(I8/D8)*100,0)</f>
        <v>57.02198283529988</v>
      </c>
      <c r="J26" s="40">
        <f>IF(D8&gt;0,(J8/D8)*100,0)</f>
        <v>72.370363837686639</v>
      </c>
      <c r="L26" t="str">
        <f>$A$8</f>
        <v>Managers, directors and senior officials</v>
      </c>
      <c r="M26" s="18">
        <f t="shared" ref="M26:Q26" si="9">M8/M$18*100</f>
        <v>14.386097647354138</v>
      </c>
      <c r="N26" s="18">
        <f t="shared" si="9"/>
        <v>15.142322588120138</v>
      </c>
      <c r="O26" s="18">
        <f t="shared" si="9"/>
        <v>15.362862225492977</v>
      </c>
      <c r="P26" s="18">
        <f t="shared" si="9"/>
        <v>15.000245171865581</v>
      </c>
      <c r="Q26" s="18">
        <f t="shared" si="9"/>
        <v>15.564119644309907</v>
      </c>
      <c r="R26" s="11"/>
      <c r="S26" s="40">
        <f>IF(O8&gt;0,(S8/O8)*100,0)</f>
        <v>8.7867596904963037</v>
      </c>
      <c r="T26" s="40">
        <f>IF(O8&gt;0,(T8/O8)*100,0)</f>
        <v>49.570278285015483</v>
      </c>
      <c r="U26" s="40">
        <f>IF(O8&gt;0,(U8/O8)*100,0)</f>
        <v>58.357037975511794</v>
      </c>
      <c r="W26" t="str">
        <f>$A$8</f>
        <v>Managers, directors and senior officials</v>
      </c>
      <c r="X26" s="18">
        <f t="shared" ref="X26:AB26" si="10">X8/X$18*100</f>
        <v>8.3710450325644281</v>
      </c>
      <c r="Y26" s="18">
        <f t="shared" si="10"/>
        <v>9.3359192285857464</v>
      </c>
      <c r="Z26" s="18">
        <f t="shared" si="10"/>
        <v>9.6501122624942823</v>
      </c>
      <c r="AA26" s="18">
        <f t="shared" si="10"/>
        <v>10.129297653257742</v>
      </c>
      <c r="AB26" s="18">
        <f t="shared" si="10"/>
        <v>11.419530551454669</v>
      </c>
      <c r="AC26" s="11"/>
      <c r="AD26" s="40">
        <f>IF(Z8&gt;0,(AD8/Z8)*100,0)</f>
        <v>25.937428386811906</v>
      </c>
      <c r="AE26" s="40">
        <f>IF(Z8&gt;0,(AE8/Z8)*100,0)</f>
        <v>69.047433379772983</v>
      </c>
      <c r="AF26" s="40">
        <f>IF(Z8&gt;0,(AF8/Z8)*100,0)</f>
        <v>94.984861766584899</v>
      </c>
    </row>
    <row r="27" spans="1:32" x14ac:dyDescent="0.2">
      <c r="A27" t="str">
        <f>$A$9</f>
        <v>Professional occupations</v>
      </c>
      <c r="B27" s="18">
        <f t="shared" si="8"/>
        <v>21.919327171826087</v>
      </c>
      <c r="C27" s="18">
        <f t="shared" si="8"/>
        <v>23.779608081865788</v>
      </c>
      <c r="D27" s="18">
        <f t="shared" si="8"/>
        <v>24.859660107625125</v>
      </c>
      <c r="E27" s="18">
        <f t="shared" si="8"/>
        <v>25.947417408292583</v>
      </c>
      <c r="F27" s="18">
        <f t="shared" si="8"/>
        <v>27.229073037060065</v>
      </c>
      <c r="G27" s="11"/>
      <c r="H27" s="40">
        <f t="shared" ref="H27:H36" si="11">IF(D9&gt;0,(H9/D9)*100,0)</f>
        <v>17.094499940840041</v>
      </c>
      <c r="I27" s="40">
        <f t="shared" ref="I27:I36" si="12">IF(D9&gt;0,(I9/D9)*100,0)</f>
        <v>50.709642817103429</v>
      </c>
      <c r="J27" s="40">
        <f t="shared" ref="J27:J36" si="13">IF(D9&gt;0,(J9/D9)*100,0)</f>
        <v>67.804142757943481</v>
      </c>
      <c r="L27" t="str">
        <f>$A$9</f>
        <v>Professional occupations</v>
      </c>
      <c r="M27" s="18">
        <f t="shared" ref="M27:Q27" si="14">M9/M$18*100</f>
        <v>23.000255357591495</v>
      </c>
      <c r="N27" s="18">
        <f t="shared" si="14"/>
        <v>24.400146506468808</v>
      </c>
      <c r="O27" s="18">
        <f t="shared" si="14"/>
        <v>25.615481363404204</v>
      </c>
      <c r="P27" s="18">
        <f t="shared" si="14"/>
        <v>26.560935029972143</v>
      </c>
      <c r="Q27" s="18">
        <f t="shared" si="14"/>
        <v>27.541270760856492</v>
      </c>
      <c r="R27" s="11"/>
      <c r="S27" s="40">
        <f t="shared" ref="S27:S34" si="15">IF(O9&gt;0,(S9/O9)*100,0)</f>
        <v>15.452959386787377</v>
      </c>
      <c r="T27" s="40">
        <f t="shared" ref="T27:T34" si="16">IF(O9&gt;0,(T9/O9)*100,0)</f>
        <v>41.111819268527448</v>
      </c>
      <c r="U27" s="40">
        <f t="shared" ref="U27:U34" si="17">IF(O9&gt;0,(U9/O9)*100,0)</f>
        <v>56.564778655314832</v>
      </c>
      <c r="W27" t="str">
        <f>$A$9</f>
        <v>Professional occupations</v>
      </c>
      <c r="X27" s="18">
        <f t="shared" ref="X27:AB27" si="18">X9/X$18*100</f>
        <v>20.768597740960836</v>
      </c>
      <c r="Y27" s="18">
        <f t="shared" si="18"/>
        <v>23.140616536659035</v>
      </c>
      <c r="Z27" s="18">
        <f t="shared" si="18"/>
        <v>24.09349025314874</v>
      </c>
      <c r="AA27" s="18">
        <f t="shared" si="18"/>
        <v>25.321755065067535</v>
      </c>
      <c r="AB27" s="18">
        <f t="shared" si="18"/>
        <v>26.909757263846807</v>
      </c>
      <c r="AC27" s="11"/>
      <c r="AD27" s="40">
        <f t="shared" ref="AD27:AD34" si="19">IF(Z9&gt;0,(AD9/Z9)*100,0)</f>
        <v>18.863632515757665</v>
      </c>
      <c r="AE27" s="40">
        <f t="shared" ref="AE27:AE34" si="20">IF(Z9&gt;0,(AE9/Z9)*100,0)</f>
        <v>61.053476386234337</v>
      </c>
      <c r="AF27" s="40">
        <f t="shared" ref="AF27:AF34" si="21">IF(Z9&gt;0,(AF9/Z9)*100,0)</f>
        <v>79.917108901991995</v>
      </c>
    </row>
    <row r="28" spans="1:32" x14ac:dyDescent="0.2">
      <c r="A28" t="str">
        <f>$A$10</f>
        <v>Associate professional occupations</v>
      </c>
      <c r="B28" s="18">
        <f t="shared" si="8"/>
        <v>13.810161489712891</v>
      </c>
      <c r="C28" s="18">
        <f t="shared" si="8"/>
        <v>13.750451014438708</v>
      </c>
      <c r="D28" s="18">
        <f t="shared" si="8"/>
        <v>14.472786933468464</v>
      </c>
      <c r="E28" s="18">
        <f t="shared" si="8"/>
        <v>13.827165300712174</v>
      </c>
      <c r="F28" s="18">
        <f t="shared" si="8"/>
        <v>14.187502482870515</v>
      </c>
      <c r="G28" s="11"/>
      <c r="H28" s="40">
        <f t="shared" si="11"/>
        <v>4.7979067097636721</v>
      </c>
      <c r="I28" s="40">
        <f t="shared" si="12"/>
        <v>46.238051458977267</v>
      </c>
      <c r="J28" s="40">
        <f t="shared" si="13"/>
        <v>51.035958168740933</v>
      </c>
      <c r="L28" t="str">
        <f>$A$10</f>
        <v>Associate professional occupations</v>
      </c>
      <c r="M28" s="18">
        <f t="shared" ref="M28:Q28" si="22">M10/M$18*100</f>
        <v>14.32461267294984</v>
      </c>
      <c r="N28" s="18">
        <f t="shared" si="22"/>
        <v>13.941128895175678</v>
      </c>
      <c r="O28" s="18">
        <f t="shared" si="22"/>
        <v>14.752124043514961</v>
      </c>
      <c r="P28" s="18">
        <f t="shared" si="22"/>
        <v>13.583842058785024</v>
      </c>
      <c r="Q28" s="18">
        <f t="shared" si="22"/>
        <v>13.569048137375244</v>
      </c>
      <c r="R28" s="11"/>
      <c r="S28" s="40">
        <f t="shared" si="15"/>
        <v>-1.231503239377981</v>
      </c>
      <c r="T28" s="40">
        <f t="shared" si="16"/>
        <v>36.267891222737717</v>
      </c>
      <c r="U28" s="40">
        <f t="shared" si="17"/>
        <v>35.036387983359738</v>
      </c>
      <c r="W28" t="str">
        <f>$A$10</f>
        <v>Associate professional occupations</v>
      </c>
      <c r="X28" s="18">
        <f t="shared" ref="X28:AB28" si="23">X10/X$18*100</f>
        <v>13.262489474966577</v>
      </c>
      <c r="Y28" s="18">
        <f t="shared" si="23"/>
        <v>13.554102893487446</v>
      </c>
      <c r="Z28" s="18">
        <f t="shared" si="23"/>
        <v>14.18962517886346</v>
      </c>
      <c r="AA28" s="18">
        <f t="shared" si="23"/>
        <v>14.075305181826742</v>
      </c>
      <c r="AB28" s="18">
        <f t="shared" si="23"/>
        <v>14.820057471188363</v>
      </c>
      <c r="AC28" s="11"/>
      <c r="AD28" s="40">
        <f t="shared" si="19"/>
        <v>11.152158268234134</v>
      </c>
      <c r="AE28" s="40">
        <f t="shared" si="20"/>
        <v>56.745365898319335</v>
      </c>
      <c r="AF28" s="40">
        <f t="shared" si="21"/>
        <v>67.897524166553467</v>
      </c>
    </row>
    <row r="29" spans="1:32" x14ac:dyDescent="0.2">
      <c r="A29" t="str">
        <f>$A$11</f>
        <v>Administrative and secretarial occupations</v>
      </c>
      <c r="B29" s="18">
        <f t="shared" si="8"/>
        <v>11.103751096908214</v>
      </c>
      <c r="C29" s="18">
        <f t="shared" si="8"/>
        <v>10.063311751073714</v>
      </c>
      <c r="D29" s="18">
        <f t="shared" si="8"/>
        <v>10.312637064658183</v>
      </c>
      <c r="E29" s="18">
        <f t="shared" si="8"/>
        <v>9.306703142175909</v>
      </c>
      <c r="F29" s="18">
        <f t="shared" si="8"/>
        <v>7.9063588331536083</v>
      </c>
      <c r="G29" s="11"/>
      <c r="H29" s="40">
        <f t="shared" si="11"/>
        <v>-18.039308630161887</v>
      </c>
      <c r="I29" s="40">
        <f t="shared" si="12"/>
        <v>45.771872660460488</v>
      </c>
      <c r="J29" s="40">
        <f t="shared" si="13"/>
        <v>27.732564030298601</v>
      </c>
      <c r="L29" t="str">
        <f>$A$11</f>
        <v>Administrative and secretarial occupations</v>
      </c>
      <c r="M29" s="18">
        <f t="shared" ref="M29:Q29" si="24">M11/M$18*100</f>
        <v>4.37682765905579</v>
      </c>
      <c r="N29" s="18">
        <f t="shared" si="24"/>
        <v>3.8259646883178253</v>
      </c>
      <c r="O29" s="18">
        <f t="shared" si="24"/>
        <v>4.5124717360054234</v>
      </c>
      <c r="P29" s="18">
        <f t="shared" si="24"/>
        <v>4.1432074489592541</v>
      </c>
      <c r="Q29" s="18">
        <f t="shared" si="24"/>
        <v>4.195122228926933</v>
      </c>
      <c r="R29" s="11"/>
      <c r="S29" s="40">
        <f t="shared" si="15"/>
        <v>-0.17168505334898301</v>
      </c>
      <c r="T29" s="40">
        <f t="shared" si="16"/>
        <v>35.626232481414668</v>
      </c>
      <c r="U29" s="40">
        <f t="shared" si="17"/>
        <v>35.45454742806568</v>
      </c>
      <c r="W29" t="str">
        <f>$A$11</f>
        <v>Administrative and secretarial occupations</v>
      </c>
      <c r="X29" s="18">
        <f t="shared" ref="X29:AB29" si="25">X11/X$18*100</f>
        <v>18.265067529444927</v>
      </c>
      <c r="Y29" s="18">
        <f t="shared" si="25"/>
        <v>16.486140506876417</v>
      </c>
      <c r="Z29" s="18">
        <f t="shared" si="25"/>
        <v>16.192217444032625</v>
      </c>
      <c r="AA29" s="18">
        <f t="shared" si="25"/>
        <v>14.572411412798147</v>
      </c>
      <c r="AB29" s="18">
        <f t="shared" si="25"/>
        <v>11.70221093433249</v>
      </c>
      <c r="AC29" s="11"/>
      <c r="AD29" s="40">
        <f t="shared" si="19"/>
        <v>-23.086862014983005</v>
      </c>
      <c r="AE29" s="40">
        <f t="shared" si="20"/>
        <v>48.637987463403739</v>
      </c>
      <c r="AF29" s="40">
        <f t="shared" si="21"/>
        <v>25.551125448420731</v>
      </c>
    </row>
    <row r="30" spans="1:32" x14ac:dyDescent="0.2">
      <c r="A30" t="str">
        <f>$A$12</f>
        <v>Skilled trades occupations</v>
      </c>
      <c r="B30" s="18">
        <f t="shared" si="8"/>
        <v>9.1475260405459995</v>
      </c>
      <c r="C30" s="18">
        <f t="shared" si="8"/>
        <v>8.7023658526260839</v>
      </c>
      <c r="D30" s="18">
        <f t="shared" si="8"/>
        <v>7.914736021548932</v>
      </c>
      <c r="E30" s="18">
        <f t="shared" si="8"/>
        <v>8.0964480640875731</v>
      </c>
      <c r="F30" s="18">
        <f t="shared" si="8"/>
        <v>7.8036460185578402</v>
      </c>
      <c r="G30" s="11"/>
      <c r="H30" s="40">
        <f t="shared" si="11"/>
        <v>5.4046941704539275</v>
      </c>
      <c r="I30" s="40">
        <f t="shared" si="12"/>
        <v>44.680127396238746</v>
      </c>
      <c r="J30" s="40">
        <f t="shared" si="13"/>
        <v>50.084821566692675</v>
      </c>
      <c r="L30" t="str">
        <f>$A$12</f>
        <v>Skilled trades occupations</v>
      </c>
      <c r="M30" s="18">
        <f t="shared" ref="M30:Q30" si="26">M12/M$18*100</f>
        <v>15.543965143978122</v>
      </c>
      <c r="N30" s="18">
        <f t="shared" si="26"/>
        <v>15.143598314699874</v>
      </c>
      <c r="O30" s="18">
        <f t="shared" si="26"/>
        <v>13.526421309068565</v>
      </c>
      <c r="P30" s="18">
        <f t="shared" si="26"/>
        <v>13.531210973526939</v>
      </c>
      <c r="Q30" s="18">
        <f t="shared" si="26"/>
        <v>12.640335502990791</v>
      </c>
      <c r="R30" s="11"/>
      <c r="S30" s="40">
        <f t="shared" si="15"/>
        <v>0.34582483900739747</v>
      </c>
      <c r="T30" s="40">
        <f t="shared" si="16"/>
        <v>40.213589058843361</v>
      </c>
      <c r="U30" s="40">
        <f t="shared" si="17"/>
        <v>40.559413897850767</v>
      </c>
      <c r="W30" t="str">
        <f>$A$12</f>
        <v>Skilled trades occupations</v>
      </c>
      <c r="X30" s="18">
        <f t="shared" ref="X30:AB30" si="27">X12/X$18*100</f>
        <v>2.3380350623414503</v>
      </c>
      <c r="Y30" s="18">
        <f t="shared" si="27"/>
        <v>2.0695887017041188</v>
      </c>
      <c r="Z30" s="18">
        <f t="shared" si="27"/>
        <v>2.226216325613219</v>
      </c>
      <c r="AA30" s="18">
        <f t="shared" si="27"/>
        <v>2.5541027806971752</v>
      </c>
      <c r="AB30" s="18">
        <f t="shared" si="27"/>
        <v>2.856680923062378</v>
      </c>
      <c r="AC30" s="11"/>
      <c r="AD30" s="40">
        <f t="shared" si="19"/>
        <v>36.56308123283484</v>
      </c>
      <c r="AE30" s="40">
        <f t="shared" si="20"/>
        <v>72.190252925757875</v>
      </c>
      <c r="AF30" s="40">
        <f t="shared" si="21"/>
        <v>108.75333415859272</v>
      </c>
    </row>
    <row r="31" spans="1:32" x14ac:dyDescent="0.2">
      <c r="A31" t="str">
        <f>$A$13</f>
        <v>Caring, leisure and other service occupations</v>
      </c>
      <c r="B31" s="18">
        <f t="shared" si="8"/>
        <v>9.7387784159984321</v>
      </c>
      <c r="C31" s="18">
        <f t="shared" si="8"/>
        <v>10.005241656274707</v>
      </c>
      <c r="D31" s="18">
        <f t="shared" si="8"/>
        <v>9.6954659236899996</v>
      </c>
      <c r="E31" s="18">
        <f t="shared" si="8"/>
        <v>9.9622698056836274</v>
      </c>
      <c r="F31" s="18">
        <f t="shared" si="8"/>
        <v>10.155463257255791</v>
      </c>
      <c r="G31" s="11"/>
      <c r="H31" s="40">
        <f t="shared" si="11"/>
        <v>11.977271440625932</v>
      </c>
      <c r="I31" s="40">
        <f t="shared" si="12"/>
        <v>57.968346779655768</v>
      </c>
      <c r="J31" s="40">
        <f t="shared" si="13"/>
        <v>69.945618220281702</v>
      </c>
      <c r="L31" t="str">
        <f>$A$13</f>
        <v>Caring, leisure and other service occupations</v>
      </c>
      <c r="M31" s="18">
        <f t="shared" ref="M31:Q31" si="28">M13/M$18*100</f>
        <v>4.2406591853385711</v>
      </c>
      <c r="N31" s="18">
        <f t="shared" si="28"/>
        <v>4.3007687151997818</v>
      </c>
      <c r="O31" s="18">
        <f t="shared" si="28"/>
        <v>4.2594178065308412</v>
      </c>
      <c r="P31" s="18">
        <f t="shared" si="28"/>
        <v>4.7320659009823007</v>
      </c>
      <c r="Q31" s="18">
        <f t="shared" si="28"/>
        <v>5.2251079551286672</v>
      </c>
      <c r="R31" s="11"/>
      <c r="S31" s="40">
        <f t="shared" si="15"/>
        <v>31.72513183357102</v>
      </c>
      <c r="T31" s="40">
        <f t="shared" si="16"/>
        <v>52.390224369469983</v>
      </c>
      <c r="U31" s="40">
        <f t="shared" si="17"/>
        <v>84.115356203041003</v>
      </c>
      <c r="W31" t="str">
        <f>$A$13</f>
        <v>Caring, leisure and other service occupations</v>
      </c>
      <c r="X31" s="18">
        <f t="shared" ref="X31:AB31" si="29">X13/X$18*100</f>
        <v>15.591940260091125</v>
      </c>
      <c r="Y31" s="18">
        <f t="shared" si="29"/>
        <v>15.879350067110234</v>
      </c>
      <c r="Z31" s="18">
        <f t="shared" si="29"/>
        <v>15.205943649746178</v>
      </c>
      <c r="AA31" s="18">
        <f t="shared" si="29"/>
        <v>15.296006792083574</v>
      </c>
      <c r="AB31" s="18">
        <f t="shared" si="29"/>
        <v>15.198229733481924</v>
      </c>
      <c r="AC31" s="11"/>
      <c r="AD31" s="40">
        <f t="shared" si="19"/>
        <v>6.3698541979834991</v>
      </c>
      <c r="AE31" s="40">
        <f t="shared" si="20"/>
        <v>59.552258107873421</v>
      </c>
      <c r="AF31" s="40">
        <f t="shared" si="21"/>
        <v>65.922112305856913</v>
      </c>
    </row>
    <row r="32" spans="1:32" x14ac:dyDescent="0.2">
      <c r="A32" t="str">
        <f>$A$14</f>
        <v>Sales and customer service occupations</v>
      </c>
      <c r="B32" s="18">
        <f t="shared" si="8"/>
        <v>7.6428576510206456</v>
      </c>
      <c r="C32" s="18">
        <f t="shared" si="8"/>
        <v>6.9500139786120396</v>
      </c>
      <c r="D32" s="18">
        <f t="shared" si="8"/>
        <v>7.0472698268086136</v>
      </c>
      <c r="E32" s="18">
        <f t="shared" si="8"/>
        <v>6.8948565697711182</v>
      </c>
      <c r="F32" s="18">
        <f t="shared" si="8"/>
        <v>6.6367528009474164</v>
      </c>
      <c r="H32" s="40">
        <f t="shared" si="11"/>
        <v>0.67776538989646096</v>
      </c>
      <c r="I32" s="40">
        <f t="shared" si="12"/>
        <v>44.725489802306718</v>
      </c>
      <c r="J32" s="40">
        <f t="shared" si="13"/>
        <v>45.403255192203176</v>
      </c>
      <c r="L32" t="str">
        <f>$A$14</f>
        <v>Sales and customer service occupations</v>
      </c>
      <c r="M32" s="18">
        <f t="shared" ref="M32:Q32" si="30">M14/M$18*100</f>
        <v>6.1320774847988551</v>
      </c>
      <c r="N32" s="18">
        <f t="shared" si="30"/>
        <v>5.7064640281414762</v>
      </c>
      <c r="O32" s="18">
        <f t="shared" si="30"/>
        <v>5.9327547734901582</v>
      </c>
      <c r="P32" s="18">
        <f t="shared" si="30"/>
        <v>5.9351125980572146</v>
      </c>
      <c r="Q32" s="18">
        <f t="shared" si="30"/>
        <v>5.9123710713584821</v>
      </c>
      <c r="S32" s="40">
        <f t="shared" si="15"/>
        <v>7.0111182025792944</v>
      </c>
      <c r="T32" s="40">
        <f t="shared" si="16"/>
        <v>34.916947243808941</v>
      </c>
      <c r="U32" s="40">
        <f t="shared" si="17"/>
        <v>41.928065446388246</v>
      </c>
      <c r="W32" t="str">
        <f>$A$14</f>
        <v>Sales and customer service occupations</v>
      </c>
      <c r="X32" s="18">
        <f t="shared" ref="X32:AB32" si="31">X14/X$18*100</f>
        <v>9.2511968762651762</v>
      </c>
      <c r="Y32" s="18">
        <f t="shared" si="31"/>
        <v>8.2305437135776671</v>
      </c>
      <c r="Z32" s="18">
        <f t="shared" si="31"/>
        <v>8.1770446640253152</v>
      </c>
      <c r="AA32" s="18">
        <f t="shared" si="31"/>
        <v>7.8735988927623044</v>
      </c>
      <c r="AB32" s="18">
        <f t="shared" si="31"/>
        <v>7.3776502978044434</v>
      </c>
      <c r="AD32" s="40">
        <f t="shared" si="19"/>
        <v>-3.9802365870321399</v>
      </c>
      <c r="AE32" s="40">
        <f t="shared" si="20"/>
        <v>51.939395608529423</v>
      </c>
      <c r="AF32" s="40">
        <f t="shared" si="21"/>
        <v>47.959159021497285</v>
      </c>
    </row>
    <row r="33" spans="1:32" x14ac:dyDescent="0.2">
      <c r="A33" t="str">
        <f>$A$15</f>
        <v>Process, plant and machine operatives</v>
      </c>
      <c r="B33" s="18">
        <f t="shared" si="8"/>
        <v>4.1834741654288017</v>
      </c>
      <c r="C33" s="18">
        <f t="shared" si="8"/>
        <v>4.2634737159916236</v>
      </c>
      <c r="D33" s="18">
        <f t="shared" si="8"/>
        <v>3.6928028006267377</v>
      </c>
      <c r="E33" s="18">
        <f t="shared" si="8"/>
        <v>4.060461582740178</v>
      </c>
      <c r="F33" s="18">
        <f t="shared" si="8"/>
        <v>3.9193366633960558</v>
      </c>
      <c r="G33" s="11"/>
      <c r="H33" s="40">
        <f t="shared" si="11"/>
        <v>13.463265761561585</v>
      </c>
      <c r="I33" s="40">
        <f t="shared" si="12"/>
        <v>52.956157346318733</v>
      </c>
      <c r="J33" s="40">
        <f t="shared" si="13"/>
        <v>66.41942310788032</v>
      </c>
      <c r="L33" t="str">
        <f>$A$15</f>
        <v>Process, plant and machine operatives</v>
      </c>
      <c r="M33" s="18">
        <f t="shared" ref="M33:Q33" si="32">M15/M$18*100</f>
        <v>7.1333979611368923</v>
      </c>
      <c r="N33" s="18">
        <f t="shared" si="32"/>
        <v>7.4583987812744477</v>
      </c>
      <c r="O33" s="18">
        <f t="shared" si="32"/>
        <v>6.499923264601275</v>
      </c>
      <c r="P33" s="18">
        <f t="shared" si="32"/>
        <v>6.9518072659966998</v>
      </c>
      <c r="Q33" s="18">
        <f t="shared" si="32"/>
        <v>6.6108601212527072</v>
      </c>
      <c r="R33" s="11"/>
      <c r="S33" s="40">
        <f t="shared" si="15"/>
        <v>9.2127529859300861</v>
      </c>
      <c r="T33" s="40">
        <f t="shared" si="16"/>
        <v>50.432870780069564</v>
      </c>
      <c r="U33" s="40">
        <f t="shared" si="17"/>
        <v>59.645623765999645</v>
      </c>
      <c r="W33" t="str">
        <f>$A$15</f>
        <v>Process, plant and machine operatives</v>
      </c>
      <c r="X33" s="18">
        <f t="shared" ref="X33:AB33" si="33">X15/X$18*100</f>
        <v>1.0430582014142462</v>
      </c>
      <c r="Y33" s="18">
        <f t="shared" si="33"/>
        <v>0.97354029149708443</v>
      </c>
      <c r="Z33" s="18">
        <f t="shared" si="33"/>
        <v>0.84724763670886372</v>
      </c>
      <c r="AA33" s="18">
        <f t="shared" si="33"/>
        <v>1.1118810508433445</v>
      </c>
      <c r="AB33" s="18">
        <f t="shared" si="33"/>
        <v>1.1664469766426475</v>
      </c>
      <c r="AC33" s="11"/>
      <c r="AD33" s="40">
        <f t="shared" si="19"/>
        <v>46.518873663149748</v>
      </c>
      <c r="AE33" s="40">
        <f t="shared" si="20"/>
        <v>72.579383004047756</v>
      </c>
      <c r="AF33" s="40">
        <f t="shared" si="21"/>
        <v>119.09825666719749</v>
      </c>
    </row>
    <row r="34" spans="1:32" x14ac:dyDescent="0.2">
      <c r="A34" t="str">
        <f>$A$16</f>
        <v>Elementary occupations</v>
      </c>
      <c r="B34" s="18">
        <f t="shared" si="8"/>
        <v>10.981483950966386</v>
      </c>
      <c r="C34" s="18">
        <f t="shared" si="8"/>
        <v>10.203878816079296</v>
      </c>
      <c r="D34" s="18">
        <f t="shared" si="8"/>
        <v>9.4787324934374286</v>
      </c>
      <c r="E34" s="18">
        <f t="shared" si="8"/>
        <v>9.3160375815845029</v>
      </c>
      <c r="F34" s="18">
        <f t="shared" si="8"/>
        <v>8.6466841212616394</v>
      </c>
      <c r="G34" s="11"/>
      <c r="H34" s="40">
        <f t="shared" si="11"/>
        <v>-2.4789984858706235</v>
      </c>
      <c r="I34" s="40">
        <f t="shared" si="12"/>
        <v>47.258082056477996</v>
      </c>
      <c r="J34" s="40">
        <f t="shared" si="13"/>
        <v>44.779083570607369</v>
      </c>
      <c r="L34" t="str">
        <f>$A$16</f>
        <v>Elementary occupations</v>
      </c>
      <c r="M34" s="18">
        <f t="shared" ref="M34:Q34" si="34">M16/M$18*100</f>
        <v>10.86210688779631</v>
      </c>
      <c r="N34" s="18">
        <f t="shared" si="34"/>
        <v>10.081207482601965</v>
      </c>
      <c r="O34" s="18">
        <f t="shared" si="34"/>
        <v>9.5385434778916078</v>
      </c>
      <c r="P34" s="18">
        <f t="shared" si="34"/>
        <v>9.5615735518548419</v>
      </c>
      <c r="Q34" s="18">
        <f t="shared" si="34"/>
        <v>8.7417645778007902</v>
      </c>
      <c r="R34" s="11"/>
      <c r="S34" s="40">
        <f t="shared" si="15"/>
        <v>-1.5896765807014028</v>
      </c>
      <c r="T34" s="40">
        <f t="shared" si="16"/>
        <v>38.762533017098491</v>
      </c>
      <c r="U34" s="40">
        <f t="shared" si="17"/>
        <v>37.17285643639709</v>
      </c>
      <c r="W34" t="str">
        <f>$A$16</f>
        <v>Elementary occupations</v>
      </c>
      <c r="X34" s="18">
        <f t="shared" ref="X34:AB34" si="35">X16/X$18*100</f>
        <v>11.108569821951219</v>
      </c>
      <c r="Y34" s="18">
        <f t="shared" si="35"/>
        <v>10.330198060502237</v>
      </c>
      <c r="Z34" s="18">
        <f t="shared" si="35"/>
        <v>9.4181025853673077</v>
      </c>
      <c r="AA34" s="18">
        <f t="shared" si="35"/>
        <v>9.0656411706634223</v>
      </c>
      <c r="AB34" s="18">
        <f t="shared" si="35"/>
        <v>8.5494358481862811</v>
      </c>
      <c r="AC34" s="11"/>
      <c r="AD34" s="40">
        <f t="shared" si="19"/>
        <v>-3.3920254334140205</v>
      </c>
      <c r="AE34" s="40">
        <f t="shared" si="20"/>
        <v>55.980081550747009</v>
      </c>
      <c r="AF34" s="40">
        <f t="shared" si="21"/>
        <v>52.588056117332997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6.9051989041161956</v>
      </c>
      <c r="I36" s="43">
        <f t="shared" si="12"/>
        <v>49.904563238118278</v>
      </c>
      <c r="J36" s="43">
        <f t="shared" si="13"/>
        <v>56.809762142234469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7.3800535640260509</v>
      </c>
      <c r="T36" s="43">
        <f t="shared" ref="T36" si="37">IF(O18&gt;0,(T18/O18)*100,0)</f>
        <v>41.822305778522725</v>
      </c>
      <c r="U36" s="43">
        <f t="shared" ref="U36" si="38">IF(O18&gt;0,(U18/O18)*100,0)</f>
        <v>49.202359342548782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6.4238426007589053</v>
      </c>
      <c r="AE36" s="43">
        <f t="shared" ref="AE36" si="40">IF(Z18&gt;0,(AE18/Z18)*100,0)</f>
        <v>58.097481834031548</v>
      </c>
      <c r="AF36" s="43">
        <f t="shared" ref="AF36" si="41">IF(Z18&gt;0,(AF18/Z18)*100,0)</f>
        <v>64.521324434790458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Enterprise M3 LEP (including all of Surrey)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Enterprise M3 LEP (including all of Surrey)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Enterprise M3 LEP (including all of Surrey)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2.9314177419192067</v>
      </c>
      <c r="C46" s="18">
        <f t="shared" si="42"/>
        <v>-0.26904507065199645</v>
      </c>
      <c r="D46" s="18">
        <f t="shared" si="42"/>
        <v>0.66700453656953762</v>
      </c>
      <c r="E46" s="18">
        <f t="shared" si="42"/>
        <v>1.1014949509080108</v>
      </c>
      <c r="F46" s="18">
        <f>IF(F$6-D$6 &lt;&gt; 0,(EXP(LN(F8/D8)/(F$6-D$6))-1)*100,0)</f>
        <v>0.95645684363234729</v>
      </c>
      <c r="H46" s="18">
        <f>IF($F$6-$D$6 &lt;&gt; 0,(EXP(LN(1+(H26/100))/($F$6-$D$6))-1)*100,0)</f>
        <v>0.95645684363234729</v>
      </c>
      <c r="I46" s="18">
        <f>IF($F$6-$D$6 &lt;&gt; 0,(EXP(LN(1+(I26/100))/($F$6-$D$6))-1)*100,0)</f>
        <v>3.0538047270201041</v>
      </c>
      <c r="J46" s="18">
        <f>IF($F$6-$D$6 &lt;&gt; 0,(EXP(LN(1+(J26/100))/($F$6-$D$6))-1)*100,0)</f>
        <v>3.6965179179591523</v>
      </c>
      <c r="L46" t="str">
        <f>$A$8</f>
        <v>Managers, directors and senior officials</v>
      </c>
      <c r="M46" s="18">
        <f t="shared" ref="M46:M54" si="43">IF(N$6-M$6 &lt;&gt; 0,(EXP(LN(N8/M8)/(N$6-M$6))-1)*100,0)</f>
        <v>2.0815326758002906</v>
      </c>
      <c r="N46" s="18">
        <f t="shared" ref="N46:N54" si="44">IF(O$6-N$6 &lt;&gt; 0,(EXP(LN(O8/N8)/(O$6-N$6))-1)*100,0)</f>
        <v>-1.5572789101429896</v>
      </c>
      <c r="O46" s="18">
        <f t="shared" ref="O46:O54" si="45">IF(P$6-O$6 &lt;&gt; 0,(EXP(LN(P8/O8)/(P$6-O$6))-1)*100,0)</f>
        <v>0.14678475960832049</v>
      </c>
      <c r="P46" s="18">
        <f t="shared" ref="P46:P54" si="46">IF(Q$6-P$6 &lt;&gt; 0,(EXP(LN(Q8/P8)/(Q$6-P$6))-1)*100,0)</f>
        <v>0.77181918862070376</v>
      </c>
      <c r="Q46" s="18">
        <f>IF(Q$6-O$6 &lt;&gt; 0,(EXP(LN(Q8/O8)/(Q$6-O$6))-1)*100,0)</f>
        <v>0.56304213751641186</v>
      </c>
      <c r="S46" s="18">
        <f>IF($F$6-$D$6 &lt;&gt; 0,(EXP(LN(1+(S26/100))/($F$6-$D$6))-1)*100,0)</f>
        <v>0.56304213751641186</v>
      </c>
      <c r="T46" s="18">
        <f>IF($F$6-$D$6 &lt;&gt; 0,(EXP(LN(1+(T26/100))/($F$6-$D$6))-1)*100,0)</f>
        <v>2.7203175829628501</v>
      </c>
      <c r="U46" s="18">
        <f>IF($F$6-$D$6 &lt;&gt; 0,(EXP(LN(1+(U26/100))/($F$6-$D$6))-1)*100,0)</f>
        <v>3.1119874889834476</v>
      </c>
      <c r="W46" t="str">
        <f>$A$8</f>
        <v>Managers, directors and senior officials</v>
      </c>
      <c r="X46" s="18">
        <f t="shared" ref="X46:X54" si="47">IF(Y$6-X$6 &lt;&gt; 0,(EXP(LN(Y8/X8)/(Y$6-X$6))-1)*100,0)</f>
        <v>4.4339363536547882</v>
      </c>
      <c r="Y46" s="18">
        <f t="shared" ref="Y46:Y54" si="48">IF(Z$6-Y$6 &lt;&gt; 0,(EXP(LN(Z8/Y8)/(Z$6-Y$6))-1)*100,0)</f>
        <v>1.8825302023230739</v>
      </c>
      <c r="Z46" s="18">
        <f t="shared" ref="Z46:Z54" si="49">IF(AA$6-Z$6 &lt;&gt; 0,(EXP(LN(AA8/Z8)/(AA$6-Z$6))-1)*100,0)</f>
        <v>1.4845093986590285</v>
      </c>
      <c r="AA46" s="18">
        <f t="shared" ref="AA46:AA54" si="50">IF(AB$6-AA$6 &lt;&gt; 0,(EXP(LN(AB8/AA8)/(AB$6-AA$6))-1)*100,0)</f>
        <v>1.5817297518664342</v>
      </c>
      <c r="AB46" s="18">
        <f>IF(AB$6-Z$6 &lt;&gt; 0,(EXP(LN(AB8/Z8)/(AB$6-Z$6))-1)*100,0)</f>
        <v>1.5493126234933596</v>
      </c>
      <c r="AD46" s="18">
        <f>IF($F$6-$D$6 &lt;&gt; 0,(EXP(LN(1+(AD26/100))/($F$6-$D$6))-1)*100,0)</f>
        <v>1.5493126234933596</v>
      </c>
      <c r="AE46" s="18">
        <f>IF($F$6-$D$6 &lt;&gt; 0,(EXP(LN(1+(AE26/100))/($F$6-$D$6))-1)*100,0)</f>
        <v>3.5620341248665088</v>
      </c>
      <c r="AF46" s="18">
        <f>IF($F$6-$D$6 &lt;&gt; 0,(EXP(LN(1+(AF26/100))/($F$6-$D$6))-1)*100,0)</f>
        <v>4.552252305164739</v>
      </c>
    </row>
    <row r="47" spans="1:32" x14ac:dyDescent="0.2">
      <c r="A47" t="str">
        <f>$A$9</f>
        <v>Professional occupations</v>
      </c>
      <c r="B47" s="18">
        <f t="shared" si="42"/>
        <v>3.2746995384537847</v>
      </c>
      <c r="C47" s="18">
        <f t="shared" si="42"/>
        <v>2.2275901949850629</v>
      </c>
      <c r="D47" s="18">
        <f t="shared" si="42"/>
        <v>1.4315399112298399</v>
      </c>
      <c r="E47" s="18">
        <f t="shared" si="42"/>
        <v>0.87118903580771789</v>
      </c>
      <c r="F47" s="18">
        <f>IF(F$6-D$6 &lt;&gt; 0,(EXP(LN(F9/D9)/(F$6-D$6))-1)*100,0)</f>
        <v>1.0576278563588559</v>
      </c>
      <c r="H47" s="18">
        <f t="shared" ref="H47:J56" si="51">IF($F$6-$D$6 &lt;&gt; 0,(EXP(LN(1+(H27/100))/($F$6-$D$6))-1)*100,0)</f>
        <v>1.0576278563588559</v>
      </c>
      <c r="I47" s="18">
        <f t="shared" si="51"/>
        <v>2.7722984404810358</v>
      </c>
      <c r="J47" s="18">
        <f t="shared" si="51"/>
        <v>3.5110812731189212</v>
      </c>
      <c r="L47" t="str">
        <f>$A$9</f>
        <v>Professional occupations</v>
      </c>
      <c r="M47" s="18">
        <f t="shared" si="43"/>
        <v>2.282127645159937</v>
      </c>
      <c r="N47" s="18">
        <f t="shared" si="44"/>
        <v>1.8624354100980289</v>
      </c>
      <c r="O47" s="18">
        <f t="shared" si="45"/>
        <v>1.358443792432551</v>
      </c>
      <c r="P47" s="18">
        <f t="shared" si="46"/>
        <v>0.76519274836073237</v>
      </c>
      <c r="Q47" s="18">
        <f>IF(Q$6-O$6 &lt;&gt; 0,(EXP(LN(Q9/O9)/(Q$6-O$6))-1)*100,0)</f>
        <v>0.96255627834538338</v>
      </c>
      <c r="S47" s="18">
        <f t="shared" ref="S47:U47" si="52">IF($F$6-$D$6 &lt;&gt; 0,(EXP(LN(1+(S27/100))/($F$6-$D$6))-1)*100,0)</f>
        <v>0.96255627834538338</v>
      </c>
      <c r="T47" s="18">
        <f t="shared" si="52"/>
        <v>2.3224411477334561</v>
      </c>
      <c r="U47" s="18">
        <f t="shared" si="52"/>
        <v>3.03377323332088</v>
      </c>
      <c r="W47" t="str">
        <f>$A$9</f>
        <v>Professional occupations</v>
      </c>
      <c r="X47" s="18">
        <f t="shared" si="47"/>
        <v>4.4093119376014789</v>
      </c>
      <c r="Y47" s="18">
        <f t="shared" si="48"/>
        <v>2.6240698777831195</v>
      </c>
      <c r="Z47" s="18">
        <f t="shared" si="49"/>
        <v>1.5100823810008768</v>
      </c>
      <c r="AA47" s="18">
        <f t="shared" si="50"/>
        <v>0.98347461532837244</v>
      </c>
      <c r="AB47" s="18">
        <f>IF(AB$6-Z$6 &lt;&gt; 0,(EXP(LN(AB9/Z9)/(AB$6-Z$6))-1)*100,0)</f>
        <v>1.1587062904004242</v>
      </c>
      <c r="AD47" s="18">
        <f t="shared" ref="AD47:AF47" si="53">IF($F$6-$D$6 &lt;&gt; 0,(EXP(LN(1+(AD27/100))/($F$6-$D$6))-1)*100,0)</f>
        <v>1.1587062904004242</v>
      </c>
      <c r="AE47" s="18">
        <f t="shared" si="53"/>
        <v>3.2281173632938476</v>
      </c>
      <c r="AF47" s="18">
        <f t="shared" si="53"/>
        <v>3.993173355095414</v>
      </c>
    </row>
    <row r="48" spans="1:32" x14ac:dyDescent="0.2">
      <c r="A48" t="str">
        <f>$A$10</f>
        <v>Associate professional occupations</v>
      </c>
      <c r="B48" s="18">
        <f t="shared" si="42"/>
        <v>1.0832317321927576</v>
      </c>
      <c r="C48" s="18">
        <f t="shared" si="42"/>
        <v>2.9230991075198887</v>
      </c>
      <c r="D48" s="18">
        <f t="shared" si="42"/>
        <v>-0.34721836311836229</v>
      </c>
      <c r="E48" s="18">
        <f t="shared" si="42"/>
        <v>0.64461616245099496</v>
      </c>
      <c r="F48" s="18">
        <f t="shared" ref="F48:F56" si="54">IF(F$6-D$6 &lt;&gt; 0,(EXP(LN(F10/D10)/(F$6-D$6))-1)*100,0)</f>
        <v>0.31291262971171463</v>
      </c>
      <c r="H48" s="18">
        <f t="shared" si="51"/>
        <v>0.31291262971171463</v>
      </c>
      <c r="I48" s="18">
        <f t="shared" si="51"/>
        <v>2.5661434568601704</v>
      </c>
      <c r="J48" s="18">
        <f t="shared" si="51"/>
        <v>2.7871182576063136</v>
      </c>
      <c r="L48" t="str">
        <f>$A$10</f>
        <v>Associate professional occupations</v>
      </c>
      <c r="M48" s="18">
        <f t="shared" si="43"/>
        <v>0.10103620830388405</v>
      </c>
      <c r="N48" s="18">
        <f t="shared" si="44"/>
        <v>2.6740234396513518</v>
      </c>
      <c r="O48" s="18">
        <f t="shared" si="45"/>
        <v>-1.0204716650822343</v>
      </c>
      <c r="P48" s="18">
        <f>IF(Q$6-P$6 &lt;&gt; 0,(EXP(LN(Q10/P10)/(Q$6-P$6))-1)*100,0)</f>
        <v>0.38969954049412614</v>
      </c>
      <c r="Q48" s="18">
        <f t="shared" ref="Q48:Q54" si="55">IF(Q$6-O$6 &lt;&gt; 0,(EXP(LN(Q10/O10)/(Q$6-O$6))-1)*100,0)</f>
        <v>-8.257582590887047E-2</v>
      </c>
      <c r="S48" s="18">
        <f t="shared" ref="S48:U48" si="56">IF($F$6-$D$6 &lt;&gt; 0,(EXP(LN(1+(S28/100))/($F$6-$D$6))-1)*100,0)</f>
        <v>-8.257582590887047E-2</v>
      </c>
      <c r="T48" s="18">
        <f t="shared" si="56"/>
        <v>2.084444296098753</v>
      </c>
      <c r="U48" s="18">
        <f t="shared" si="56"/>
        <v>2.0226783944296445</v>
      </c>
      <c r="W48" t="str">
        <f>$A$10</f>
        <v>Associate professional occupations</v>
      </c>
      <c r="X48" s="18">
        <f t="shared" si="47"/>
        <v>2.1783128679688346</v>
      </c>
      <c r="Y48" s="18">
        <f t="shared" si="48"/>
        <v>3.1869052484649441</v>
      </c>
      <c r="Z48" s="18">
        <f t="shared" si="49"/>
        <v>0.34315275719007943</v>
      </c>
      <c r="AA48" s="18">
        <f t="shared" si="50"/>
        <v>0.88995279308263786</v>
      </c>
      <c r="AB48" s="18">
        <f t="shared" ref="AB48:AB54" si="57">IF(AB$6-Z$6 &lt;&gt; 0,(EXP(LN(AB10/Z10)/(AB$6-Z$6))-1)*100,0)</f>
        <v>0.7073558384200318</v>
      </c>
      <c r="AD48" s="18">
        <f t="shared" ref="AD48:AF48" si="58">IF($F$6-$D$6 &lt;&gt; 0,(EXP(LN(1+(AD28/100))/($F$6-$D$6))-1)*100,0)</f>
        <v>0.7073558384200318</v>
      </c>
      <c r="AE48" s="18">
        <f t="shared" si="58"/>
        <v>3.0416918202407217</v>
      </c>
      <c r="AF48" s="18">
        <f t="shared" si="58"/>
        <v>3.5149204716420801</v>
      </c>
    </row>
    <row r="49" spans="1:32" x14ac:dyDescent="0.2">
      <c r="A49" t="str">
        <f>$A$11</f>
        <v>Administrative and secretarial occupations</v>
      </c>
      <c r="B49" s="18">
        <f t="shared" si="42"/>
        <v>-1.2658540289167797</v>
      </c>
      <c r="C49" s="18">
        <f t="shared" si="42"/>
        <v>0.20893264090893204</v>
      </c>
      <c r="D49" s="18">
        <f t="shared" si="42"/>
        <v>-1.4768124939553817</v>
      </c>
      <c r="E49" s="18">
        <f t="shared" si="42"/>
        <v>-1.2376683998077231</v>
      </c>
      <c r="F49" s="18">
        <f t="shared" si="54"/>
        <v>-1.3174475252045514</v>
      </c>
      <c r="H49" s="18">
        <f t="shared" si="51"/>
        <v>-1.3174475252045514</v>
      </c>
      <c r="I49" s="18">
        <f t="shared" si="51"/>
        <v>2.5443135532882355</v>
      </c>
      <c r="J49" s="18">
        <f t="shared" si="51"/>
        <v>1.6451767365562864</v>
      </c>
      <c r="L49" t="str">
        <f>$A$11</f>
        <v>Administrative and secretarial occupations</v>
      </c>
      <c r="M49" s="18">
        <f t="shared" si="43"/>
        <v>-2.5503716310311342</v>
      </c>
      <c r="N49" s="18">
        <f t="shared" si="44"/>
        <v>14.439909378715088</v>
      </c>
      <c r="O49" s="18">
        <f t="shared" si="45"/>
        <v>-1.0772449459417688</v>
      </c>
      <c r="P49" s="18">
        <f t="shared" si="46"/>
        <v>0.52573853953896688</v>
      </c>
      <c r="Q49" s="18">
        <f t="shared" si="55"/>
        <v>-1.1454850617820256E-2</v>
      </c>
      <c r="S49" s="18">
        <f t="shared" ref="S49:U49" si="59">IF($F$6-$D$6 &lt;&gt; 0,(EXP(LN(1+(S29/100))/($F$6-$D$6))-1)*100,0)</f>
        <v>-1.1454850617820256E-2</v>
      </c>
      <c r="T49" s="18">
        <f t="shared" si="59"/>
        <v>2.0523272881449284</v>
      </c>
      <c r="U49" s="18">
        <f t="shared" si="59"/>
        <v>2.0437098706838963</v>
      </c>
      <c r="W49" t="str">
        <f>$A$11</f>
        <v>Administrative and secretarial occupations</v>
      </c>
      <c r="X49" s="18">
        <f t="shared" si="47"/>
        <v>-0.94606688181259058</v>
      </c>
      <c r="Y49" s="18">
        <f t="shared" si="48"/>
        <v>-3.1918831014064897</v>
      </c>
      <c r="Z49" s="18">
        <f t="shared" si="49"/>
        <v>-1.5908722683252718</v>
      </c>
      <c r="AA49" s="18">
        <f t="shared" si="50"/>
        <v>-1.8065855531075203</v>
      </c>
      <c r="AB49" s="18">
        <f t="shared" si="57"/>
        <v>-1.7347337143814312</v>
      </c>
      <c r="AD49" s="18">
        <f t="shared" ref="AD49:AF49" si="60">IF($F$6-$D$6 &lt;&gt; 0,(EXP(LN(1+(AD29/100))/($F$6-$D$6))-1)*100,0)</f>
        <v>-1.7347337143814312</v>
      </c>
      <c r="AE49" s="18">
        <f t="shared" si="60"/>
        <v>2.6775083226886487</v>
      </c>
      <c r="AF49" s="18">
        <f t="shared" si="60"/>
        <v>1.5285165481886409</v>
      </c>
    </row>
    <row r="50" spans="1:32" x14ac:dyDescent="0.2">
      <c r="A50" t="str">
        <f>$A$12</f>
        <v>Skilled trades occupations</v>
      </c>
      <c r="B50" s="18">
        <f t="shared" si="42"/>
        <v>-6.1461861541090013E-2</v>
      </c>
      <c r="C50" s="18">
        <f t="shared" si="42"/>
        <v>-11.064177346543701</v>
      </c>
      <c r="D50" s="18">
        <f t="shared" si="42"/>
        <v>1.02406706441871</v>
      </c>
      <c r="E50" s="18">
        <f t="shared" si="42"/>
        <v>1.694178176445682E-2</v>
      </c>
      <c r="F50" s="18">
        <f t="shared" si="54"/>
        <v>0.3515296603237239</v>
      </c>
      <c r="H50" s="18">
        <f t="shared" si="51"/>
        <v>0.3515296603237239</v>
      </c>
      <c r="I50" s="18">
        <f t="shared" si="51"/>
        <v>2.492933980880796</v>
      </c>
      <c r="J50" s="18">
        <f t="shared" si="51"/>
        <v>2.7438380246059824</v>
      </c>
      <c r="L50" t="str">
        <f>$A$12</f>
        <v>Skilled trades occupations</v>
      </c>
      <c r="M50" s="18">
        <f t="shared" si="43"/>
        <v>0.1270973692595545</v>
      </c>
      <c r="N50" s="18">
        <f t="shared" si="44"/>
        <v>-13.332195134148328</v>
      </c>
      <c r="O50" s="18">
        <f t="shared" si="45"/>
        <v>0.63348605850308548</v>
      </c>
      <c r="P50" s="18">
        <f t="shared" si="46"/>
        <v>-0.28082610448126877</v>
      </c>
      <c r="Q50" s="18">
        <f t="shared" si="55"/>
        <v>2.3017864702290503E-2</v>
      </c>
      <c r="S50" s="18">
        <f t="shared" ref="S50:U50" si="61">IF($F$6-$D$6 &lt;&gt; 0,(EXP(LN(1+(S30/100))/($F$6-$D$6))-1)*100,0)</f>
        <v>2.3017864702290503E-2</v>
      </c>
      <c r="T50" s="18">
        <f t="shared" si="61"/>
        <v>2.2788902245988396</v>
      </c>
      <c r="U50" s="18">
        <f t="shared" si="61"/>
        <v>2.2956883748437962</v>
      </c>
      <c r="W50" t="str">
        <f>$A$12</f>
        <v>Skilled trades occupations</v>
      </c>
      <c r="X50" s="18">
        <f t="shared" si="47"/>
        <v>-1.4275497116196578</v>
      </c>
      <c r="Y50" s="18">
        <f t="shared" si="48"/>
        <v>6.0248728702461785</v>
      </c>
      <c r="Z50" s="18">
        <f t="shared" si="49"/>
        <v>3.3057664971591461</v>
      </c>
      <c r="AA50" s="18">
        <f t="shared" si="50"/>
        <v>1.5011700330959554</v>
      </c>
      <c r="AB50" s="18">
        <f t="shared" si="57"/>
        <v>2.0991720929847357</v>
      </c>
      <c r="AD50" s="18">
        <f t="shared" ref="AD50:AF50" si="62">IF($F$6-$D$6 &lt;&gt; 0,(EXP(LN(1+(AD30/100))/($F$6-$D$6))-1)*100,0)</f>
        <v>2.0991720929847357</v>
      </c>
      <c r="AE50" s="18">
        <f t="shared" si="62"/>
        <v>3.6892908489118303</v>
      </c>
      <c r="AF50" s="18">
        <f t="shared" si="62"/>
        <v>5.0289187912705424</v>
      </c>
    </row>
    <row r="51" spans="1:32" x14ac:dyDescent="0.2">
      <c r="A51" t="str">
        <f>$A$13</f>
        <v>Caring, leisure and other service occupations</v>
      </c>
      <c r="B51" s="18">
        <f t="shared" si="42"/>
        <v>1.8779849074501254</v>
      </c>
      <c r="C51" s="18">
        <f t="shared" si="42"/>
        <v>-5.241379164778504</v>
      </c>
      <c r="D51" s="18">
        <f t="shared" si="42"/>
        <v>1.1139675107019409</v>
      </c>
      <c r="E51" s="18">
        <f t="shared" si="42"/>
        <v>0.57902291151594731</v>
      </c>
      <c r="F51" s="18">
        <f t="shared" si="54"/>
        <v>0.75702257727663369</v>
      </c>
      <c r="H51" s="18">
        <f t="shared" si="51"/>
        <v>0.75702257727663369</v>
      </c>
      <c r="I51" s="18">
        <f t="shared" si="51"/>
        <v>3.0950954064070002</v>
      </c>
      <c r="J51" s="18">
        <f t="shared" si="51"/>
        <v>3.5986266150130231</v>
      </c>
      <c r="L51" t="str">
        <f>$A$13</f>
        <v>Caring, leisure and other service occupations</v>
      </c>
      <c r="M51" s="18">
        <f t="shared" si="43"/>
        <v>1.1376804032958932</v>
      </c>
      <c r="N51" s="18">
        <f t="shared" si="44"/>
        <v>-3.9033778677941</v>
      </c>
      <c r="O51" s="18">
        <f t="shared" si="45"/>
        <v>2.7665731471343546</v>
      </c>
      <c r="P51" s="18">
        <f t="shared" si="46"/>
        <v>1.4006938638595257</v>
      </c>
      <c r="Q51" s="18">
        <f t="shared" si="55"/>
        <v>1.8539578365800002</v>
      </c>
      <c r="S51" s="18">
        <f t="shared" ref="S51:U51" si="63">IF($F$6-$D$6 &lt;&gt; 0,(EXP(LN(1+(S31/100))/($F$6-$D$6))-1)*100,0)</f>
        <v>1.8539578365800002</v>
      </c>
      <c r="T51" s="18">
        <f t="shared" si="63"/>
        <v>2.8483054504119254</v>
      </c>
      <c r="U51" s="18">
        <f t="shared" si="63"/>
        <v>4.1532119333303141</v>
      </c>
      <c r="W51" t="str">
        <f>$A$13</f>
        <v>Caring, leisure and other service occupations</v>
      </c>
      <c r="X51" s="18">
        <f t="shared" si="47"/>
        <v>2.0893494234620613</v>
      </c>
      <c r="Y51" s="18">
        <f t="shared" si="48"/>
        <v>-5.6145402370438413</v>
      </c>
      <c r="Z51" s="18">
        <f t="shared" si="49"/>
        <v>0.62439941543566135</v>
      </c>
      <c r="AA51" s="18">
        <f t="shared" si="50"/>
        <v>0.30676074691449173</v>
      </c>
      <c r="AB51" s="18">
        <f t="shared" si="57"/>
        <v>0.41252873733039763</v>
      </c>
      <c r="AD51" s="18">
        <f t="shared" ref="AD51:AF51" si="64">IF($F$6-$D$6 &lt;&gt; 0,(EXP(LN(1+(AD31/100))/($F$6-$D$6))-1)*100,0)</f>
        <v>0.41252873733039763</v>
      </c>
      <c r="AE51" s="18">
        <f t="shared" si="64"/>
        <v>3.163689027943084</v>
      </c>
      <c r="AF51" s="18">
        <f t="shared" si="64"/>
        <v>3.433277047062977</v>
      </c>
    </row>
    <row r="52" spans="1:32" x14ac:dyDescent="0.2">
      <c r="A52" t="str">
        <f>$A$14</f>
        <v>Sales and customer service occupations</v>
      </c>
      <c r="B52" s="18">
        <f t="shared" si="42"/>
        <v>-1.1829127156213426</v>
      </c>
      <c r="C52" s="18">
        <f t="shared" si="42"/>
        <v>-0.84540351120706569</v>
      </c>
      <c r="D52" s="18">
        <f t="shared" si="42"/>
        <v>0.12766668728150243</v>
      </c>
      <c r="E52" s="18">
        <f t="shared" si="42"/>
        <v>3.7553277690394182E-3</v>
      </c>
      <c r="F52" s="18">
        <f t="shared" si="54"/>
        <v>4.5042066619527255E-2</v>
      </c>
      <c r="H52" s="18">
        <f t="shared" si="51"/>
        <v>4.5042066619527255E-2</v>
      </c>
      <c r="I52" s="18">
        <f t="shared" si="51"/>
        <v>2.4950760147303352</v>
      </c>
      <c r="J52" s="18">
        <f t="shared" si="51"/>
        <v>2.5270060056760357</v>
      </c>
      <c r="L52" t="str">
        <f>$A$14</f>
        <v>Sales and customer service occupations</v>
      </c>
      <c r="M52" s="18">
        <f t="shared" si="43"/>
        <v>-1.0137955320949743</v>
      </c>
      <c r="N52" s="18">
        <f t="shared" si="44"/>
        <v>0.87726089756667847</v>
      </c>
      <c r="O52" s="18">
        <f t="shared" si="45"/>
        <v>0.63435778367744167</v>
      </c>
      <c r="P52" s="18">
        <f t="shared" si="46"/>
        <v>0.36210242588843311</v>
      </c>
      <c r="Q52" s="18">
        <f t="shared" si="55"/>
        <v>0.45277227354885152</v>
      </c>
      <c r="S52" s="18">
        <f t="shared" ref="S52:U52" si="65">IF($F$6-$D$6 &lt;&gt; 0,(EXP(LN(1+(S32/100))/($F$6-$D$6))-1)*100,0)</f>
        <v>0.45277227354885152</v>
      </c>
      <c r="T52" s="18">
        <f t="shared" si="65"/>
        <v>2.0166599194147317</v>
      </c>
      <c r="U52" s="18">
        <f t="shared" si="65"/>
        <v>2.3617932424065513</v>
      </c>
      <c r="W52" t="str">
        <f>$A$14</f>
        <v>Sales and customer service occupations</v>
      </c>
      <c r="X52" s="18">
        <f t="shared" si="47"/>
        <v>-1.3027739673933669</v>
      </c>
      <c r="Y52" s="18">
        <f t="shared" si="48"/>
        <v>-2.0752918172309287</v>
      </c>
      <c r="Z52" s="18">
        <f t="shared" si="49"/>
        <v>-0.25164404829520759</v>
      </c>
      <c r="AA52" s="18">
        <f t="shared" si="50"/>
        <v>-0.27978872590762593</v>
      </c>
      <c r="AB52" s="18">
        <f t="shared" si="57"/>
        <v>-0.27040804917108918</v>
      </c>
      <c r="AD52" s="18">
        <f t="shared" ref="AD52:AF52" si="66">IF($F$6-$D$6 &lt;&gt; 0,(EXP(LN(1+(AD32/100))/($F$6-$D$6))-1)*100,0)</f>
        <v>-0.27040804917108918</v>
      </c>
      <c r="AE52" s="18">
        <f t="shared" si="66"/>
        <v>2.8279930758769556</v>
      </c>
      <c r="AF52" s="18">
        <f t="shared" si="66"/>
        <v>2.6461796774986279</v>
      </c>
    </row>
    <row r="53" spans="1:32" x14ac:dyDescent="0.2">
      <c r="A53" t="str">
        <f>$A$15</f>
        <v>Process, plant and machine operatives</v>
      </c>
      <c r="B53" s="18">
        <f t="shared" si="42"/>
        <v>1.6731306783722033</v>
      </c>
      <c r="C53" s="18">
        <f t="shared" si="42"/>
        <v>-15.302584932670326</v>
      </c>
      <c r="D53" s="18">
        <f t="shared" si="42"/>
        <v>2.4936799549720945</v>
      </c>
      <c r="E53" s="18">
        <f t="shared" si="42"/>
        <v>3.1546878002797207E-2</v>
      </c>
      <c r="F53" s="18">
        <f t="shared" si="54"/>
        <v>0.84561495370585327</v>
      </c>
      <c r="H53" s="18">
        <f t="shared" si="51"/>
        <v>0.84561495370585327</v>
      </c>
      <c r="I53" s="18">
        <f t="shared" si="51"/>
        <v>2.8737246727775778</v>
      </c>
      <c r="J53" s="18">
        <f t="shared" si="51"/>
        <v>3.4539159182945811</v>
      </c>
      <c r="L53" t="str">
        <f>$A$15</f>
        <v>Process, plant and machine operatives</v>
      </c>
      <c r="M53" s="18">
        <f t="shared" si="43"/>
        <v>1.911242421588355</v>
      </c>
      <c r="N53" s="18">
        <f t="shared" si="44"/>
        <v>-15.439684001491806</v>
      </c>
      <c r="O53" s="18">
        <f t="shared" si="45"/>
        <v>1.9881385056620848</v>
      </c>
      <c r="P53" s="18">
        <f t="shared" si="46"/>
        <v>-0.10298693981490858</v>
      </c>
      <c r="Q53" s="18">
        <f t="shared" si="55"/>
        <v>0.58924697747424482</v>
      </c>
      <c r="S53" s="18">
        <f t="shared" ref="S53:U53" si="67">IF($F$6-$D$6 &lt;&gt; 0,(EXP(LN(1+(S33/100))/($F$6-$D$6))-1)*100,0)</f>
        <v>0.58924697747424482</v>
      </c>
      <c r="T53" s="18">
        <f t="shared" si="67"/>
        <v>2.7597051721351296</v>
      </c>
      <c r="U53" s="18">
        <f t="shared" si="67"/>
        <v>3.1677125023533481</v>
      </c>
      <c r="W53" t="str">
        <f>$A$15</f>
        <v>Process, plant and machine operatives</v>
      </c>
      <c r="X53" s="18">
        <f t="shared" si="47"/>
        <v>-0.11307515237450882</v>
      </c>
      <c r="Y53" s="18">
        <f t="shared" si="48"/>
        <v>-14.221019974131311</v>
      </c>
      <c r="Z53" s="18">
        <f t="shared" si="49"/>
        <v>6.1206632416468176</v>
      </c>
      <c r="AA53" s="18">
        <f t="shared" si="50"/>
        <v>0.85312957128802491</v>
      </c>
      <c r="AB53" s="18">
        <f t="shared" si="57"/>
        <v>2.5792622817651933</v>
      </c>
      <c r="AD53" s="18">
        <f t="shared" ref="AD53:AF53" si="68">IF($F$6-$D$6 &lt;&gt; 0,(EXP(LN(1+(AD33/100))/($F$6-$D$6))-1)*100,0)</f>
        <v>2.5792622817651933</v>
      </c>
      <c r="AE53" s="18">
        <f t="shared" si="68"/>
        <v>3.7048961191982421</v>
      </c>
      <c r="AF53" s="18">
        <f t="shared" si="68"/>
        <v>5.3681273068278967</v>
      </c>
    </row>
    <row r="54" spans="1:32" x14ac:dyDescent="0.2">
      <c r="A54" t="str">
        <f>$A$16</f>
        <v>Elementary occupations</v>
      </c>
      <c r="B54" s="18">
        <f t="shared" si="42"/>
        <v>-0.64822352347663204</v>
      </c>
      <c r="C54" s="18">
        <f t="shared" si="42"/>
        <v>-9.163037340752556</v>
      </c>
      <c r="D54" s="18">
        <f t="shared" si="42"/>
        <v>0.21885151869465158</v>
      </c>
      <c r="E54" s="18">
        <f t="shared" si="42"/>
        <v>-0.35968209282200014</v>
      </c>
      <c r="F54" s="18">
        <f t="shared" si="54"/>
        <v>-0.16720958896809801</v>
      </c>
      <c r="H54" s="18">
        <f t="shared" si="51"/>
        <v>-0.16720958896809801</v>
      </c>
      <c r="I54" s="18">
        <f t="shared" si="51"/>
        <v>2.6136831041434494</v>
      </c>
      <c r="J54" s="18">
        <f t="shared" si="51"/>
        <v>2.4976059299567588</v>
      </c>
      <c r="L54" t="str">
        <f>$A$16</f>
        <v>Elementary occupations</v>
      </c>
      <c r="M54" s="18">
        <f t="shared" si="43"/>
        <v>-1.0799266530465146</v>
      </c>
      <c r="N54" s="18">
        <f t="shared" si="44"/>
        <v>-8.1934899342258163</v>
      </c>
      <c r="O54" s="18">
        <f t="shared" si="45"/>
        <v>0.67490482039074262</v>
      </c>
      <c r="P54" s="18">
        <f t="shared" si="46"/>
        <v>-0.4953326746011566</v>
      </c>
      <c r="Q54" s="18">
        <f t="shared" si="55"/>
        <v>-0.10677278815148794</v>
      </c>
      <c r="S54" s="18">
        <f t="shared" ref="S54:U54" si="69">IF($F$6-$D$6 &lt;&gt; 0,(EXP(LN(1+(S34/100))/($F$6-$D$6))-1)*100,0)</f>
        <v>-0.10677278815148794</v>
      </c>
      <c r="T54" s="18">
        <f t="shared" si="69"/>
        <v>2.2079822263263438</v>
      </c>
      <c r="U54" s="18">
        <f t="shared" si="69"/>
        <v>2.1295015136555628</v>
      </c>
      <c r="W54" t="str">
        <f>$A$16</f>
        <v>Elementary occupations</v>
      </c>
      <c r="X54" s="18">
        <f t="shared" si="47"/>
        <v>-0.20473843135098146</v>
      </c>
      <c r="Y54" s="18">
        <f t="shared" si="48"/>
        <v>-10.137352336463557</v>
      </c>
      <c r="Z54" s="18">
        <f t="shared" si="49"/>
        <v>-0.25815790928630511</v>
      </c>
      <c r="AA54" s="18">
        <f t="shared" si="50"/>
        <v>-0.21561032784465084</v>
      </c>
      <c r="AB54" s="18">
        <f t="shared" si="57"/>
        <v>-0.22979487125652787</v>
      </c>
      <c r="AD54" s="18">
        <f t="shared" ref="AD54:AF54" si="70">IF($F$6-$D$6 &lt;&gt; 0,(EXP(LN(1+(AD34/100))/($F$6-$D$6))-1)*100,0)</f>
        <v>-0.22979487125652787</v>
      </c>
      <c r="AE54" s="18">
        <f t="shared" si="70"/>
        <v>3.0080761834934799</v>
      </c>
      <c r="AF54" s="18">
        <f t="shared" si="70"/>
        <v>2.8572011845693801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1.1927903925089245</v>
      </c>
      <c r="C56" s="26">
        <f>IF(D$6-C$6 &lt;&gt; 0,(EXP(LN(D18/C18)/(D$6-C$6))-1)*100,0)</f>
        <v>-2.2137865334410423</v>
      </c>
      <c r="D56" s="26">
        <f>IF(E$6-D$6 &lt;&gt; 0,(EXP(LN(E18/D18)/(E$6-D$6))-1)*100,0)</f>
        <v>0.56647518460071211</v>
      </c>
      <c r="E56" s="26">
        <f>IF(F$6-E$6 &lt;&gt; 0,(EXP(LN(F18/E18)/(F$6-E$6))-1)*100,0)</f>
        <v>0.38602744219171647</v>
      </c>
      <c r="F56" s="26">
        <f t="shared" si="54"/>
        <v>0.44614068541455332</v>
      </c>
      <c r="H56" s="26">
        <f t="shared" si="51"/>
        <v>0.44614068541455332</v>
      </c>
      <c r="I56" s="26">
        <f t="shared" ref="I56" si="71">IF($F$6-$D$6 &lt;&gt; 0,(EXP(LN(1+(I36/100))/($F$6-$D$6))-1)*100,0)</f>
        <v>2.7356067587485322</v>
      </c>
      <c r="J56" s="26">
        <f t="shared" ref="J56" si="72">IF($F$6-$D$6 &lt;&gt; 0,(EXP(LN(1+(J36/100))/($F$6-$D$6))-1)*100,0)</f>
        <v>3.0445134777511873</v>
      </c>
      <c r="L56" s="24" t="str">
        <f>$A$18</f>
        <v>All occupations</v>
      </c>
      <c r="M56" s="26">
        <f>IF(N$6-M$6 &lt;&gt; 0,(EXP(LN(N18/M18)/(N$6-M$6))-1)*100,0)</f>
        <v>0.78242626217237543</v>
      </c>
      <c r="N56" s="26">
        <f>IF(O$6-N$6 &lt;&gt; 0,(EXP(LN(O18/N18)/(O$6-N$6))-1)*100,0)</f>
        <v>-2.9704610172588297</v>
      </c>
      <c r="O56" s="26">
        <f>IF(P$6-O$6 &lt;&gt; 0,(EXP(LN(P18/O18)/(P$6-O$6))-1)*100,0)</f>
        <v>0.62636077026758663</v>
      </c>
      <c r="P56" s="26">
        <f>IF(Q$6-P$6 &lt;&gt; 0,(EXP(LN(Q18/P18)/(Q$6-P$6))-1)*100,0)</f>
        <v>0.40063935855048083</v>
      </c>
      <c r="Q56" s="26">
        <f t="shared" ref="Q56" si="73">IF(Q$6-O$6 &lt;&gt; 0,(EXP(LN(Q18/O18)/(Q$6-O$6))-1)*100,0)</f>
        <v>0.47582351406094681</v>
      </c>
      <c r="S56" s="26">
        <f t="shared" ref="S56:U56" si="74">IF($F$6-$D$6 &lt;&gt; 0,(EXP(LN(1+(S36/100))/($F$6-$D$6))-1)*100,0)</f>
        <v>0.47582351406094681</v>
      </c>
      <c r="T56" s="26">
        <f t="shared" si="74"/>
        <v>2.3567063858546122</v>
      </c>
      <c r="U56" s="26">
        <f t="shared" si="74"/>
        <v>2.7034531795086636</v>
      </c>
      <c r="W56" s="24" t="str">
        <f>$A$18</f>
        <v>All occupations</v>
      </c>
      <c r="X56" s="26">
        <f>IF(Y$6-X$6 &lt;&gt; 0,(EXP(LN(Y18/X18)/(Y$6-X$6))-1)*100,0)</f>
        <v>1.624236554983205</v>
      </c>
      <c r="Y56" s="26">
        <f>IF(Z$6-Y$6 &lt;&gt; 0,(EXP(LN(Z18/Y18)/(Z$6-Y$6))-1)*100,0)</f>
        <v>-1.434610613847298</v>
      </c>
      <c r="Z56" s="26">
        <f>IF(AA$6-Z$6 &lt;&gt; 0,(EXP(LN(AA18/Z18)/(AA$6-Z$6))-1)*100,0)</f>
        <v>0.50562371632849601</v>
      </c>
      <c r="AA56" s="26">
        <f>IF(AB$6-AA$6 &lt;&gt; 0,(EXP(LN(AB18/AA18)/(AB$6-AA$6))-1)*100,0)</f>
        <v>0.37110653942264982</v>
      </c>
      <c r="AB56" s="26">
        <f t="shared" ref="AB56" si="75">IF(AB$6-Z$6 &lt;&gt; 0,(EXP(LN(AB18/Z18)/(AB$6-Z$6))-1)*100,0)</f>
        <v>0.41592558221672515</v>
      </c>
      <c r="AD56" s="26">
        <f t="shared" ref="AD56:AF56" si="76">IF($F$6-$D$6 &lt;&gt; 0,(EXP(LN(1+(AD36/100))/($F$6-$D$6))-1)*100,0)</f>
        <v>0.41592558221672515</v>
      </c>
      <c r="AE56" s="26">
        <f t="shared" si="76"/>
        <v>3.1007117698005793</v>
      </c>
      <c r="AF56" s="26">
        <f t="shared" si="76"/>
        <v>3.3748311357097105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9.2163449962044552</v>
      </c>
      <c r="C64" s="27">
        <f t="shared" si="77"/>
        <v>-0.22719008939643004</v>
      </c>
      <c r="D64" s="27">
        <f t="shared" si="77"/>
        <v>2.8463388298942647</v>
      </c>
      <c r="E64" s="27">
        <f t="shared" si="77"/>
        <v>10.079445098581147</v>
      </c>
      <c r="F64" s="27">
        <f>F8-D8</f>
        <v>12.925783928475411</v>
      </c>
      <c r="L64" t="str">
        <f>$A$8</f>
        <v>Managers, directors and senior officials</v>
      </c>
      <c r="M64" s="27">
        <f t="shared" ref="M64:M72" si="78">N8-M8</f>
        <v>4.1780824988499532</v>
      </c>
      <c r="N64" s="27">
        <f t="shared" ref="N64:N72" si="79">O8-N8</f>
        <v>-0.82253227281231744</v>
      </c>
      <c r="O64" s="27">
        <f t="shared" ref="O64:O72" si="80">P8-O8</f>
        <v>0.38273315064903102</v>
      </c>
      <c r="P64" s="27">
        <f t="shared" ref="P64:P72" si="81">Q8-P8</f>
        <v>4.1860327262104988</v>
      </c>
      <c r="Q64" s="27">
        <f>Q8-O8</f>
        <v>4.5687658768595298</v>
      </c>
      <c r="W64" t="str">
        <f>$A$8</f>
        <v>Managers, directors and senior officials</v>
      </c>
      <c r="X64" s="27">
        <f t="shared" ref="X64:X72" si="82">Y8-X8</f>
        <v>5.0382624973545092</v>
      </c>
      <c r="Y64" s="27">
        <f t="shared" ref="Y64:Y72" si="83">Z8-Y8</f>
        <v>0.59534218341584477</v>
      </c>
      <c r="Z64" s="27">
        <f t="shared" ref="Z64:Z72" si="84">AA8-Z8</f>
        <v>2.4636056792452337</v>
      </c>
      <c r="AA64" s="27">
        <f t="shared" ref="AA64:AA72" si="85">AB8-AA8</f>
        <v>5.8934123723705838</v>
      </c>
      <c r="AB64" s="27">
        <f>AB8-Z8</f>
        <v>8.3570180516158175</v>
      </c>
    </row>
    <row r="65" spans="1:31" x14ac:dyDescent="0.2">
      <c r="A65" t="str">
        <f>$A$9</f>
        <v>Professional occupations</v>
      </c>
      <c r="B65" s="27">
        <f t="shared" si="77"/>
        <v>19.771540921978357</v>
      </c>
      <c r="C65" s="27">
        <f t="shared" si="77"/>
        <v>3.6420628407278457</v>
      </c>
      <c r="D65" s="27">
        <f t="shared" si="77"/>
        <v>12.310834762706719</v>
      </c>
      <c r="E65" s="27">
        <f t="shared" si="77"/>
        <v>16.260903410466057</v>
      </c>
      <c r="F65" s="27">
        <f t="shared" ref="F65:F72" si="86">F9-D9</f>
        <v>28.571738173172776</v>
      </c>
      <c r="L65" t="str">
        <f>$A$9</f>
        <v>Professional occupations</v>
      </c>
      <c r="M65" s="27">
        <f t="shared" si="78"/>
        <v>7.3455652344848659</v>
      </c>
      <c r="N65" s="27">
        <f t="shared" si="79"/>
        <v>1.5851402909042491</v>
      </c>
      <c r="O65" s="27">
        <f t="shared" si="80"/>
        <v>6.0507770502181586</v>
      </c>
      <c r="P65" s="27">
        <f t="shared" si="81"/>
        <v>7.3463662695271239</v>
      </c>
      <c r="Q65" s="27">
        <f t="shared" ref="Q65:Q72" si="87">Q9-O9</f>
        <v>13.397143319745282</v>
      </c>
      <c r="W65" t="str">
        <f>$A$9</f>
        <v>Professional occupations</v>
      </c>
      <c r="X65" s="27">
        <f t="shared" si="82"/>
        <v>12.425975687493306</v>
      </c>
      <c r="Y65" s="27">
        <f t="shared" si="83"/>
        <v>2.0569225498239376</v>
      </c>
      <c r="Z65" s="27">
        <f t="shared" si="84"/>
        <v>6.2600577124887167</v>
      </c>
      <c r="AA65" s="27">
        <f t="shared" si="85"/>
        <v>8.9145371409385774</v>
      </c>
      <c r="AB65" s="27">
        <f t="shared" ref="AB65:AB72" si="88">AB9-Z9</f>
        <v>15.174594853427294</v>
      </c>
    </row>
    <row r="66" spans="1:31" x14ac:dyDescent="0.2">
      <c r="A66" t="str">
        <f>$A$10</f>
        <v>Associate professional occupations</v>
      </c>
      <c r="B66" s="27">
        <f t="shared" si="77"/>
        <v>3.9878559745872337</v>
      </c>
      <c r="C66" s="27">
        <f t="shared" si="77"/>
        <v>2.7635538289417383</v>
      </c>
      <c r="D66" s="27">
        <f t="shared" si="77"/>
        <v>-1.6776217114585137</v>
      </c>
      <c r="E66" s="27">
        <f t="shared" si="77"/>
        <v>6.3462472560728429</v>
      </c>
      <c r="F66" s="27">
        <f t="shared" si="86"/>
        <v>4.6686255446143292</v>
      </c>
      <c r="L66" t="str">
        <f>$A$10</f>
        <v>Associate professional occupations</v>
      </c>
      <c r="M66" s="27">
        <f t="shared" si="78"/>
        <v>0.19603466198647368</v>
      </c>
      <c r="N66" s="27">
        <f t="shared" si="79"/>
        <v>1.3003408413367339</v>
      </c>
      <c r="O66" s="27">
        <f t="shared" si="80"/>
        <v>-2.4960885001302699</v>
      </c>
      <c r="P66" s="27">
        <f t="shared" si="81"/>
        <v>1.8812116635905767</v>
      </c>
      <c r="Q66" s="27">
        <f t="shared" si="87"/>
        <v>-0.61487683653969327</v>
      </c>
      <c r="W66" t="str">
        <f>$A$10</f>
        <v>Associate professional occupations</v>
      </c>
      <c r="X66" s="27">
        <f t="shared" si="82"/>
        <v>3.7918213126007743</v>
      </c>
      <c r="Y66" s="27">
        <f t="shared" si="83"/>
        <v>1.4632129876051749</v>
      </c>
      <c r="Z66" s="27">
        <f t="shared" si="84"/>
        <v>0.818466788671671</v>
      </c>
      <c r="AA66" s="27">
        <f t="shared" si="85"/>
        <v>4.4650355924821667</v>
      </c>
      <c r="AB66" s="27">
        <f t="shared" si="88"/>
        <v>5.2835023811538377</v>
      </c>
    </row>
    <row r="67" spans="1:31" x14ac:dyDescent="0.2">
      <c r="A67" t="str">
        <f>$A$11</f>
        <v>Administrative and secretarial occupations</v>
      </c>
      <c r="B67" s="27">
        <f t="shared" si="77"/>
        <v>-3.6171590573981121</v>
      </c>
      <c r="C67" s="27">
        <f t="shared" si="77"/>
        <v>0.14456217220401868</v>
      </c>
      <c r="D67" s="27">
        <f t="shared" si="77"/>
        <v>-4.9707647531988783</v>
      </c>
      <c r="E67" s="27">
        <f t="shared" si="77"/>
        <v>-7.5368557799251406</v>
      </c>
      <c r="F67" s="27">
        <f t="shared" si="86"/>
        <v>-12.507620533124019</v>
      </c>
      <c r="L67" t="str">
        <f>$A$11</f>
        <v>Administrative and secretarial occupations</v>
      </c>
      <c r="M67" s="27">
        <f t="shared" si="78"/>
        <v>-1.4528779915910022</v>
      </c>
      <c r="N67" s="27">
        <f t="shared" si="79"/>
        <v>1.9270788096054989</v>
      </c>
      <c r="O67" s="27">
        <f t="shared" si="80"/>
        <v>-0.80508240329036873</v>
      </c>
      <c r="P67" s="27">
        <f t="shared" si="81"/>
        <v>0.77886165984935118</v>
      </c>
      <c r="Q67" s="27">
        <f t="shared" si="87"/>
        <v>-2.6220743441017547E-2</v>
      </c>
      <c r="W67" t="str">
        <f>$A$11</f>
        <v>Administrative and secretarial occupations</v>
      </c>
      <c r="X67" s="27">
        <f t="shared" si="82"/>
        <v>-2.1642810658072165</v>
      </c>
      <c r="Y67" s="27">
        <f t="shared" si="83"/>
        <v>-1.782516637401379</v>
      </c>
      <c r="Z67" s="27">
        <f t="shared" si="84"/>
        <v>-4.1656823499084936</v>
      </c>
      <c r="AA67" s="27">
        <f t="shared" si="85"/>
        <v>-8.3157174397744598</v>
      </c>
      <c r="AB67" s="27">
        <f t="shared" si="88"/>
        <v>-12.481399789682953</v>
      </c>
    </row>
    <row r="68" spans="1:31" x14ac:dyDescent="0.2">
      <c r="A68" t="str">
        <f>$A$12</f>
        <v>Skilled trades occupations</v>
      </c>
      <c r="B68" s="27">
        <f t="shared" si="77"/>
        <v>-0.14732556139929898</v>
      </c>
      <c r="C68" s="27">
        <f t="shared" si="77"/>
        <v>-6.6200902549025216</v>
      </c>
      <c r="D68" s="27">
        <f t="shared" si="77"/>
        <v>2.7810877412250292</v>
      </c>
      <c r="E68" s="27">
        <f t="shared" si="77"/>
        <v>9.4937098640556883E-2</v>
      </c>
      <c r="F68" s="27">
        <f t="shared" si="86"/>
        <v>2.8760248398655861</v>
      </c>
      <c r="L68" t="str">
        <f>$A$12</f>
        <v>Skilled trades occupations</v>
      </c>
      <c r="M68" s="27">
        <f t="shared" si="78"/>
        <v>0.26769549143588733</v>
      </c>
      <c r="N68" s="27">
        <f t="shared" si="79"/>
        <v>-7.0424665630999357</v>
      </c>
      <c r="O68" s="27">
        <f t="shared" si="80"/>
        <v>1.4685554462154826</v>
      </c>
      <c r="P68" s="27">
        <f t="shared" si="81"/>
        <v>-1.3102349609171711</v>
      </c>
      <c r="Q68" s="27">
        <f t="shared" si="87"/>
        <v>0.15832048529831155</v>
      </c>
      <c r="W68" t="str">
        <f>$A$12</f>
        <v>Skilled trades occupations</v>
      </c>
      <c r="X68" s="27">
        <f t="shared" si="82"/>
        <v>-0.4150210528351419</v>
      </c>
      <c r="Y68" s="27">
        <f t="shared" si="83"/>
        <v>0.4223763081974532</v>
      </c>
      <c r="Z68" s="27">
        <f t="shared" si="84"/>
        <v>1.3125322950094507</v>
      </c>
      <c r="AA68" s="27">
        <f t="shared" si="85"/>
        <v>1.4051720595577972</v>
      </c>
      <c r="AB68" s="27">
        <f t="shared" si="88"/>
        <v>2.7177043545672479</v>
      </c>
    </row>
    <row r="69" spans="1:31" x14ac:dyDescent="0.2">
      <c r="A69" t="str">
        <f>$A$13</f>
        <v>Caring, leisure and other service occupations</v>
      </c>
      <c r="B69" s="27">
        <f t="shared" si="77"/>
        <v>4.9337848693928805</v>
      </c>
      <c r="C69" s="27">
        <f t="shared" si="77"/>
        <v>-3.6056254064177011</v>
      </c>
      <c r="D69" s="27">
        <f t="shared" si="77"/>
        <v>3.7125463765377162</v>
      </c>
      <c r="E69" s="27">
        <f t="shared" si="77"/>
        <v>4.094947467932144</v>
      </c>
      <c r="F69" s="27">
        <f t="shared" si="86"/>
        <v>7.8074938444698603</v>
      </c>
      <c r="L69" t="str">
        <f>$A$13</f>
        <v>Caring, leisure and other service occupations</v>
      </c>
      <c r="M69" s="27">
        <f t="shared" si="78"/>
        <v>0.66370130441925923</v>
      </c>
      <c r="N69" s="27">
        <f t="shared" si="79"/>
        <v>-0.58557258232397658</v>
      </c>
      <c r="O69" s="27">
        <f t="shared" si="80"/>
        <v>2.1075969281667657</v>
      </c>
      <c r="P69" s="27">
        <f t="shared" si="81"/>
        <v>2.4659348001386796</v>
      </c>
      <c r="Q69" s="27">
        <f t="shared" si="87"/>
        <v>4.5735317283054453</v>
      </c>
      <c r="W69" t="str">
        <f>$A$13</f>
        <v>Caring, leisure and other service occupations</v>
      </c>
      <c r="X69" s="27">
        <f t="shared" si="82"/>
        <v>4.2700835649735751</v>
      </c>
      <c r="Y69" s="27">
        <f t="shared" si="83"/>
        <v>-3.0200528240937246</v>
      </c>
      <c r="Z69" s="27">
        <f t="shared" si="84"/>
        <v>1.6049494483709807</v>
      </c>
      <c r="AA69" s="27">
        <f t="shared" si="85"/>
        <v>1.6290126677934254</v>
      </c>
      <c r="AB69" s="27">
        <f t="shared" si="88"/>
        <v>3.2339621161644061</v>
      </c>
    </row>
    <row r="70" spans="1:31" x14ac:dyDescent="0.2">
      <c r="A70" t="str">
        <f>$A$14</f>
        <v>Sales and customer service occupations</v>
      </c>
      <c r="B70" s="27">
        <f t="shared" si="77"/>
        <v>-2.329507578555436</v>
      </c>
      <c r="C70" s="27">
        <f t="shared" si="77"/>
        <v>-0.40397749327061661</v>
      </c>
      <c r="D70" s="27">
        <f t="shared" si="77"/>
        <v>0.3032232277674467</v>
      </c>
      <c r="E70" s="27">
        <f t="shared" si="77"/>
        <v>1.7910086946820059E-2</v>
      </c>
      <c r="F70" s="27">
        <f t="shared" si="86"/>
        <v>0.32113331471426676</v>
      </c>
      <c r="L70" t="str">
        <f>$A$14</f>
        <v>Sales and customer service occupations</v>
      </c>
      <c r="M70" s="27">
        <f t="shared" si="78"/>
        <v>-0.82806227912086783</v>
      </c>
      <c r="N70" s="27">
        <f t="shared" si="79"/>
        <v>0.17461836060541458</v>
      </c>
      <c r="O70" s="27">
        <f t="shared" si="80"/>
        <v>0.64501322377657644</v>
      </c>
      <c r="P70" s="27">
        <f t="shared" si="81"/>
        <v>0.76278918901527604</v>
      </c>
      <c r="Q70" s="27">
        <f t="shared" si="87"/>
        <v>1.4078024127918525</v>
      </c>
      <c r="W70" t="str">
        <f>$A$14</f>
        <v>Sales and customer service occupations</v>
      </c>
      <c r="X70" s="27">
        <f t="shared" si="82"/>
        <v>-1.5014452994346463</v>
      </c>
      <c r="Y70" s="27">
        <f t="shared" si="83"/>
        <v>-0.57859585387603474</v>
      </c>
      <c r="Z70" s="27">
        <f t="shared" si="84"/>
        <v>-0.34178999600903026</v>
      </c>
      <c r="AA70" s="27">
        <f t="shared" si="85"/>
        <v>-0.74487910206859453</v>
      </c>
      <c r="AB70" s="27">
        <f t="shared" si="88"/>
        <v>-1.0866690980776248</v>
      </c>
    </row>
    <row r="71" spans="1:31" x14ac:dyDescent="0.2">
      <c r="A71" t="str">
        <f>$A$15</f>
        <v>Process, plant and machine operatives</v>
      </c>
      <c r="B71" s="27">
        <f t="shared" si="77"/>
        <v>1.8824355968196258</v>
      </c>
      <c r="C71" s="27">
        <f t="shared" si="77"/>
        <v>-4.4857579264204581</v>
      </c>
      <c r="D71" s="27">
        <f t="shared" si="77"/>
        <v>3.2539398969703406</v>
      </c>
      <c r="E71" s="27">
        <f t="shared" si="77"/>
        <v>8.8715523289401688E-2</v>
      </c>
      <c r="F71" s="27">
        <f t="shared" si="86"/>
        <v>3.3426554202597423</v>
      </c>
      <c r="L71" t="str">
        <f>$A$15</f>
        <v>Process, plant and machine operatives</v>
      </c>
      <c r="M71" s="27">
        <f t="shared" si="78"/>
        <v>1.8973937322443284</v>
      </c>
      <c r="N71" s="27">
        <f t="shared" si="79"/>
        <v>-4.0167801163768679</v>
      </c>
      <c r="O71" s="27">
        <f t="shared" si="80"/>
        <v>2.2755716622334923</v>
      </c>
      <c r="P71" s="27">
        <f t="shared" si="81"/>
        <v>-0.24884269289636407</v>
      </c>
      <c r="Q71" s="27">
        <f t="shared" si="87"/>
        <v>2.0267289693371282</v>
      </c>
      <c r="W71" t="str">
        <f>$A$15</f>
        <v>Process, plant and machine operatives</v>
      </c>
      <c r="X71" s="27">
        <f t="shared" si="82"/>
        <v>-1.4958135424695929E-2</v>
      </c>
      <c r="Y71" s="27">
        <f t="shared" si="83"/>
        <v>-0.46897781004360484</v>
      </c>
      <c r="Z71" s="27">
        <f t="shared" si="84"/>
        <v>0.97836823473689671</v>
      </c>
      <c r="AA71" s="27">
        <f t="shared" si="85"/>
        <v>0.33755821618574622</v>
      </c>
      <c r="AB71" s="27">
        <f t="shared" si="88"/>
        <v>1.3159264509226429</v>
      </c>
    </row>
    <row r="72" spans="1:31" x14ac:dyDescent="0.2">
      <c r="A72" t="str">
        <f>$A$16</f>
        <v>Elementary occupations</v>
      </c>
      <c r="B72" s="27">
        <f t="shared" si="77"/>
        <v>-1.8489701616296657</v>
      </c>
      <c r="C72" s="27">
        <f t="shared" si="77"/>
        <v>-6.4285376714664579</v>
      </c>
      <c r="D72" s="27">
        <f t="shared" si="77"/>
        <v>0.70041562955593406</v>
      </c>
      <c r="E72" s="27">
        <f t="shared" si="77"/>
        <v>-2.2802501620033198</v>
      </c>
      <c r="F72" s="27">
        <f t="shared" si="86"/>
        <v>-1.5798345324473857</v>
      </c>
      <c r="L72" t="str">
        <f>$A$16</f>
        <v>Elementary occupations</v>
      </c>
      <c r="M72" s="27">
        <f t="shared" si="78"/>
        <v>-1.5609240831925817</v>
      </c>
      <c r="N72" s="27">
        <f t="shared" si="79"/>
        <v>-2.8812140796627332</v>
      </c>
      <c r="O72" s="27">
        <f t="shared" si="80"/>
        <v>1.1042177426158659</v>
      </c>
      <c r="P72" s="27">
        <f t="shared" si="81"/>
        <v>-1.6174203550939943</v>
      </c>
      <c r="Q72" s="27">
        <f t="shared" si="87"/>
        <v>-0.51320261247812837</v>
      </c>
      <c r="W72" t="str">
        <f>$A$16</f>
        <v>Elementary occupations</v>
      </c>
      <c r="X72" s="27">
        <f t="shared" si="82"/>
        <v>-0.28804607843699159</v>
      </c>
      <c r="Y72" s="27">
        <f t="shared" si="83"/>
        <v>-3.5473235918036465</v>
      </c>
      <c r="Z72" s="27">
        <f t="shared" si="84"/>
        <v>-0.40380211306008817</v>
      </c>
      <c r="AA72" s="27">
        <f t="shared" si="85"/>
        <v>-0.66282980690922599</v>
      </c>
      <c r="AB72" s="27">
        <f t="shared" si="88"/>
        <v>-1.0666319199693142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31.848999999999933</v>
      </c>
      <c r="C74" s="29">
        <f t="shared" ref="C74" si="89">D18-C18</f>
        <v>-15.221000000000572</v>
      </c>
      <c r="D74" s="29">
        <f>E18-D18</f>
        <v>19.260000000000105</v>
      </c>
      <c r="E74" s="29">
        <f>F18-E18</f>
        <v>27.166000000000508</v>
      </c>
      <c r="F74" s="29">
        <f>F18-D18</f>
        <v>46.426000000000613</v>
      </c>
      <c r="L74" s="24" t="str">
        <f>$A$18</f>
        <v>All occupations</v>
      </c>
      <c r="M74" s="29">
        <f>N18-M18</f>
        <v>10.706608569516391</v>
      </c>
      <c r="N74" s="29">
        <f t="shared" ref="N74" si="90">O18-N18</f>
        <v>-10.361387311823989</v>
      </c>
      <c r="O74" s="29">
        <f>P18-O18</f>
        <v>10.733294300454759</v>
      </c>
      <c r="P74" s="29">
        <f>Q18-P18</f>
        <v>14.244698299423931</v>
      </c>
      <c r="Q74" s="29">
        <f>Q18-O18</f>
        <v>24.977992599878689</v>
      </c>
      <c r="W74" s="24" t="str">
        <f>$A$18</f>
        <v>All occupations</v>
      </c>
      <c r="X74" s="29">
        <f>Y18-X18</f>
        <v>21.142391430483485</v>
      </c>
      <c r="Y74" s="29">
        <f t="shared" ref="Y74" si="91">Z18-Y18</f>
        <v>-4.8596126881760142</v>
      </c>
      <c r="Z74" s="29">
        <f>AA18-Z18</f>
        <v>8.5267056995453459</v>
      </c>
      <c r="AA74" s="29">
        <f>AB18-AA18</f>
        <v>12.921301700575953</v>
      </c>
      <c r="AB74" s="29">
        <f>AB18-Z18</f>
        <v>21.448007400121298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75.226788953755346</v>
      </c>
      <c r="C80" s="11">
        <f t="shared" si="92"/>
        <v>84.443133949959801</v>
      </c>
      <c r="D80" s="11">
        <f t="shared" si="92"/>
        <v>84.215943860563371</v>
      </c>
      <c r="E80" s="11">
        <f t="shared" si="92"/>
        <v>87.062282690457636</v>
      </c>
      <c r="F80" s="11">
        <f t="shared" si="92"/>
        <v>97.141727789038782</v>
      </c>
      <c r="H80" s="40">
        <f>IF(D$6-B$6 &lt;&gt; 0,(EXP(LN(D8/B8)/(D$6-B$6))-1)*100,0)</f>
        <v>2.2832123493200518</v>
      </c>
      <c r="I80" s="40">
        <f t="shared" ref="I80:I88" si="93">F46</f>
        <v>0.95645684363234729</v>
      </c>
      <c r="L80" t="str">
        <f t="shared" ref="L80:Q88" si="94">L8</f>
        <v>Managers, directors and senior officials</v>
      </c>
      <c r="M80" s="11">
        <f t="shared" si="94"/>
        <v>48.64047604290738</v>
      </c>
      <c r="N80" s="11">
        <f t="shared" si="94"/>
        <v>52.818558541757334</v>
      </c>
      <c r="O80" s="11">
        <f t="shared" si="94"/>
        <v>51.996026268945016</v>
      </c>
      <c r="P80" s="11">
        <f t="shared" si="94"/>
        <v>52.378759419594047</v>
      </c>
      <c r="Q80" s="11">
        <f t="shared" si="94"/>
        <v>56.564792145804546</v>
      </c>
      <c r="S80" s="40">
        <f t="shared" ref="S80:S88" si="95">IF(O$6-M$6 &lt;&gt; 0,(EXP(LN(O8/M8)/(O$6-M$6))-1)*100,0)</f>
        <v>1.3431659674344454</v>
      </c>
      <c r="T80" s="40">
        <f t="shared" ref="T80:T88" si="96">Q46</f>
        <v>0.56304213751641186</v>
      </c>
      <c r="W80" t="str">
        <f t="shared" ref="W80:AB88" si="97">W8</f>
        <v>Managers, directors and senior officials</v>
      </c>
      <c r="X80" s="11">
        <f t="shared" si="97"/>
        <v>26.58631291084798</v>
      </c>
      <c r="Y80" s="11">
        <f t="shared" si="97"/>
        <v>31.624575408202489</v>
      </c>
      <c r="Z80" s="11">
        <f t="shared" si="97"/>
        <v>32.219917591618334</v>
      </c>
      <c r="AA80" s="11">
        <f t="shared" si="97"/>
        <v>34.683523270863567</v>
      </c>
      <c r="AB80" s="11">
        <f t="shared" si="97"/>
        <v>40.576935643234151</v>
      </c>
      <c r="AD80" s="40">
        <f t="shared" ref="AD80:AD88" si="98">IF(Z$6-X$6 &lt;&gt; 0,(EXP(LN(Z8/X8)/(Z$6-X$6))-1)*100,0)</f>
        <v>3.9185941186434814</v>
      </c>
      <c r="AE80" s="40">
        <f t="shared" ref="AE80:AE88" si="99">AB46</f>
        <v>1.5493126234933596</v>
      </c>
    </row>
    <row r="81" spans="1:31" x14ac:dyDescent="0.2">
      <c r="A81" t="str">
        <f t="shared" si="92"/>
        <v>Professional occupations</v>
      </c>
      <c r="B81" s="11">
        <f t="shared" si="92"/>
        <v>143.72634342529403</v>
      </c>
      <c r="C81" s="11">
        <f t="shared" si="92"/>
        <v>163.49788434727239</v>
      </c>
      <c r="D81" s="11">
        <f t="shared" si="92"/>
        <v>167.13994718800024</v>
      </c>
      <c r="E81" s="11">
        <f t="shared" si="92"/>
        <v>179.45078195070695</v>
      </c>
      <c r="F81" s="11">
        <f t="shared" si="92"/>
        <v>195.71168536117301</v>
      </c>
      <c r="H81" s="40">
        <f t="shared" ref="H81:H88" si="100">IF(D$6-B$6 &lt;&gt; 0,(EXP(LN(D9/B9)/(D$6-B$6))-1)*100,0)</f>
        <v>3.064423128768734</v>
      </c>
      <c r="I81" s="40">
        <f t="shared" si="93"/>
        <v>1.0576278563588559</v>
      </c>
      <c r="L81" t="str">
        <f t="shared" si="94"/>
        <v>Professional occupations</v>
      </c>
      <c r="M81" s="11">
        <f t="shared" si="94"/>
        <v>77.765589885832483</v>
      </c>
      <c r="N81" s="11">
        <f t="shared" si="94"/>
        <v>85.111155120317349</v>
      </c>
      <c r="O81" s="11">
        <f t="shared" si="94"/>
        <v>86.696295411221598</v>
      </c>
      <c r="P81" s="11">
        <f t="shared" si="94"/>
        <v>92.747072461439757</v>
      </c>
      <c r="Q81" s="11">
        <f t="shared" si="94"/>
        <v>100.09343873096688</v>
      </c>
      <c r="S81" s="40">
        <f t="shared" si="95"/>
        <v>2.1980510887979143</v>
      </c>
      <c r="T81" s="40">
        <f t="shared" si="96"/>
        <v>0.96255627834538338</v>
      </c>
      <c r="W81" t="str">
        <f t="shared" si="97"/>
        <v>Professional occupations</v>
      </c>
      <c r="X81" s="11">
        <f t="shared" si="97"/>
        <v>65.96075353946145</v>
      </c>
      <c r="Y81" s="11">
        <f t="shared" si="97"/>
        <v>78.386729226954756</v>
      </c>
      <c r="Z81" s="11">
        <f t="shared" si="97"/>
        <v>80.443651776778694</v>
      </c>
      <c r="AA81" s="11">
        <f t="shared" si="97"/>
        <v>86.703709489267411</v>
      </c>
      <c r="AB81" s="11">
        <f t="shared" si="97"/>
        <v>95.618246630205988</v>
      </c>
      <c r="AD81" s="40">
        <f t="shared" si="98"/>
        <v>4.0497961730159959</v>
      </c>
      <c r="AE81" s="40">
        <f t="shared" si="99"/>
        <v>1.1587062904004242</v>
      </c>
    </row>
    <row r="82" spans="1:31" x14ac:dyDescent="0.2">
      <c r="A82" t="str">
        <f t="shared" si="92"/>
        <v>Associate professional occupations</v>
      </c>
      <c r="B82" s="11">
        <f t="shared" si="92"/>
        <v>90.554057497736864</v>
      </c>
      <c r="C82" s="11">
        <f t="shared" si="92"/>
        <v>94.541913472324097</v>
      </c>
      <c r="D82" s="11">
        <f t="shared" si="92"/>
        <v>97.305467301265836</v>
      </c>
      <c r="E82" s="11">
        <f t="shared" si="92"/>
        <v>95.627845589807322</v>
      </c>
      <c r="F82" s="11">
        <f t="shared" si="92"/>
        <v>101.97409284588016</v>
      </c>
      <c r="H82" s="40">
        <f t="shared" si="100"/>
        <v>1.4485550283837023</v>
      </c>
      <c r="I82" s="40">
        <f t="shared" si="93"/>
        <v>0.31291262971171463</v>
      </c>
      <c r="L82" t="str">
        <f t="shared" si="94"/>
        <v>Associate professional occupations</v>
      </c>
      <c r="M82" s="11">
        <f t="shared" si="94"/>
        <v>48.432590729056415</v>
      </c>
      <c r="N82" s="11">
        <f t="shared" si="94"/>
        <v>48.628625391042888</v>
      </c>
      <c r="O82" s="11">
        <f t="shared" si="94"/>
        <v>49.928966232379622</v>
      </c>
      <c r="P82" s="11">
        <f t="shared" si="94"/>
        <v>47.432877732249352</v>
      </c>
      <c r="Q82" s="11">
        <f t="shared" si="94"/>
        <v>49.314089395839929</v>
      </c>
      <c r="S82" s="40">
        <f t="shared" si="95"/>
        <v>0.61042294709388045</v>
      </c>
      <c r="T82" s="40">
        <f t="shared" si="96"/>
        <v>-8.257582590887047E-2</v>
      </c>
      <c r="W82" t="str">
        <f t="shared" si="97"/>
        <v>Associate professional occupations</v>
      </c>
      <c r="X82" s="11">
        <f t="shared" si="97"/>
        <v>42.121466768680364</v>
      </c>
      <c r="Y82" s="11">
        <f t="shared" si="97"/>
        <v>45.913288081281138</v>
      </c>
      <c r="Z82" s="11">
        <f t="shared" si="97"/>
        <v>47.376501068886313</v>
      </c>
      <c r="AA82" s="11">
        <f t="shared" si="97"/>
        <v>48.194967857557984</v>
      </c>
      <c r="AB82" s="11">
        <f t="shared" si="97"/>
        <v>52.660003450040151</v>
      </c>
      <c r="AD82" s="40">
        <f t="shared" si="98"/>
        <v>2.3792395712363357</v>
      </c>
      <c r="AE82" s="40">
        <f t="shared" si="99"/>
        <v>0.7073558384200318</v>
      </c>
    </row>
    <row r="83" spans="1:31" x14ac:dyDescent="0.2">
      <c r="A83" t="str">
        <f t="shared" si="92"/>
        <v>Administrative and secretarial occupations</v>
      </c>
      <c r="B83" s="11">
        <f t="shared" si="92"/>
        <v>72.807962167493017</v>
      </c>
      <c r="C83" s="11">
        <f t="shared" si="92"/>
        <v>69.190803110094905</v>
      </c>
      <c r="D83" s="11">
        <f t="shared" si="92"/>
        <v>69.335365282298923</v>
      </c>
      <c r="E83" s="11">
        <f t="shared" si="92"/>
        <v>64.364600529100045</v>
      </c>
      <c r="F83" s="11">
        <f t="shared" si="92"/>
        <v>56.827744749174904</v>
      </c>
      <c r="H83" s="40">
        <f t="shared" si="100"/>
        <v>-0.97264336895150905</v>
      </c>
      <c r="I83" s="40">
        <f t="shared" si="93"/>
        <v>-1.3174475252045514</v>
      </c>
      <c r="L83" t="str">
        <f t="shared" si="94"/>
        <v>Administrative and secretarial occupations</v>
      </c>
      <c r="M83" s="11">
        <f t="shared" si="94"/>
        <v>14.798382863291078</v>
      </c>
      <c r="N83" s="11">
        <f t="shared" si="94"/>
        <v>13.345504871700076</v>
      </c>
      <c r="O83" s="11">
        <f t="shared" si="94"/>
        <v>15.272583681305575</v>
      </c>
      <c r="P83" s="11">
        <f t="shared" si="94"/>
        <v>14.467501278015206</v>
      </c>
      <c r="Q83" s="11">
        <f t="shared" si="94"/>
        <v>15.246362937864557</v>
      </c>
      <c r="S83" s="40">
        <f t="shared" si="95"/>
        <v>0.63282182852641977</v>
      </c>
      <c r="T83" s="40">
        <f t="shared" si="96"/>
        <v>-1.1454850617820256E-2</v>
      </c>
      <c r="W83" t="str">
        <f t="shared" si="97"/>
        <v>Administrative and secretarial occupations</v>
      </c>
      <c r="X83" s="11">
        <f t="shared" si="97"/>
        <v>58.009579304201935</v>
      </c>
      <c r="Y83" s="11">
        <f t="shared" si="97"/>
        <v>55.845298238394719</v>
      </c>
      <c r="Z83" s="11">
        <f t="shared" si="97"/>
        <v>54.06278160099334</v>
      </c>
      <c r="AA83" s="11">
        <f t="shared" si="97"/>
        <v>49.897099251084846</v>
      </c>
      <c r="AB83" s="11">
        <f t="shared" si="97"/>
        <v>41.581381811310386</v>
      </c>
      <c r="AD83" s="40">
        <f t="shared" si="98"/>
        <v>-1.3993599250911037</v>
      </c>
      <c r="AE83" s="40">
        <f t="shared" si="99"/>
        <v>-1.7347337143814312</v>
      </c>
    </row>
    <row r="84" spans="1:31" x14ac:dyDescent="0.2">
      <c r="A84" t="str">
        <f t="shared" si="92"/>
        <v>Skilled trades occupations</v>
      </c>
      <c r="B84" s="11">
        <f t="shared" si="92"/>
        <v>59.980877099422592</v>
      </c>
      <c r="C84" s="11">
        <f t="shared" si="92"/>
        <v>59.833551538023293</v>
      </c>
      <c r="D84" s="11">
        <f t="shared" si="92"/>
        <v>53.213461283120772</v>
      </c>
      <c r="E84" s="11">
        <f t="shared" si="92"/>
        <v>55.994549024345801</v>
      </c>
      <c r="F84" s="11">
        <f t="shared" si="92"/>
        <v>56.089486122986358</v>
      </c>
      <c r="H84" s="40">
        <f t="shared" si="100"/>
        <v>-2.3658523294395217</v>
      </c>
      <c r="I84" s="40">
        <f t="shared" si="93"/>
        <v>0.3515296603237239</v>
      </c>
      <c r="L84" t="str">
        <f t="shared" si="94"/>
        <v>Skilled trades occupations</v>
      </c>
      <c r="M84" s="11">
        <f t="shared" si="94"/>
        <v>52.555312964701685</v>
      </c>
      <c r="N84" s="11">
        <f t="shared" si="94"/>
        <v>52.823008456137572</v>
      </c>
      <c r="O84" s="11">
        <f t="shared" si="94"/>
        <v>45.780541893037636</v>
      </c>
      <c r="P84" s="11">
        <f t="shared" si="94"/>
        <v>47.249097339253119</v>
      </c>
      <c r="Q84" s="11">
        <f t="shared" si="94"/>
        <v>45.938862378335948</v>
      </c>
      <c r="S84" s="40">
        <f t="shared" si="95"/>
        <v>-2.7223970479438697</v>
      </c>
      <c r="T84" s="40">
        <f t="shared" si="96"/>
        <v>2.3017864702290503E-2</v>
      </c>
      <c r="W84" t="str">
        <f t="shared" si="97"/>
        <v>Skilled trades occupations</v>
      </c>
      <c r="X84" s="11">
        <f t="shared" si="97"/>
        <v>7.4255641347208758</v>
      </c>
      <c r="Y84" s="11">
        <f t="shared" si="97"/>
        <v>7.0105430818857339</v>
      </c>
      <c r="Z84" s="11">
        <f t="shared" si="97"/>
        <v>7.4329193900831871</v>
      </c>
      <c r="AA84" s="11">
        <f t="shared" si="97"/>
        <v>8.7454516850926378</v>
      </c>
      <c r="AB84" s="11">
        <f t="shared" si="97"/>
        <v>10.150623744650435</v>
      </c>
      <c r="AD84" s="40">
        <f t="shared" si="98"/>
        <v>1.9802785929212696E-2</v>
      </c>
      <c r="AE84" s="40">
        <f t="shared" si="99"/>
        <v>2.0991720929847357</v>
      </c>
    </row>
    <row r="85" spans="1:31" x14ac:dyDescent="0.2">
      <c r="A85" t="str">
        <f t="shared" si="92"/>
        <v>Caring, leisure and other service occupations</v>
      </c>
      <c r="B85" s="11">
        <f t="shared" si="92"/>
        <v>63.857754400406719</v>
      </c>
      <c r="C85" s="11">
        <f t="shared" si="92"/>
        <v>68.7915392697996</v>
      </c>
      <c r="D85" s="11">
        <f t="shared" si="92"/>
        <v>65.185913863381899</v>
      </c>
      <c r="E85" s="11">
        <f t="shared" si="92"/>
        <v>68.898460239919615</v>
      </c>
      <c r="F85" s="11">
        <f t="shared" si="92"/>
        <v>72.993407707851759</v>
      </c>
      <c r="H85" s="40">
        <f t="shared" si="100"/>
        <v>0.41255624586906681</v>
      </c>
      <c r="I85" s="40">
        <f t="shared" si="93"/>
        <v>0.75702257727663369</v>
      </c>
      <c r="L85" t="str">
        <f t="shared" si="94"/>
        <v>Caring, leisure and other service occupations</v>
      </c>
      <c r="M85" s="11">
        <f t="shared" si="94"/>
        <v>14.337987032121406</v>
      </c>
      <c r="N85" s="11">
        <f t="shared" si="94"/>
        <v>15.001688336540665</v>
      </c>
      <c r="O85" s="11">
        <f t="shared" si="94"/>
        <v>14.416115754216689</v>
      </c>
      <c r="P85" s="11">
        <f t="shared" si="94"/>
        <v>16.523712682383454</v>
      </c>
      <c r="Q85" s="11">
        <f t="shared" si="94"/>
        <v>18.989647482522134</v>
      </c>
      <c r="S85" s="40">
        <f t="shared" si="95"/>
        <v>0.10874467239383456</v>
      </c>
      <c r="T85" s="40">
        <f t="shared" si="96"/>
        <v>1.8539578365800002</v>
      </c>
      <c r="W85" t="str">
        <f t="shared" si="97"/>
        <v>Caring, leisure and other service occupations</v>
      </c>
      <c r="X85" s="11">
        <f t="shared" si="97"/>
        <v>49.519767368285343</v>
      </c>
      <c r="Y85" s="11">
        <f t="shared" si="97"/>
        <v>53.789850933258919</v>
      </c>
      <c r="Z85" s="11">
        <f t="shared" si="97"/>
        <v>50.769798109165194</v>
      </c>
      <c r="AA85" s="11">
        <f t="shared" si="97"/>
        <v>52.374747557536175</v>
      </c>
      <c r="AB85" s="11">
        <f t="shared" si="97"/>
        <v>54.0037602253296</v>
      </c>
      <c r="AD85" s="40">
        <f>IF(Z$6-X$6 &lt;&gt; 0,(EXP(LN(Z13/X13)/(Z$6-X$6))-1)*100,0)</f>
        <v>0.4998394852671062</v>
      </c>
      <c r="AE85" s="40">
        <f t="shared" si="99"/>
        <v>0.41252873733039763</v>
      </c>
    </row>
    <row r="86" spans="1:31" x14ac:dyDescent="0.2">
      <c r="A86" t="str">
        <f t="shared" si="92"/>
        <v>Sales and customer service occupations</v>
      </c>
      <c r="B86" s="11">
        <f t="shared" si="92"/>
        <v>50.114676189201461</v>
      </c>
      <c r="C86" s="11">
        <f t="shared" si="92"/>
        <v>47.785168610646025</v>
      </c>
      <c r="D86" s="11">
        <f t="shared" si="92"/>
        <v>47.381191117375408</v>
      </c>
      <c r="E86" s="11">
        <f t="shared" si="92"/>
        <v>47.684414345142855</v>
      </c>
      <c r="F86" s="11">
        <f t="shared" si="92"/>
        <v>47.702324432089675</v>
      </c>
      <c r="H86" s="40">
        <f t="shared" si="100"/>
        <v>-1.1155029070640143</v>
      </c>
      <c r="I86" s="40">
        <f t="shared" si="93"/>
        <v>4.5042066619527255E-2</v>
      </c>
      <c r="L86" t="str">
        <f t="shared" si="94"/>
        <v>Sales and customer service occupations</v>
      </c>
      <c r="M86" s="11">
        <f t="shared" si="94"/>
        <v>20.733014282540143</v>
      </c>
      <c r="N86" s="11">
        <f t="shared" si="94"/>
        <v>19.904952003419275</v>
      </c>
      <c r="O86" s="11">
        <f t="shared" si="94"/>
        <v>20.07957036402469</v>
      </c>
      <c r="P86" s="11">
        <f t="shared" si="94"/>
        <v>20.724583587801266</v>
      </c>
      <c r="Q86" s="11">
        <f t="shared" si="94"/>
        <v>21.487372776816542</v>
      </c>
      <c r="S86" s="40">
        <f t="shared" si="95"/>
        <v>-0.63844173009485194</v>
      </c>
      <c r="T86" s="40">
        <f t="shared" si="96"/>
        <v>0.45277227354885152</v>
      </c>
      <c r="W86" t="str">
        <f t="shared" si="97"/>
        <v>Sales and customer service occupations</v>
      </c>
      <c r="X86" s="11">
        <f t="shared" si="97"/>
        <v>29.381661906661396</v>
      </c>
      <c r="Y86" s="11">
        <f t="shared" si="97"/>
        <v>27.88021660722675</v>
      </c>
      <c r="Z86" s="11">
        <f t="shared" si="97"/>
        <v>27.301620753350715</v>
      </c>
      <c r="AA86" s="11">
        <f t="shared" si="97"/>
        <v>26.959830757341685</v>
      </c>
      <c r="AB86" s="11">
        <f t="shared" si="97"/>
        <v>26.21495165527309</v>
      </c>
      <c r="AD86" s="40">
        <f t="shared" si="98"/>
        <v>-1.4577635505708453</v>
      </c>
      <c r="AE86" s="40">
        <f t="shared" si="99"/>
        <v>-0.27040804917108918</v>
      </c>
    </row>
    <row r="87" spans="1:31" x14ac:dyDescent="0.2">
      <c r="A87" t="str">
        <f t="shared" si="92"/>
        <v>Process, plant and machine operatives</v>
      </c>
      <c r="B87" s="11">
        <f t="shared" si="92"/>
        <v>27.431291111166594</v>
      </c>
      <c r="C87" s="11">
        <f t="shared" si="92"/>
        <v>29.31372670798622</v>
      </c>
      <c r="D87" s="11">
        <f t="shared" si="92"/>
        <v>24.827968781565762</v>
      </c>
      <c r="E87" s="11">
        <f t="shared" si="92"/>
        <v>28.081908678536102</v>
      </c>
      <c r="F87" s="11">
        <f t="shared" si="92"/>
        <v>28.170624201825504</v>
      </c>
      <c r="H87" s="40">
        <f t="shared" si="100"/>
        <v>-1.9745175774142809</v>
      </c>
      <c r="I87" s="40">
        <f t="shared" si="93"/>
        <v>0.84561495370585327</v>
      </c>
      <c r="L87" t="str">
        <f t="shared" si="94"/>
        <v>Process, plant and machine operatives</v>
      </c>
      <c r="M87" s="11">
        <f t="shared" si="94"/>
        <v>24.118553977493526</v>
      </c>
      <c r="N87" s="11">
        <f t="shared" si="94"/>
        <v>26.015947709737855</v>
      </c>
      <c r="O87" s="11">
        <f t="shared" si="94"/>
        <v>21.999167593360987</v>
      </c>
      <c r="P87" s="11">
        <f t="shared" si="94"/>
        <v>24.274739255594479</v>
      </c>
      <c r="Q87" s="11">
        <f t="shared" si="94"/>
        <v>24.025896562698115</v>
      </c>
      <c r="S87" s="40">
        <f t="shared" si="95"/>
        <v>-1.8227198647000398</v>
      </c>
      <c r="T87" s="40">
        <f t="shared" si="96"/>
        <v>0.58924697747424482</v>
      </c>
      <c r="W87" t="str">
        <f t="shared" si="97"/>
        <v>Process, plant and machine operatives</v>
      </c>
      <c r="X87" s="11">
        <f t="shared" si="97"/>
        <v>3.3127371336730431</v>
      </c>
      <c r="Y87" s="11">
        <f t="shared" si="97"/>
        <v>3.2977789982483472</v>
      </c>
      <c r="Z87" s="11">
        <f t="shared" si="97"/>
        <v>2.8288011882047424</v>
      </c>
      <c r="AA87" s="11">
        <f t="shared" si="97"/>
        <v>3.8071694229416391</v>
      </c>
      <c r="AB87" s="11">
        <f t="shared" si="97"/>
        <v>4.1447276391273853</v>
      </c>
      <c r="AD87" s="40">
        <f t="shared" si="98"/>
        <v>-3.1090776961847366</v>
      </c>
      <c r="AE87" s="40">
        <f t="shared" si="99"/>
        <v>2.5792622817651933</v>
      </c>
    </row>
    <row r="88" spans="1:31" x14ac:dyDescent="0.2">
      <c r="A88" t="str">
        <f t="shared" si="92"/>
        <v>Elementary occupations</v>
      </c>
      <c r="B88" s="11">
        <f t="shared" si="92"/>
        <v>72.00624915552369</v>
      </c>
      <c r="C88" s="11">
        <f t="shared" si="92"/>
        <v>70.157278993894025</v>
      </c>
      <c r="D88" s="11">
        <f t="shared" si="92"/>
        <v>63.728741322427567</v>
      </c>
      <c r="E88" s="11">
        <f t="shared" si="92"/>
        <v>64.429156951983501</v>
      </c>
      <c r="F88" s="11">
        <f t="shared" si="92"/>
        <v>62.148906789980181</v>
      </c>
      <c r="H88" s="40">
        <f t="shared" si="100"/>
        <v>-2.4127610929552845</v>
      </c>
      <c r="I88" s="40">
        <f t="shared" si="93"/>
        <v>-0.16720958896809801</v>
      </c>
      <c r="L88" t="str">
        <f t="shared" si="94"/>
        <v>Elementary occupations</v>
      </c>
      <c r="M88" s="11">
        <f t="shared" si="94"/>
        <v>36.725598755304333</v>
      </c>
      <c r="N88" s="11">
        <f t="shared" si="94"/>
        <v>35.164674672111751</v>
      </c>
      <c r="O88" s="11">
        <f t="shared" si="94"/>
        <v>32.283460592449018</v>
      </c>
      <c r="P88" s="11">
        <f t="shared" si="94"/>
        <v>33.387678335064884</v>
      </c>
      <c r="Q88" s="11">
        <f t="shared" si="94"/>
        <v>31.770257979970889</v>
      </c>
      <c r="S88" s="40">
        <f t="shared" si="95"/>
        <v>-2.5454232972135671</v>
      </c>
      <c r="T88" s="40">
        <f t="shared" si="96"/>
        <v>-0.10677278815148794</v>
      </c>
      <c r="W88" t="str">
        <f t="shared" si="97"/>
        <v>Elementary occupations</v>
      </c>
      <c r="X88" s="11">
        <f t="shared" si="97"/>
        <v>35.280650400219301</v>
      </c>
      <c r="Y88" s="11">
        <f t="shared" si="97"/>
        <v>34.992604321782309</v>
      </c>
      <c r="Z88" s="11">
        <f t="shared" si="97"/>
        <v>31.445280729978663</v>
      </c>
      <c r="AA88" s="11">
        <f t="shared" si="97"/>
        <v>31.041478616918575</v>
      </c>
      <c r="AB88" s="11">
        <f t="shared" si="97"/>
        <v>30.378648810009349</v>
      </c>
      <c r="AD88" s="40">
        <f t="shared" si="98"/>
        <v>-2.2754276279750352</v>
      </c>
      <c r="AE88" s="40">
        <f t="shared" si="99"/>
        <v>-0.22979487125652787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655.70600000000036</v>
      </c>
      <c r="C90" s="34">
        <f t="shared" si="101"/>
        <v>687.55500000000029</v>
      </c>
      <c r="D90" s="34">
        <f t="shared" si="101"/>
        <v>672.33399999999972</v>
      </c>
      <c r="E90" s="34">
        <f t="shared" si="101"/>
        <v>691.59399999999982</v>
      </c>
      <c r="F90" s="34">
        <f t="shared" si="101"/>
        <v>718.76000000000033</v>
      </c>
      <c r="H90" s="43">
        <f>IF(D$6-B$6 &lt;&gt; 0,(EXP(LN(D18/B18)/(D$6-B$6))-1)*100,0)</f>
        <v>0.50211083468563178</v>
      </c>
      <c r="I90" s="43">
        <f>F56</f>
        <v>0.44614068541455332</v>
      </c>
      <c r="L90" s="24" t="str">
        <f t="shared" ref="L90:Q90" si="102">L18</f>
        <v>All occupations</v>
      </c>
      <c r="M90" s="34">
        <f t="shared" si="102"/>
        <v>338.1075065332484</v>
      </c>
      <c r="N90" s="34">
        <f t="shared" si="102"/>
        <v>348.81411510276479</v>
      </c>
      <c r="O90" s="34">
        <f t="shared" si="102"/>
        <v>338.4527277909408</v>
      </c>
      <c r="P90" s="34">
        <f t="shared" si="102"/>
        <v>349.18602209139556</v>
      </c>
      <c r="Q90" s="34">
        <f t="shared" si="102"/>
        <v>363.43072039081949</v>
      </c>
      <c r="S90" s="43">
        <f>IF(O$6-M$6 &lt;&gt; 0,(EXP(LN(O18/M18)/(O$6-M$6))-1)*100,0)</f>
        <v>2.0412463105157208E-2</v>
      </c>
      <c r="T90" s="43">
        <f>Q56</f>
        <v>0.47582351406094681</v>
      </c>
      <c r="W90" s="24" t="str">
        <f t="shared" ref="W90:AB90" si="103">W18</f>
        <v>All occupations</v>
      </c>
      <c r="X90" s="34">
        <f t="shared" si="103"/>
        <v>317.59849346675173</v>
      </c>
      <c r="Y90" s="34">
        <f t="shared" si="103"/>
        <v>338.74088489723522</v>
      </c>
      <c r="Z90" s="34">
        <f t="shared" si="103"/>
        <v>333.8812722090592</v>
      </c>
      <c r="AA90" s="34">
        <f t="shared" si="103"/>
        <v>342.40797790860455</v>
      </c>
      <c r="AB90" s="34">
        <f t="shared" si="103"/>
        <v>355.3292796091805</v>
      </c>
      <c r="AD90" s="43">
        <f>IF(Z$6-X$6 &lt;&gt; 0,(EXP(LN(Z18/X18)/(Z$6-X$6))-1)*100,0)</f>
        <v>1.0049656298755982</v>
      </c>
      <c r="AE90" s="43">
        <f>AB56</f>
        <v>0.41592558221672515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Enterprise M3 LEP (including all of Surrey)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Enterprise M3 LEP (including all of Surrey)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Enterprise M3 LEP (including all of Surrey)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51.739734539298638</v>
      </c>
      <c r="C8" s="11">
        <v>60.075023618351238</v>
      </c>
      <c r="D8" s="11">
        <v>60.265480669592556</v>
      </c>
      <c r="E8" s="11">
        <v>56.773494728468457</v>
      </c>
      <c r="F8" s="11">
        <v>61.97771940941</v>
      </c>
      <c r="G8" s="10"/>
      <c r="H8" s="11">
        <f>F8-D8</f>
        <v>1.7122387398174439</v>
      </c>
      <c r="I8" s="11">
        <f>'RD T1'!E7</f>
        <v>30.104140260353478</v>
      </c>
      <c r="J8" s="11">
        <f>SUM(H8:I8)</f>
        <v>31.816379000170922</v>
      </c>
      <c r="L8" s="10" t="str">
        <f>name!D4</f>
        <v>11 Corporate managers and directors</v>
      </c>
      <c r="M8" s="11">
        <v>35.212215289755633</v>
      </c>
      <c r="N8" s="11">
        <v>39.050204541301106</v>
      </c>
      <c r="O8" s="11">
        <v>39.047756494518453</v>
      </c>
      <c r="P8" s="11">
        <v>35.67227761262204</v>
      </c>
      <c r="Q8" s="11">
        <v>37.522294438267174</v>
      </c>
      <c r="R8" s="10"/>
      <c r="S8" s="11">
        <f>Q8-O8</f>
        <v>-1.5254620562512784</v>
      </c>
      <c r="T8" s="11">
        <f>'RD T1'!T7</f>
        <v>17.065182822461743</v>
      </c>
      <c r="U8" s="11">
        <f>SUM(S8:T8)</f>
        <v>15.539720766210465</v>
      </c>
      <c r="W8" s="10" t="str">
        <f>name!D4</f>
        <v>11 Corporate managers and directors</v>
      </c>
      <c r="X8" s="11">
        <v>16.527519249543023</v>
      </c>
      <c r="Y8" s="11">
        <v>21.024819077050161</v>
      </c>
      <c r="Z8" s="11">
        <v>21.217724175074071</v>
      </c>
      <c r="AA8" s="11">
        <v>21.101217115846389</v>
      </c>
      <c r="AB8" s="11">
        <v>24.455424971142751</v>
      </c>
      <c r="AC8" s="10"/>
      <c r="AD8" s="11">
        <f>AB8-Z8</f>
        <v>3.2377007960686797</v>
      </c>
      <c r="AE8" s="11">
        <f>'RD T1'!T36</f>
        <v>13.038957437891733</v>
      </c>
      <c r="AF8" s="11">
        <f>SUM(AD8:AE8)</f>
        <v>16.276658233960411</v>
      </c>
    </row>
    <row r="9" spans="1:32" x14ac:dyDescent="0.2">
      <c r="A9" s="10" t="str">
        <f>name!D5</f>
        <v>12 Other managers and proprietors</v>
      </c>
      <c r="B9" s="11">
        <v>23.487054414456715</v>
      </c>
      <c r="C9" s="11">
        <v>24.368110331608566</v>
      </c>
      <c r="D9" s="11">
        <v>23.950463190970815</v>
      </c>
      <c r="E9" s="11">
        <v>30.288787961989176</v>
      </c>
      <c r="F9" s="11">
        <v>35.164008379628775</v>
      </c>
      <c r="H9" s="11">
        <f t="shared" ref="H9:H32" si="2">F9-D9</f>
        <v>11.21354518865796</v>
      </c>
      <c r="I9" s="11">
        <f>'RD T1'!E8</f>
        <v>17.91746079240275</v>
      </c>
      <c r="J9" s="11">
        <f>SUM(H9:I9)</f>
        <v>29.13100598106071</v>
      </c>
      <c r="L9" s="10" t="str">
        <f>name!D5</f>
        <v>12 Other managers and proprietors</v>
      </c>
      <c r="M9" s="11">
        <v>13.428260753151747</v>
      </c>
      <c r="N9" s="11">
        <v>13.768354000456226</v>
      </c>
      <c r="O9" s="11">
        <v>12.948269774426565</v>
      </c>
      <c r="P9" s="11">
        <v>16.706481806972011</v>
      </c>
      <c r="Q9" s="11">
        <v>19.042497707537372</v>
      </c>
      <c r="S9" s="11">
        <f t="shared" ref="S9:S32" si="3">Q9-O9</f>
        <v>6.0942279331108065</v>
      </c>
      <c r="T9" s="11">
        <f>'RD T1'!T8</f>
        <v>8.7093920962040556</v>
      </c>
      <c r="U9" s="11">
        <f>SUM(S9:T9)</f>
        <v>14.803620029314862</v>
      </c>
      <c r="W9" s="10" t="str">
        <f>name!D5</f>
        <v>12 Other managers and proprietors</v>
      </c>
      <c r="X9" s="11">
        <v>10.058793661304957</v>
      </c>
      <c r="Y9" s="11">
        <v>10.599756331152328</v>
      </c>
      <c r="Z9" s="11">
        <v>11.002193416544261</v>
      </c>
      <c r="AA9" s="11">
        <v>13.582306155017179</v>
      </c>
      <c r="AB9" s="11">
        <v>16.121510672091397</v>
      </c>
      <c r="AD9" s="11">
        <f t="shared" ref="AD9:AD32" si="4">AB9-Z9</f>
        <v>5.119317255547136</v>
      </c>
      <c r="AE9" s="11">
        <f>'RD T1'!T37</f>
        <v>9.2080686961986924</v>
      </c>
      <c r="AF9" s="11">
        <f>SUM(AD9:AE9)</f>
        <v>14.327385951745828</v>
      </c>
    </row>
    <row r="10" spans="1:32" x14ac:dyDescent="0.2">
      <c r="A10" s="10" t="str">
        <f>name!D6</f>
        <v>21 Science, research, engineering and technology professionals</v>
      </c>
      <c r="B10" s="11">
        <v>46.620619677401834</v>
      </c>
      <c r="C10" s="11">
        <v>51.350300468910284</v>
      </c>
      <c r="D10" s="11">
        <v>52.79527610345842</v>
      </c>
      <c r="E10" s="11">
        <v>56.213864995826924</v>
      </c>
      <c r="F10" s="11">
        <v>62.080028766756115</v>
      </c>
      <c r="G10" s="11"/>
      <c r="H10" s="11">
        <f t="shared" si="2"/>
        <v>9.2847526632976951</v>
      </c>
      <c r="I10" s="11">
        <f>'RD T1'!E9</f>
        <v>21.768723084972819</v>
      </c>
      <c r="J10" s="11">
        <f t="shared" ref="J10:J32" si="5">SUM(H10:I10)</f>
        <v>31.053475748270515</v>
      </c>
      <c r="L10" s="10" t="str">
        <f>name!D6</f>
        <v>21 Science, research, engineering and technology professionals</v>
      </c>
      <c r="M10" s="11">
        <v>36.924992027082645</v>
      </c>
      <c r="N10" s="11">
        <v>40.773998983745415</v>
      </c>
      <c r="O10" s="11">
        <v>40.278440739108483</v>
      </c>
      <c r="P10" s="11">
        <v>41.45971254379274</v>
      </c>
      <c r="Q10" s="11">
        <v>44.752216132441667</v>
      </c>
      <c r="R10" s="11"/>
      <c r="S10" s="11">
        <f t="shared" si="3"/>
        <v>4.4737753933331845</v>
      </c>
      <c r="T10" s="11">
        <f>'RD T1'!T9</f>
        <v>13.914737803546108</v>
      </c>
      <c r="U10" s="11">
        <f t="shared" ref="U10:U32" si="6">SUM(S10:T10)</f>
        <v>18.388513196879295</v>
      </c>
      <c r="W10" s="10" t="str">
        <f>name!D6</f>
        <v>21 Science, research, engineering and technology professionals</v>
      </c>
      <c r="X10" s="11">
        <v>9.6956276503191052</v>
      </c>
      <c r="Y10" s="11">
        <v>10.576301485164757</v>
      </c>
      <c r="Z10" s="11">
        <v>12.516835364350003</v>
      </c>
      <c r="AA10" s="11">
        <v>14.754152452034255</v>
      </c>
      <c r="AB10" s="11">
        <v>17.327812634314352</v>
      </c>
      <c r="AC10" s="11"/>
      <c r="AD10" s="11">
        <f t="shared" si="4"/>
        <v>4.8109772699643489</v>
      </c>
      <c r="AE10" s="11">
        <f>'RD T1'!T38</f>
        <v>7.8539852814267128</v>
      </c>
      <c r="AF10" s="11">
        <f t="shared" ref="AF10:AF32" si="7">SUM(AD10:AE10)</f>
        <v>12.664962551391062</v>
      </c>
    </row>
    <row r="11" spans="1:32" x14ac:dyDescent="0.2">
      <c r="A11" s="10" t="str">
        <f>name!D7</f>
        <v>22 Health professionals</v>
      </c>
      <c r="B11" s="11">
        <v>22.753327942066825</v>
      </c>
      <c r="C11" s="11">
        <v>28.30369138090407</v>
      </c>
      <c r="D11" s="11">
        <v>27.97364677772423</v>
      </c>
      <c r="E11" s="11">
        <v>29.526930821235666</v>
      </c>
      <c r="F11" s="11">
        <v>30.904980946203825</v>
      </c>
      <c r="G11" s="11"/>
      <c r="H11" s="11">
        <f t="shared" si="2"/>
        <v>2.9313341684795944</v>
      </c>
      <c r="I11" s="11">
        <f>'RD T1'!E10</f>
        <v>15.971909003670525</v>
      </c>
      <c r="J11" s="11">
        <f t="shared" si="5"/>
        <v>18.90324317215012</v>
      </c>
      <c r="L11" s="10" t="str">
        <f>name!D7</f>
        <v>22 Health professionals</v>
      </c>
      <c r="M11" s="11">
        <v>4.872642743283178</v>
      </c>
      <c r="N11" s="11">
        <v>5.9353790167291498</v>
      </c>
      <c r="O11" s="11">
        <v>6.370349924215331</v>
      </c>
      <c r="P11" s="11">
        <v>6.6699594873196064</v>
      </c>
      <c r="Q11" s="11">
        <v>6.9899038067123938</v>
      </c>
      <c r="R11" s="11"/>
      <c r="S11" s="11">
        <f t="shared" si="3"/>
        <v>0.61955388249706278</v>
      </c>
      <c r="T11" s="11">
        <f>'RD T1'!T10</f>
        <v>2.514924093371679</v>
      </c>
      <c r="U11" s="11">
        <f t="shared" si="6"/>
        <v>3.1344779758687418</v>
      </c>
      <c r="W11" s="10" t="str">
        <f>name!D7</f>
        <v>22 Health professionals</v>
      </c>
      <c r="X11" s="11">
        <v>17.880685198783663</v>
      </c>
      <c r="Y11" s="11">
        <v>22.368312364174912</v>
      </c>
      <c r="Z11" s="11">
        <v>21.60329685350888</v>
      </c>
      <c r="AA11" s="11">
        <v>22.856971333916093</v>
      </c>
      <c r="AB11" s="11">
        <v>23.915077139491437</v>
      </c>
      <c r="AC11" s="11"/>
      <c r="AD11" s="11">
        <f t="shared" si="4"/>
        <v>2.3117802859825574</v>
      </c>
      <c r="AE11" s="11">
        <f>'RD T1'!T39</f>
        <v>13.456984910298845</v>
      </c>
      <c r="AF11" s="11">
        <f t="shared" si="7"/>
        <v>15.768765196281402</v>
      </c>
    </row>
    <row r="12" spans="1:32" x14ac:dyDescent="0.2">
      <c r="A12" s="10" t="str">
        <f>name!D8</f>
        <v>23 Teaching and other educational professionals</v>
      </c>
      <c r="B12" s="11">
        <v>29.33482180934319</v>
      </c>
      <c r="C12" s="11">
        <v>32.685545634228298</v>
      </c>
      <c r="D12" s="11">
        <v>32.795778144169383</v>
      </c>
      <c r="E12" s="11">
        <v>33.882881025475214</v>
      </c>
      <c r="F12" s="11">
        <v>36.566495292681786</v>
      </c>
      <c r="G12" s="11"/>
      <c r="H12" s="11">
        <f t="shared" si="2"/>
        <v>3.7707171485124036</v>
      </c>
      <c r="I12" s="11">
        <f>'RD T1'!E11</f>
        <v>17.84072134840892</v>
      </c>
      <c r="J12" s="11">
        <f t="shared" si="5"/>
        <v>21.611438496921323</v>
      </c>
      <c r="L12" s="10" t="str">
        <f>name!D8</f>
        <v>23 Teaching and other educational professionals</v>
      </c>
      <c r="M12" s="11">
        <v>9.2458719569564707</v>
      </c>
      <c r="N12" s="11">
        <v>9.7353084871420794</v>
      </c>
      <c r="O12" s="11">
        <v>10.317994637082794</v>
      </c>
      <c r="P12" s="11">
        <v>11.073655385194197</v>
      </c>
      <c r="Q12" s="11">
        <v>11.907619974909164</v>
      </c>
      <c r="R12" s="11"/>
      <c r="S12" s="11">
        <f t="shared" si="3"/>
        <v>1.5896253378263694</v>
      </c>
      <c r="T12" s="11">
        <f>'RD T1'!T11</f>
        <v>4.8253887275768657</v>
      </c>
      <c r="U12" s="11">
        <f t="shared" si="6"/>
        <v>6.415014065403235</v>
      </c>
      <c r="W12" s="10" t="str">
        <f>name!D8</f>
        <v>23 Teaching and other educational professionals</v>
      </c>
      <c r="X12" s="11">
        <v>20.088949852386708</v>
      </c>
      <c r="Y12" s="11">
        <v>22.950237147086209</v>
      </c>
      <c r="Z12" s="11">
        <v>22.47778350708656</v>
      </c>
      <c r="AA12" s="11">
        <v>22.809225640281049</v>
      </c>
      <c r="AB12" s="11">
        <v>24.65887531777264</v>
      </c>
      <c r="AC12" s="11"/>
      <c r="AD12" s="11">
        <f t="shared" si="4"/>
        <v>2.1810918106860804</v>
      </c>
      <c r="AE12" s="11">
        <f>'RD T1'!T40</f>
        <v>13.015332620832055</v>
      </c>
      <c r="AF12" s="11">
        <f t="shared" si="7"/>
        <v>15.196424431518135</v>
      </c>
    </row>
    <row r="13" spans="1:32" x14ac:dyDescent="0.2">
      <c r="A13" s="10" t="str">
        <f>name!D9</f>
        <v>24 Business, media and public service professionals</v>
      </c>
      <c r="B13" s="11">
        <v>45.017573996482184</v>
      </c>
      <c r="C13" s="11">
        <v>51.158346863229717</v>
      </c>
      <c r="D13" s="11">
        <v>53.575246162648192</v>
      </c>
      <c r="E13" s="11">
        <v>59.82710510816915</v>
      </c>
      <c r="F13" s="11">
        <v>66.160180355531281</v>
      </c>
      <c r="G13" s="11"/>
      <c r="H13" s="11">
        <f t="shared" si="2"/>
        <v>12.58493419288309</v>
      </c>
      <c r="I13" s="11">
        <f>'RD T1'!E12</f>
        <v>29.174716786677976</v>
      </c>
      <c r="J13" s="11">
        <f t="shared" si="5"/>
        <v>41.759650979561066</v>
      </c>
      <c r="L13" s="10" t="str">
        <f>name!D9</f>
        <v>24 Business, media and public service professionals</v>
      </c>
      <c r="M13" s="11">
        <v>26.722083158510191</v>
      </c>
      <c r="N13" s="11">
        <v>28.66646863270071</v>
      </c>
      <c r="O13" s="11">
        <v>29.729510110814982</v>
      </c>
      <c r="P13" s="11">
        <v>33.5437450451332</v>
      </c>
      <c r="Q13" s="11">
        <v>36.44369881690367</v>
      </c>
      <c r="R13" s="11"/>
      <c r="S13" s="11">
        <f t="shared" si="3"/>
        <v>6.714188706088688</v>
      </c>
      <c r="T13" s="11">
        <f>'RD T1'!T12</f>
        <v>14.387373657475425</v>
      </c>
      <c r="U13" s="11">
        <f t="shared" si="6"/>
        <v>21.101562363564113</v>
      </c>
      <c r="W13" s="10" t="str">
        <f>name!D9</f>
        <v>24 Business, media and public service professionals</v>
      </c>
      <c r="X13" s="11">
        <v>18.295490837971965</v>
      </c>
      <c r="Y13" s="11">
        <v>22.491878230528879</v>
      </c>
      <c r="Z13" s="11">
        <v>23.845736051833249</v>
      </c>
      <c r="AA13" s="11">
        <v>26.283360063036017</v>
      </c>
      <c r="AB13" s="11">
        <v>29.716481538627566</v>
      </c>
      <c r="AC13" s="11"/>
      <c r="AD13" s="11">
        <f t="shared" si="4"/>
        <v>5.8707454867943163</v>
      </c>
      <c r="AE13" s="11">
        <f>'RD T1'!T41</f>
        <v>14.787343129202547</v>
      </c>
      <c r="AF13" s="11">
        <f t="shared" si="7"/>
        <v>20.658088615996864</v>
      </c>
    </row>
    <row r="14" spans="1:32" x14ac:dyDescent="0.2">
      <c r="A14" s="10" t="str">
        <f>name!D10</f>
        <v>31 Science, engineering and technology associate professionals</v>
      </c>
      <c r="B14" s="11">
        <v>11.633769394937964</v>
      </c>
      <c r="C14" s="11">
        <v>13.169682461814922</v>
      </c>
      <c r="D14" s="11">
        <v>14.179517445654451</v>
      </c>
      <c r="E14" s="11">
        <v>12.624270359627628</v>
      </c>
      <c r="F14" s="11">
        <v>13.578014227834053</v>
      </c>
      <c r="G14" s="11"/>
      <c r="H14" s="11">
        <f t="shared" si="2"/>
        <v>-0.6015032178203974</v>
      </c>
      <c r="I14" s="11">
        <f>'RD T1'!E13</f>
        <v>5.4525169717824209</v>
      </c>
      <c r="J14" s="11">
        <f t="shared" si="5"/>
        <v>4.8510137539620235</v>
      </c>
      <c r="L14" s="10" t="str">
        <f>name!D10</f>
        <v>31 Science, engineering and technology associate professionals</v>
      </c>
      <c r="M14" s="11">
        <v>8.0156230892183356</v>
      </c>
      <c r="N14" s="11">
        <v>9.4370516567681211</v>
      </c>
      <c r="O14" s="11">
        <v>9.7198821135039761</v>
      </c>
      <c r="P14" s="11">
        <v>8.0216009044584684</v>
      </c>
      <c r="Q14" s="11">
        <v>8.1863223925784041</v>
      </c>
      <c r="R14" s="11"/>
      <c r="S14" s="11">
        <f t="shared" si="3"/>
        <v>-1.533559720925572</v>
      </c>
      <c r="T14" s="11">
        <f>'RD T1'!T13</f>
        <v>3.0158694892894466</v>
      </c>
      <c r="U14" s="11">
        <f t="shared" si="6"/>
        <v>1.4823097683638746</v>
      </c>
      <c r="W14" s="10" t="str">
        <f>name!D10</f>
        <v>31 Science, engineering and technology associate professionals</v>
      </c>
      <c r="X14" s="11">
        <v>3.6181463057196281</v>
      </c>
      <c r="Y14" s="11">
        <v>3.7326308050467869</v>
      </c>
      <c r="Z14" s="11">
        <v>4.4596353321504809</v>
      </c>
      <c r="AA14" s="11">
        <v>4.6026694551691563</v>
      </c>
      <c r="AB14" s="11">
        <v>5.3916918352556316</v>
      </c>
      <c r="AC14" s="11"/>
      <c r="AD14" s="11">
        <f t="shared" si="4"/>
        <v>0.93205650310515065</v>
      </c>
      <c r="AE14" s="11">
        <f>'RD T1'!T42</f>
        <v>2.4366474824929738</v>
      </c>
      <c r="AF14" s="11">
        <f t="shared" si="7"/>
        <v>3.3687039855981245</v>
      </c>
    </row>
    <row r="15" spans="1:32" x14ac:dyDescent="0.2">
      <c r="A15" s="10" t="str">
        <f>name!D11</f>
        <v>32 Health and social care associate professionals</v>
      </c>
      <c r="B15" s="11">
        <v>10.249634391005321</v>
      </c>
      <c r="C15" s="11">
        <v>12.214786509679264</v>
      </c>
      <c r="D15" s="11">
        <v>12.407999193768589</v>
      </c>
      <c r="E15" s="11">
        <v>12.371365551022533</v>
      </c>
      <c r="F15" s="11">
        <v>13.125392436788605</v>
      </c>
      <c r="G15" s="11"/>
      <c r="H15" s="11">
        <f t="shared" si="2"/>
        <v>0.71739324302001606</v>
      </c>
      <c r="I15" s="11">
        <f>'RD T1'!E14</f>
        <v>7.2207884655104371</v>
      </c>
      <c r="J15" s="11">
        <f t="shared" si="5"/>
        <v>7.9381817085304531</v>
      </c>
      <c r="L15" s="10" t="str">
        <f>name!D11</f>
        <v>32 Health and social care associate professionals</v>
      </c>
      <c r="M15" s="11">
        <v>2.0804285468856802</v>
      </c>
      <c r="N15" s="11">
        <v>2.1976033220009046</v>
      </c>
      <c r="O15" s="11">
        <v>2.497766105362186</v>
      </c>
      <c r="P15" s="11">
        <v>2.2248030096822795</v>
      </c>
      <c r="Q15" s="11">
        <v>2.3127471404052624</v>
      </c>
      <c r="R15" s="11"/>
      <c r="S15" s="11">
        <f t="shared" si="3"/>
        <v>-0.1850189649569236</v>
      </c>
      <c r="T15" s="11">
        <f>'RD T1'!T14</f>
        <v>1.0469643628727421</v>
      </c>
      <c r="U15" s="11">
        <f t="shared" si="6"/>
        <v>0.86194539791581848</v>
      </c>
      <c r="W15" s="10" t="str">
        <f>name!D11</f>
        <v>32 Health and social care associate professionals</v>
      </c>
      <c r="X15" s="11">
        <v>8.1692058441196362</v>
      </c>
      <c r="Y15" s="11">
        <v>10.017183187678359</v>
      </c>
      <c r="Z15" s="11">
        <v>9.9102330884064074</v>
      </c>
      <c r="AA15" s="11">
        <v>10.14656254134025</v>
      </c>
      <c r="AB15" s="11">
        <v>10.812645296383335</v>
      </c>
      <c r="AC15" s="11"/>
      <c r="AD15" s="11">
        <f t="shared" si="4"/>
        <v>0.90241220797692812</v>
      </c>
      <c r="AE15" s="11">
        <f>'RD T1'!T43</f>
        <v>6.1738241026376945</v>
      </c>
      <c r="AF15" s="11">
        <f t="shared" si="7"/>
        <v>7.0762363106146227</v>
      </c>
    </row>
    <row r="16" spans="1:32" x14ac:dyDescent="0.2">
      <c r="A16" s="10" t="str">
        <f>name!D12</f>
        <v>33 Protective service occupations</v>
      </c>
      <c r="B16" s="11">
        <v>7.3253255591752113</v>
      </c>
      <c r="C16" s="11">
        <v>6.8985964890835563</v>
      </c>
      <c r="D16" s="11">
        <v>7.2357227156133357</v>
      </c>
      <c r="E16" s="11">
        <v>8.6824103176751173</v>
      </c>
      <c r="F16" s="11">
        <v>9.936459893865889</v>
      </c>
      <c r="G16" s="11"/>
      <c r="H16" s="11">
        <f t="shared" si="2"/>
        <v>2.7007371782525533</v>
      </c>
      <c r="I16" s="11">
        <f>'RD T1'!E15</f>
        <v>3.0985460630972765</v>
      </c>
      <c r="J16" s="11">
        <f t="shared" si="5"/>
        <v>5.7992832413498299</v>
      </c>
      <c r="L16" s="10" t="str">
        <f>name!D12</f>
        <v>33 Protective service occupations</v>
      </c>
      <c r="M16" s="11">
        <v>5.7562248950572528</v>
      </c>
      <c r="N16" s="11">
        <v>5.2247806198840125</v>
      </c>
      <c r="O16" s="11">
        <v>5.3819798006119459</v>
      </c>
      <c r="P16" s="11">
        <v>6.2032681797375737</v>
      </c>
      <c r="Q16" s="11">
        <v>6.6977828948627014</v>
      </c>
      <c r="R16" s="11"/>
      <c r="S16" s="11">
        <f t="shared" si="3"/>
        <v>1.3158030942507555</v>
      </c>
      <c r="T16" s="11">
        <f>'RD T1'!T15</f>
        <v>1.7712251690287109</v>
      </c>
      <c r="U16" s="11">
        <f t="shared" si="6"/>
        <v>3.0870282632794663</v>
      </c>
      <c r="W16" s="10" t="str">
        <f>name!D12</f>
        <v>33 Protective service occupations</v>
      </c>
      <c r="X16" s="11">
        <v>1.5691006641179581</v>
      </c>
      <c r="Y16" s="11">
        <v>1.6738158691995464</v>
      </c>
      <c r="Z16" s="11">
        <v>1.8537429150013867</v>
      </c>
      <c r="AA16" s="11">
        <v>2.4791421379375373</v>
      </c>
      <c r="AB16" s="11">
        <v>3.2386769990031858</v>
      </c>
      <c r="AC16" s="11"/>
      <c r="AD16" s="11">
        <f t="shared" si="4"/>
        <v>1.3849340840017992</v>
      </c>
      <c r="AE16" s="11">
        <f>'RD T1'!T44</f>
        <v>1.3273208940685661</v>
      </c>
      <c r="AF16" s="11">
        <f t="shared" si="7"/>
        <v>2.7122549780703653</v>
      </c>
    </row>
    <row r="17" spans="1:32" x14ac:dyDescent="0.2">
      <c r="A17" s="10" t="str">
        <f>name!D13</f>
        <v>34 Culture, media and sports occupations</v>
      </c>
      <c r="B17" s="11">
        <v>17.433309851255839</v>
      </c>
      <c r="C17" s="11">
        <v>16.360733129874863</v>
      </c>
      <c r="D17" s="11">
        <v>16.97526821814316</v>
      </c>
      <c r="E17" s="11">
        <v>16.919726617323185</v>
      </c>
      <c r="F17" s="11">
        <v>18.622918263603154</v>
      </c>
      <c r="G17" s="11"/>
      <c r="H17" s="11">
        <f t="shared" si="2"/>
        <v>1.6476500454599936</v>
      </c>
      <c r="I17" s="11">
        <f>'RD T1'!E16</f>
        <v>8.1266939767045248</v>
      </c>
      <c r="J17" s="11">
        <f t="shared" si="5"/>
        <v>9.7743440221645184</v>
      </c>
      <c r="L17" s="10" t="str">
        <f>name!D13</f>
        <v>34 Culture, media and sports occupations</v>
      </c>
      <c r="M17" s="11">
        <v>9.5527603072159799</v>
      </c>
      <c r="N17" s="11">
        <v>8.4343335905307288</v>
      </c>
      <c r="O17" s="11">
        <v>8.3765739567932442</v>
      </c>
      <c r="P17" s="11">
        <v>8.5215301189778696</v>
      </c>
      <c r="Q17" s="11">
        <v>9.6599599634584017</v>
      </c>
      <c r="R17" s="11"/>
      <c r="S17" s="11">
        <f t="shared" si="3"/>
        <v>1.2833860066651575</v>
      </c>
      <c r="T17" s="11">
        <f>'RD T1'!T16</f>
        <v>3.5566070220238077</v>
      </c>
      <c r="U17" s="11">
        <f t="shared" si="6"/>
        <v>4.8399930286889656</v>
      </c>
      <c r="W17" s="10" t="str">
        <f>name!D13</f>
        <v>34 Culture, media and sports occupations</v>
      </c>
      <c r="X17" s="11">
        <v>7.8805495440398614</v>
      </c>
      <c r="Y17" s="11">
        <v>7.9263995393441053</v>
      </c>
      <c r="Z17" s="11">
        <v>8.5986942613499142</v>
      </c>
      <c r="AA17" s="11">
        <v>8.3981964983453192</v>
      </c>
      <c r="AB17" s="11">
        <v>8.9629583001447592</v>
      </c>
      <c r="AC17" s="11"/>
      <c r="AD17" s="11">
        <f t="shared" si="4"/>
        <v>0.36426403879484504</v>
      </c>
      <c r="AE17" s="11">
        <f>'RD T1'!T45</f>
        <v>4.5700869546807166</v>
      </c>
      <c r="AF17" s="11">
        <f t="shared" si="7"/>
        <v>4.9343509934755616</v>
      </c>
    </row>
    <row r="18" spans="1:32" x14ac:dyDescent="0.2">
      <c r="A18" s="10" t="str">
        <f>name!D14</f>
        <v>35 Business and public service associate professionals</v>
      </c>
      <c r="B18" s="11">
        <v>43.912018301362522</v>
      </c>
      <c r="C18" s="11">
        <v>45.898114881871493</v>
      </c>
      <c r="D18" s="11">
        <v>46.506959728086301</v>
      </c>
      <c r="E18" s="11">
        <v>45.030072744158865</v>
      </c>
      <c r="F18" s="11">
        <v>46.711308023788469</v>
      </c>
      <c r="G18" s="11"/>
      <c r="H18" s="11">
        <f t="shared" si="2"/>
        <v>0.20434829570216806</v>
      </c>
      <c r="I18" s="11">
        <f>'RD T1'!E17</f>
        <v>21.093606566062938</v>
      </c>
      <c r="J18" s="11">
        <f t="shared" si="5"/>
        <v>21.297954861765106</v>
      </c>
      <c r="L18" s="10" t="str">
        <f>name!D14</f>
        <v>35 Business and public service associate professionals</v>
      </c>
      <c r="M18" s="11">
        <v>23.027553890679165</v>
      </c>
      <c r="N18" s="11">
        <v>23.334856201859118</v>
      </c>
      <c r="O18" s="11">
        <v>23.952764256108271</v>
      </c>
      <c r="P18" s="11">
        <v>22.461675519393161</v>
      </c>
      <c r="Q18" s="11">
        <v>22.457277004535158</v>
      </c>
      <c r="R18" s="11"/>
      <c r="S18" s="11">
        <f t="shared" si="3"/>
        <v>-1.4954872515731132</v>
      </c>
      <c r="T18" s="11">
        <f>'RD T1'!T17</f>
        <v>8.7175171185821796</v>
      </c>
      <c r="U18" s="11">
        <f t="shared" si="6"/>
        <v>7.2220298670090664</v>
      </c>
      <c r="W18" s="10" t="str">
        <f>name!D14</f>
        <v>35 Business and public service associate professionals</v>
      </c>
      <c r="X18" s="11">
        <v>20.884464410683282</v>
      </c>
      <c r="Y18" s="11">
        <v>22.563258680012343</v>
      </c>
      <c r="Z18" s="11">
        <v>22.554195471978129</v>
      </c>
      <c r="AA18" s="11">
        <v>22.568397224765722</v>
      </c>
      <c r="AB18" s="11">
        <v>24.254031019253244</v>
      </c>
      <c r="AC18" s="11"/>
      <c r="AD18" s="11">
        <f t="shared" si="4"/>
        <v>1.6998355472751143</v>
      </c>
      <c r="AE18" s="11">
        <f>'RD T1'!T46</f>
        <v>12.376089447480755</v>
      </c>
      <c r="AF18" s="11">
        <f t="shared" si="7"/>
        <v>14.075924994755869</v>
      </c>
    </row>
    <row r="19" spans="1:32" x14ac:dyDescent="0.2">
      <c r="A19" s="10" t="str">
        <f>name!D15</f>
        <v>41 Administrative occupations</v>
      </c>
      <c r="B19" s="11">
        <v>55.724101870212202</v>
      </c>
      <c r="C19" s="11">
        <v>53.762451403097842</v>
      </c>
      <c r="D19" s="11">
        <v>54.456115225879749</v>
      </c>
      <c r="E19" s="11">
        <v>49.380554853076198</v>
      </c>
      <c r="F19" s="11">
        <v>45.04655979929111</v>
      </c>
      <c r="G19" s="11"/>
      <c r="H19" s="11">
        <f t="shared" si="2"/>
        <v>-9.4095554265886392</v>
      </c>
      <c r="I19" s="11">
        <f>'RD T1'!E18</f>
        <v>24.339271308495661</v>
      </c>
      <c r="J19" s="11">
        <f t="shared" si="5"/>
        <v>14.929715881907022</v>
      </c>
      <c r="L19" s="10" t="str">
        <f>name!D15</f>
        <v>41 Administrative occupations</v>
      </c>
      <c r="M19" s="11">
        <v>14.022147083140275</v>
      </c>
      <c r="N19" s="11">
        <v>12.730583732359831</v>
      </c>
      <c r="O19" s="11">
        <v>14.71845793663103</v>
      </c>
      <c r="P19" s="11">
        <v>13.726089225692645</v>
      </c>
      <c r="Q19" s="11">
        <v>14.397617053631295</v>
      </c>
      <c r="R19" s="11"/>
      <c r="S19" s="11">
        <f t="shared" si="3"/>
        <v>-0.32084088299973423</v>
      </c>
      <c r="T19" s="11">
        <f>'RD T1'!T18</f>
        <v>5.1961261683427216</v>
      </c>
      <c r="U19" s="11">
        <f t="shared" si="6"/>
        <v>4.8752852853429873</v>
      </c>
      <c r="W19" s="10" t="str">
        <f>name!D15</f>
        <v>41 Administrative occupations</v>
      </c>
      <c r="X19" s="11">
        <v>41.701954787071919</v>
      </c>
      <c r="Y19" s="11">
        <v>41.031867670737903</v>
      </c>
      <c r="Z19" s="11">
        <v>39.737657289248716</v>
      </c>
      <c r="AA19" s="11">
        <v>35.654465627383559</v>
      </c>
      <c r="AB19" s="11">
        <v>30.648942745659852</v>
      </c>
      <c r="AC19" s="11"/>
      <c r="AD19" s="11">
        <f t="shared" si="4"/>
        <v>-9.0887145435888641</v>
      </c>
      <c r="AE19" s="11">
        <f>'RD T1'!T47</f>
        <v>19.143145140152946</v>
      </c>
      <c r="AF19" s="11">
        <f t="shared" si="7"/>
        <v>10.054430596564082</v>
      </c>
    </row>
    <row r="20" spans="1:32" x14ac:dyDescent="0.2">
      <c r="A20" s="10" t="str">
        <f>name!D16</f>
        <v>42 Secretarial and related occupations</v>
      </c>
      <c r="B20" s="11">
        <v>17.083860297280811</v>
      </c>
      <c r="C20" s="11">
        <v>15.428351706997057</v>
      </c>
      <c r="D20" s="11">
        <v>14.879250056419171</v>
      </c>
      <c r="E20" s="11">
        <v>14.984045676023854</v>
      </c>
      <c r="F20" s="11">
        <v>11.781184949883796</v>
      </c>
      <c r="G20" s="11"/>
      <c r="H20" s="11">
        <f t="shared" si="2"/>
        <v>-3.0980651065353744</v>
      </c>
      <c r="I20" s="11">
        <f>'RD T1'!E19</f>
        <v>7.3968237971833339</v>
      </c>
      <c r="J20" s="11">
        <f t="shared" si="5"/>
        <v>4.2987586906479596</v>
      </c>
      <c r="L20" s="10" t="str">
        <f>name!D16</f>
        <v>42 Secretarial and related occupations</v>
      </c>
      <c r="M20" s="11">
        <v>0.77623578015080164</v>
      </c>
      <c r="N20" s="11">
        <v>0.61492113934024573</v>
      </c>
      <c r="O20" s="11">
        <v>0.55412574467454589</v>
      </c>
      <c r="P20" s="11">
        <v>0.74141205232256024</v>
      </c>
      <c r="Q20" s="11">
        <v>0.84874588423326147</v>
      </c>
      <c r="R20" s="11"/>
      <c r="S20" s="11">
        <f t="shared" si="3"/>
        <v>0.29462013955871558</v>
      </c>
      <c r="T20" s="11">
        <f>'RD T1'!T19</f>
        <v>0.24491999987780064</v>
      </c>
      <c r="U20" s="11">
        <f t="shared" si="6"/>
        <v>0.53954013943651624</v>
      </c>
      <c r="W20" s="10" t="str">
        <f>name!D16</f>
        <v>42 Secretarial and related occupations</v>
      </c>
      <c r="X20" s="11">
        <v>16.307624517130019</v>
      </c>
      <c r="Y20" s="11">
        <v>14.813430567656814</v>
      </c>
      <c r="Z20" s="11">
        <v>14.325124311744624</v>
      </c>
      <c r="AA20" s="11">
        <v>14.242633623701289</v>
      </c>
      <c r="AB20" s="11">
        <v>10.932439065650534</v>
      </c>
      <c r="AC20" s="11"/>
      <c r="AD20" s="11">
        <f t="shared" si="4"/>
        <v>-3.3926852460940893</v>
      </c>
      <c r="AE20" s="11">
        <f>'RD T1'!T48</f>
        <v>7.1519037973055344</v>
      </c>
      <c r="AF20" s="11">
        <f t="shared" si="7"/>
        <v>3.7592185512114451</v>
      </c>
    </row>
    <row r="21" spans="1:32" x14ac:dyDescent="0.2">
      <c r="A21" s="10" t="str">
        <f>name!D17</f>
        <v>51 Skilled agricultural and related trades</v>
      </c>
      <c r="B21" s="11">
        <v>5.8419020870392382</v>
      </c>
      <c r="C21" s="11">
        <v>6.4943342107781978</v>
      </c>
      <c r="D21" s="11">
        <v>5.3326651437121964</v>
      </c>
      <c r="E21" s="11">
        <v>5.7750829061133535</v>
      </c>
      <c r="F21" s="11">
        <v>6.8547721386482072</v>
      </c>
      <c r="G21" s="11"/>
      <c r="H21" s="11">
        <f t="shared" si="2"/>
        <v>1.5221069949360109</v>
      </c>
      <c r="I21" s="11">
        <f>'RD T1'!E20</f>
        <v>3.4036471661880916</v>
      </c>
      <c r="J21" s="11">
        <f t="shared" si="5"/>
        <v>4.925754161124102</v>
      </c>
      <c r="L21" s="10" t="str">
        <f>name!D17</f>
        <v>51 Skilled agricultural and related trades</v>
      </c>
      <c r="M21" s="11">
        <v>4.5859930687648625</v>
      </c>
      <c r="N21" s="11">
        <v>5.529248031837934</v>
      </c>
      <c r="O21" s="11">
        <v>4.0047951735459089</v>
      </c>
      <c r="P21" s="11">
        <v>4.1864060774990497</v>
      </c>
      <c r="Q21" s="11">
        <v>4.8318738197486706</v>
      </c>
      <c r="R21" s="11"/>
      <c r="S21" s="11">
        <f t="shared" si="3"/>
        <v>0.82707864620276172</v>
      </c>
      <c r="T21" s="11">
        <f>'RD T1'!T20</f>
        <v>2.2379157324942645</v>
      </c>
      <c r="U21" s="11">
        <f t="shared" si="6"/>
        <v>3.0649943786970262</v>
      </c>
      <c r="W21" s="10" t="str">
        <f>name!D17</f>
        <v>51 Skilled agricultural and related trades</v>
      </c>
      <c r="X21" s="11">
        <v>1.2559090182743737</v>
      </c>
      <c r="Y21" s="11">
        <v>0.96508617894026649</v>
      </c>
      <c r="Z21" s="11">
        <v>1.3278699701662993</v>
      </c>
      <c r="AA21" s="11">
        <v>1.5886768286143069</v>
      </c>
      <c r="AB21" s="11">
        <v>2.0228983188995397</v>
      </c>
      <c r="AC21" s="11"/>
      <c r="AD21" s="11">
        <f t="shared" si="4"/>
        <v>0.69502834873324049</v>
      </c>
      <c r="AE21" s="11">
        <f>'RD T1'!T49</f>
        <v>1.1657314336938267</v>
      </c>
      <c r="AF21" s="11">
        <f t="shared" si="7"/>
        <v>1.8607597824270672</v>
      </c>
    </row>
    <row r="22" spans="1:32" x14ac:dyDescent="0.2">
      <c r="A22" s="10" t="str">
        <f>name!D18</f>
        <v>52 Skilled metal, electrical and electronic trades</v>
      </c>
      <c r="B22" s="11">
        <v>20.830934907048732</v>
      </c>
      <c r="C22" s="11">
        <v>21.381032812004271</v>
      </c>
      <c r="D22" s="11">
        <v>18.699850364688022</v>
      </c>
      <c r="E22" s="11">
        <v>19.348923916021391</v>
      </c>
      <c r="F22" s="11">
        <v>19.015169805363573</v>
      </c>
      <c r="G22" s="11"/>
      <c r="H22" s="11">
        <f t="shared" si="2"/>
        <v>0.31531944067555173</v>
      </c>
      <c r="I22" s="11">
        <f>'RD T1'!E21</f>
        <v>7.3848701297443728</v>
      </c>
      <c r="J22" s="11">
        <f t="shared" si="5"/>
        <v>7.7001895704199246</v>
      </c>
      <c r="L22" s="10" t="str">
        <f>name!D18</f>
        <v>52 Skilled metal, electrical and electronic trades</v>
      </c>
      <c r="M22" s="11">
        <v>20.343052899198224</v>
      </c>
      <c r="N22" s="11">
        <v>20.543944353154185</v>
      </c>
      <c r="O22" s="11">
        <v>18.078791974364062</v>
      </c>
      <c r="P22" s="11">
        <v>17.914597275966411</v>
      </c>
      <c r="Q22" s="11">
        <v>17.133642630577405</v>
      </c>
      <c r="R22" s="11"/>
      <c r="S22" s="11">
        <f t="shared" si="3"/>
        <v>-0.94514934378665671</v>
      </c>
      <c r="T22" s="11">
        <f>'RD T1'!T21</f>
        <v>6.5526376331178051</v>
      </c>
      <c r="U22" s="11">
        <f t="shared" si="6"/>
        <v>5.6074882893311484</v>
      </c>
      <c r="W22" s="10" t="str">
        <f>name!D18</f>
        <v>52 Skilled metal, electrical and electronic trades</v>
      </c>
      <c r="X22" s="11">
        <v>0.48788200785049302</v>
      </c>
      <c r="Y22" s="11">
        <v>0.83708845885009164</v>
      </c>
      <c r="Z22" s="11">
        <v>0.6210583903239465</v>
      </c>
      <c r="AA22" s="11">
        <v>1.4343266400549575</v>
      </c>
      <c r="AB22" s="11">
        <v>1.8815271747861699</v>
      </c>
      <c r="AC22" s="11"/>
      <c r="AD22" s="11">
        <f t="shared" si="4"/>
        <v>1.2604687844622235</v>
      </c>
      <c r="AE22" s="11">
        <f>'RD T1'!T50</f>
        <v>0.8322324966265664</v>
      </c>
      <c r="AF22" s="11">
        <f t="shared" si="7"/>
        <v>2.0927012810887899</v>
      </c>
    </row>
    <row r="23" spans="1:32" x14ac:dyDescent="0.2">
      <c r="A23" s="10" t="str">
        <f>name!D19</f>
        <v>53 Skilled construction and building trades</v>
      </c>
      <c r="B23" s="11">
        <v>19.131431277554302</v>
      </c>
      <c r="C23" s="11">
        <v>19.229485887254494</v>
      </c>
      <c r="D23" s="11">
        <v>17.396770321206727</v>
      </c>
      <c r="E23" s="11">
        <v>18.620825777362988</v>
      </c>
      <c r="F23" s="11">
        <v>17.33925711975898</v>
      </c>
      <c r="G23" s="11"/>
      <c r="H23" s="11">
        <f t="shared" si="2"/>
        <v>-5.751320144774752E-2</v>
      </c>
      <c r="I23" s="11">
        <f>'RD T1'!E22</f>
        <v>7.570406914665277</v>
      </c>
      <c r="J23" s="11">
        <f t="shared" si="5"/>
        <v>7.5128937132175295</v>
      </c>
      <c r="L23" s="10" t="str">
        <f>name!D19</f>
        <v>53 Skilled construction and building trades</v>
      </c>
      <c r="M23" s="11">
        <v>18.832558154461221</v>
      </c>
      <c r="N23" s="11">
        <v>18.859598907718922</v>
      </c>
      <c r="O23" s="11">
        <v>17.057159408748543</v>
      </c>
      <c r="P23" s="11">
        <v>18.31443085964197</v>
      </c>
      <c r="Q23" s="11">
        <v>16.95531038075136</v>
      </c>
      <c r="R23" s="11"/>
      <c r="S23" s="11">
        <f t="shared" si="3"/>
        <v>-0.10184902799718287</v>
      </c>
      <c r="T23" s="11">
        <f>'RD T1'!T22</f>
        <v>7.3941673859204213</v>
      </c>
      <c r="U23" s="11">
        <f t="shared" si="6"/>
        <v>7.2923183579232385</v>
      </c>
      <c r="W23" s="10" t="str">
        <f>name!D19</f>
        <v>53 Skilled construction and building trades</v>
      </c>
      <c r="X23" s="11">
        <v>0.29887312309309738</v>
      </c>
      <c r="Y23" s="11">
        <v>0.36988697953556243</v>
      </c>
      <c r="Z23" s="11">
        <v>0.33961091245822778</v>
      </c>
      <c r="AA23" s="11">
        <v>0.30639491772100858</v>
      </c>
      <c r="AB23" s="11">
        <v>0.38394673900763593</v>
      </c>
      <c r="AC23" s="11"/>
      <c r="AD23" s="11">
        <f t="shared" si="4"/>
        <v>4.4335826549408153E-2</v>
      </c>
      <c r="AE23" s="11">
        <f>'RD T1'!T51</f>
        <v>0.17623952874485629</v>
      </c>
      <c r="AF23" s="11">
        <f t="shared" si="7"/>
        <v>0.22057535529426445</v>
      </c>
    </row>
    <row r="24" spans="1:32" x14ac:dyDescent="0.2">
      <c r="A24" s="10" t="str">
        <f>name!D20</f>
        <v>54 Textiles, printing and other skilled trades</v>
      </c>
      <c r="B24" s="11">
        <v>14.176608827780321</v>
      </c>
      <c r="C24" s="11">
        <v>12.728698627986326</v>
      </c>
      <c r="D24" s="11">
        <v>11.78417545351383</v>
      </c>
      <c r="E24" s="11">
        <v>12.249716424848071</v>
      </c>
      <c r="F24" s="11">
        <v>12.8802870592156</v>
      </c>
      <c r="G24" s="11"/>
      <c r="H24" s="11">
        <f t="shared" si="2"/>
        <v>1.0961116057017701</v>
      </c>
      <c r="I24" s="11">
        <f>'RD T1'!E23</f>
        <v>5.416918082648797</v>
      </c>
      <c r="J24" s="11">
        <f t="shared" si="5"/>
        <v>6.5130296883505672</v>
      </c>
      <c r="L24" s="10" t="str">
        <f>name!D20</f>
        <v>54 Textiles, printing and other skilled trades</v>
      </c>
      <c r="M24" s="11">
        <v>8.7937088422773844</v>
      </c>
      <c r="N24" s="11">
        <v>7.8902171634265246</v>
      </c>
      <c r="O24" s="11">
        <v>6.6397953363791222</v>
      </c>
      <c r="P24" s="11">
        <v>6.833663126145689</v>
      </c>
      <c r="Q24" s="11">
        <v>7.0180355472585143</v>
      </c>
      <c r="R24" s="11"/>
      <c r="S24" s="11">
        <f t="shared" si="3"/>
        <v>0.37824021087939208</v>
      </c>
      <c r="T24" s="11">
        <f>'RD T1'!T23</f>
        <v>2.225278234245295</v>
      </c>
      <c r="U24" s="11">
        <f t="shared" si="6"/>
        <v>2.6035184451246871</v>
      </c>
      <c r="W24" s="10" t="str">
        <f>name!D20</f>
        <v>54 Textiles, printing and other skilled trades</v>
      </c>
      <c r="X24" s="11">
        <v>5.3828999855029123</v>
      </c>
      <c r="Y24" s="11">
        <v>4.8384814645598127</v>
      </c>
      <c r="Z24" s="11">
        <v>5.1443801171347143</v>
      </c>
      <c r="AA24" s="11">
        <v>5.4160532987023648</v>
      </c>
      <c r="AB24" s="11">
        <v>5.8622515119570888</v>
      </c>
      <c r="AC24" s="11"/>
      <c r="AD24" s="11">
        <f t="shared" si="4"/>
        <v>0.7178713948223745</v>
      </c>
      <c r="AE24" s="11">
        <f>'RD T1'!T52</f>
        <v>3.1916398484035025</v>
      </c>
      <c r="AF24" s="11">
        <f t="shared" si="7"/>
        <v>3.909511243225877</v>
      </c>
    </row>
    <row r="25" spans="1:32" x14ac:dyDescent="0.2">
      <c r="A25" s="10" t="str">
        <f>name!D21</f>
        <v>61 Caring personal service occupations</v>
      </c>
      <c r="B25" s="11">
        <v>46.579122488274443</v>
      </c>
      <c r="C25" s="11">
        <v>50.669497469586055</v>
      </c>
      <c r="D25" s="11">
        <v>48.357404936316115</v>
      </c>
      <c r="E25" s="11">
        <v>52.004718998438683</v>
      </c>
      <c r="F25" s="11">
        <v>55.64232869869727</v>
      </c>
      <c r="G25" s="11"/>
      <c r="H25" s="11">
        <f t="shared" si="2"/>
        <v>7.2849237623811547</v>
      </c>
      <c r="I25" s="11">
        <f>'RD T1'!E24</f>
        <v>29.156035543307386</v>
      </c>
      <c r="J25" s="11">
        <f t="shared" si="5"/>
        <v>36.440959305688537</v>
      </c>
      <c r="L25" s="10" t="str">
        <f>name!D21</f>
        <v>61 Caring personal service occupations</v>
      </c>
      <c r="M25" s="11">
        <v>8.9072999949706571</v>
      </c>
      <c r="N25" s="11">
        <v>9.1847193520872548</v>
      </c>
      <c r="O25" s="11">
        <v>9.1285278140693826</v>
      </c>
      <c r="P25" s="11">
        <v>11.167970947269993</v>
      </c>
      <c r="Q25" s="11">
        <v>12.981073804790936</v>
      </c>
      <c r="R25" s="11"/>
      <c r="S25" s="11">
        <f t="shared" si="3"/>
        <v>3.8525459907215538</v>
      </c>
      <c r="T25" s="11">
        <f>'RD T1'!T24</f>
        <v>5.1292794847705769</v>
      </c>
      <c r="U25" s="11">
        <f t="shared" si="6"/>
        <v>8.9818254754921298</v>
      </c>
      <c r="W25" s="10" t="str">
        <f>name!D21</f>
        <v>61 Caring personal service occupations</v>
      </c>
      <c r="X25" s="11">
        <v>37.671822493303786</v>
      </c>
      <c r="Y25" s="11">
        <v>41.484778117498806</v>
      </c>
      <c r="Z25" s="11">
        <v>39.228877122246722</v>
      </c>
      <c r="AA25" s="11">
        <v>40.836748051168698</v>
      </c>
      <c r="AB25" s="11">
        <v>42.661254893906325</v>
      </c>
      <c r="AC25" s="11"/>
      <c r="AD25" s="11">
        <f t="shared" si="4"/>
        <v>3.4323777716596027</v>
      </c>
      <c r="AE25" s="11">
        <f>'RD T1'!T53</f>
        <v>24.026756058536812</v>
      </c>
      <c r="AF25" s="11">
        <f t="shared" si="7"/>
        <v>27.459133830196414</v>
      </c>
    </row>
    <row r="26" spans="1:32" x14ac:dyDescent="0.2">
      <c r="A26" s="10" t="str">
        <f>name!D22</f>
        <v>62 Leisure, travel and related personal service occupations</v>
      </c>
      <c r="B26" s="11">
        <v>16.607446470052192</v>
      </c>
      <c r="C26" s="11">
        <v>17.576678604979509</v>
      </c>
      <c r="D26" s="11">
        <v>16.14163483758831</v>
      </c>
      <c r="E26" s="11">
        <v>16.346796908004197</v>
      </c>
      <c r="F26" s="11">
        <v>16.774064085776303</v>
      </c>
      <c r="G26" s="11"/>
      <c r="H26" s="11">
        <f t="shared" si="2"/>
        <v>0.63242924818799295</v>
      </c>
      <c r="I26" s="11">
        <f>'RD T1'!E25</f>
        <v>8.3576857127858997</v>
      </c>
      <c r="J26" s="11">
        <f t="shared" si="5"/>
        <v>8.9901149609738926</v>
      </c>
      <c r="L26" s="10" t="str">
        <f>name!D22</f>
        <v>62 Leisure, travel and related personal service occupations</v>
      </c>
      <c r="M26" s="11">
        <v>4.9164757437964246</v>
      </c>
      <c r="N26" s="11">
        <v>5.4537176318585701</v>
      </c>
      <c r="O26" s="11">
        <v>4.7623075937165273</v>
      </c>
      <c r="P26" s="11">
        <v>5.0173911402954872</v>
      </c>
      <c r="Q26" s="11">
        <v>5.6368948001260293</v>
      </c>
      <c r="R26" s="11"/>
      <c r="S26" s="11">
        <f t="shared" si="3"/>
        <v>0.87458720640950194</v>
      </c>
      <c r="T26" s="11">
        <f>'RD T1'!T25</f>
        <v>2.2750858940426681</v>
      </c>
      <c r="U26" s="11">
        <f t="shared" si="6"/>
        <v>3.1496731004521701</v>
      </c>
      <c r="W26" s="10" t="str">
        <f>name!D22</f>
        <v>62 Leisure, travel and related personal service occupations</v>
      </c>
      <c r="X26" s="11">
        <v>11.69097072625579</v>
      </c>
      <c r="Y26" s="11">
        <v>12.122960973120929</v>
      </c>
      <c r="Z26" s="11">
        <v>11.37932724387178</v>
      </c>
      <c r="AA26" s="11">
        <v>11.329405767708721</v>
      </c>
      <c r="AB26" s="11">
        <v>11.137169285650261</v>
      </c>
      <c r="AC26" s="11"/>
      <c r="AD26" s="11">
        <f t="shared" si="4"/>
        <v>-0.24215795822151875</v>
      </c>
      <c r="AE26" s="11">
        <f>'RD T1'!T54</f>
        <v>6.0825998187432297</v>
      </c>
      <c r="AF26" s="11">
        <f t="shared" si="7"/>
        <v>5.840441860521711</v>
      </c>
    </row>
    <row r="27" spans="1:32" x14ac:dyDescent="0.2">
      <c r="A27" s="10" t="str">
        <f>name!D23</f>
        <v>63 Community and civil enforcement occupations</v>
      </c>
      <c r="B27" s="11">
        <v>0.67118544208009079</v>
      </c>
      <c r="C27" s="11">
        <v>0.5453631952340301</v>
      </c>
      <c r="D27" s="11">
        <v>0.68687408947747386</v>
      </c>
      <c r="E27" s="11">
        <v>0.54694433347672766</v>
      </c>
      <c r="F27" s="11">
        <v>0.57701492337818383</v>
      </c>
      <c r="G27" s="11"/>
      <c r="H27" s="11">
        <f t="shared" si="2"/>
        <v>-0.10985916609929003</v>
      </c>
      <c r="I27" s="11">
        <f>'RD T1'!E26</f>
        <v>0.27347534371964044</v>
      </c>
      <c r="J27" s="11">
        <f t="shared" si="5"/>
        <v>0.16361617762035041</v>
      </c>
      <c r="L27" s="10" t="str">
        <f>name!D23</f>
        <v>63 Community and civil enforcement occupations</v>
      </c>
      <c r="M27" s="11">
        <v>0.51421129335432358</v>
      </c>
      <c r="N27" s="11">
        <v>0.36325135259484054</v>
      </c>
      <c r="O27" s="11">
        <v>0.52528034643077781</v>
      </c>
      <c r="P27" s="11">
        <v>0.33835059481797453</v>
      </c>
      <c r="Q27" s="11">
        <v>0.3716788776051656</v>
      </c>
      <c r="R27" s="11"/>
      <c r="S27" s="11">
        <f t="shared" si="3"/>
        <v>-0.15360146882561221</v>
      </c>
      <c r="T27" s="11">
        <f>'RD T1'!T26</f>
        <v>0.14827001018338715</v>
      </c>
      <c r="U27" s="11">
        <f t="shared" si="6"/>
        <v>-5.3314586422250621E-3</v>
      </c>
      <c r="W27" s="10" t="str">
        <f>name!D23</f>
        <v>63 Community and civil enforcement occupations</v>
      </c>
      <c r="X27" s="11">
        <v>0.15697414872576618</v>
      </c>
      <c r="Y27" s="11">
        <v>0.18211184263918914</v>
      </c>
      <c r="Z27" s="11">
        <v>0.1615937430466956</v>
      </c>
      <c r="AA27" s="11">
        <v>0.208593738658754</v>
      </c>
      <c r="AB27" s="11">
        <v>0.20533604577301745</v>
      </c>
      <c r="AC27" s="11"/>
      <c r="AD27" s="11">
        <f t="shared" si="4"/>
        <v>4.3742302726321847E-2</v>
      </c>
      <c r="AE27" s="11">
        <f>'RD T1'!T55</f>
        <v>0.12520533353625332</v>
      </c>
      <c r="AF27" s="11">
        <f t="shared" si="7"/>
        <v>0.16894763626257517</v>
      </c>
    </row>
    <row r="28" spans="1:32" x14ac:dyDescent="0.2">
      <c r="A28" s="10" t="str">
        <f>name!D24</f>
        <v>71 Sales occupations</v>
      </c>
      <c r="B28" s="11">
        <v>40.081648756838845</v>
      </c>
      <c r="C28" s="11">
        <v>37.423950302168933</v>
      </c>
      <c r="D28" s="11">
        <v>36.911336284251092</v>
      </c>
      <c r="E28" s="11">
        <v>34.376662439042612</v>
      </c>
      <c r="F28" s="11">
        <v>32.708597376070941</v>
      </c>
      <c r="G28" s="11"/>
      <c r="H28" s="11">
        <f t="shared" si="2"/>
        <v>-4.2027389081801516</v>
      </c>
      <c r="I28" s="11">
        <f>'RD T1'!E27</f>
        <v>14.991416965350076</v>
      </c>
      <c r="J28" s="11">
        <f t="shared" si="5"/>
        <v>10.788678057169925</v>
      </c>
      <c r="L28" s="10" t="str">
        <f>name!D24</f>
        <v>71 Sales occupations</v>
      </c>
      <c r="M28" s="11">
        <v>17.155977444409171</v>
      </c>
      <c r="N28" s="11">
        <v>16.751356050856483</v>
      </c>
      <c r="O28" s="11">
        <v>16.475191176559132</v>
      </c>
      <c r="P28" s="11">
        <v>15.763275308936269</v>
      </c>
      <c r="Q28" s="11">
        <v>15.61639643594882</v>
      </c>
      <c r="R28" s="11"/>
      <c r="S28" s="11">
        <f t="shared" si="3"/>
        <v>-0.85879474061031225</v>
      </c>
      <c r="T28" s="11">
        <f>'RD T1'!T27</f>
        <v>5.2718842879056602</v>
      </c>
      <c r="U28" s="11">
        <f t="shared" si="6"/>
        <v>4.413089547295348</v>
      </c>
      <c r="W28" s="10" t="str">
        <f>name!D24</f>
        <v>71 Sales occupations</v>
      </c>
      <c r="X28" s="11">
        <v>22.925671312429753</v>
      </c>
      <c r="Y28" s="11">
        <v>20.672594251312425</v>
      </c>
      <c r="Z28" s="11">
        <v>20.436145107691949</v>
      </c>
      <c r="AA28" s="11">
        <v>18.613387130106418</v>
      </c>
      <c r="AB28" s="11">
        <v>17.092200940122094</v>
      </c>
      <c r="AC28" s="11"/>
      <c r="AD28" s="11">
        <f t="shared" si="4"/>
        <v>-3.3439441675698554</v>
      </c>
      <c r="AE28" s="11">
        <f>'RD T1'!T56</f>
        <v>9.7195326774444162</v>
      </c>
      <c r="AF28" s="11">
        <f t="shared" si="7"/>
        <v>6.3755885098745608</v>
      </c>
    </row>
    <row r="29" spans="1:32" x14ac:dyDescent="0.2">
      <c r="A29" s="10" t="str">
        <f>name!D25</f>
        <v>72 Customer service occupations</v>
      </c>
      <c r="B29" s="11">
        <v>10.033027432362616</v>
      </c>
      <c r="C29" s="11">
        <v>10.36121830847709</v>
      </c>
      <c r="D29" s="11">
        <v>10.469854833124312</v>
      </c>
      <c r="E29" s="11">
        <v>13.307751906100247</v>
      </c>
      <c r="F29" s="11">
        <v>14.993727056018734</v>
      </c>
      <c r="G29" s="11"/>
      <c r="H29" s="11">
        <f t="shared" si="2"/>
        <v>4.5238722228944219</v>
      </c>
      <c r="I29" s="11">
        <f>'RD T1'!E28</f>
        <v>6.2000528360631177</v>
      </c>
      <c r="J29" s="11">
        <f t="shared" si="5"/>
        <v>10.723925058957541</v>
      </c>
      <c r="L29" s="10" t="str">
        <f>name!D25</f>
        <v>72 Customer service occupations</v>
      </c>
      <c r="M29" s="11">
        <v>3.5770368381309732</v>
      </c>
      <c r="N29" s="11">
        <v>3.1535959525627923</v>
      </c>
      <c r="O29" s="11">
        <v>3.6043791874655575</v>
      </c>
      <c r="P29" s="11">
        <v>4.9613082788649976</v>
      </c>
      <c r="Q29" s="11">
        <v>5.8709763408677205</v>
      </c>
      <c r="R29" s="11"/>
      <c r="S29" s="11">
        <f t="shared" si="3"/>
        <v>2.2665971534021629</v>
      </c>
      <c r="T29" s="11">
        <f>'RD T1'!T28</f>
        <v>1.7392887028843365</v>
      </c>
      <c r="U29" s="11">
        <f t="shared" si="6"/>
        <v>4.0058858562864996</v>
      </c>
      <c r="W29" s="10" t="str">
        <f>name!D25</f>
        <v>72 Customer service occupations</v>
      </c>
      <c r="X29" s="11">
        <v>6.4559905942316442</v>
      </c>
      <c r="Y29" s="11">
        <v>7.2076223559143227</v>
      </c>
      <c r="Z29" s="11">
        <v>6.8654756456587647</v>
      </c>
      <c r="AA29" s="11">
        <v>8.3464436272352671</v>
      </c>
      <c r="AB29" s="11">
        <v>9.1227507151509979</v>
      </c>
      <c r="AC29" s="11"/>
      <c r="AD29" s="11">
        <f t="shared" si="4"/>
        <v>2.2572750694922332</v>
      </c>
      <c r="AE29" s="11">
        <f>'RD T1'!T57</f>
        <v>4.4607641331787828</v>
      </c>
      <c r="AF29" s="11">
        <f t="shared" si="7"/>
        <v>6.7180392026710161</v>
      </c>
    </row>
    <row r="30" spans="1:32" x14ac:dyDescent="0.2">
      <c r="A30" s="10" t="str">
        <f>name!D26</f>
        <v>81 Process, plant and machine operatives</v>
      </c>
      <c r="B30" s="11">
        <v>9.0370928455206059</v>
      </c>
      <c r="C30" s="11">
        <v>9.1770613374347985</v>
      </c>
      <c r="D30" s="11">
        <v>8.0613343559481478</v>
      </c>
      <c r="E30" s="11">
        <v>9.938309585780706</v>
      </c>
      <c r="F30" s="11">
        <v>9.9787640374185571</v>
      </c>
      <c r="G30" s="11"/>
      <c r="H30" s="11">
        <f t="shared" si="2"/>
        <v>1.9174296814704093</v>
      </c>
      <c r="I30" s="11">
        <f>'RD T1'!E29</f>
        <v>3.696036396901393</v>
      </c>
      <c r="J30" s="11">
        <f t="shared" si="5"/>
        <v>5.6134660783718022</v>
      </c>
      <c r="L30" s="10" t="str">
        <f>name!D26</f>
        <v>81 Process, plant and machine operatives</v>
      </c>
      <c r="M30" s="11">
        <v>7.5354791022133245</v>
      </c>
      <c r="N30" s="11">
        <v>7.6718423040295107</v>
      </c>
      <c r="O30" s="11">
        <v>6.7466155695533816</v>
      </c>
      <c r="P30" s="11">
        <v>8.3539312795022589</v>
      </c>
      <c r="Q30" s="11">
        <v>8.4021725414814803</v>
      </c>
      <c r="R30" s="11"/>
      <c r="S30" s="11">
        <f t="shared" si="3"/>
        <v>1.6555569719280987</v>
      </c>
      <c r="T30" s="11">
        <f>'RD T1'!T29</f>
        <v>2.9695184714349341</v>
      </c>
      <c r="U30" s="11">
        <f t="shared" si="6"/>
        <v>4.6250754433630323</v>
      </c>
      <c r="W30" s="10" t="str">
        <f>name!D26</f>
        <v>81 Process, plant and machine operatives</v>
      </c>
      <c r="X30" s="11">
        <v>1.5016137433072756</v>
      </c>
      <c r="Y30" s="11">
        <v>1.5052190334052704</v>
      </c>
      <c r="Z30" s="11">
        <v>1.3147187863947536</v>
      </c>
      <c r="AA30" s="11">
        <v>1.5843783062784496</v>
      </c>
      <c r="AB30" s="11">
        <v>1.576591495937091</v>
      </c>
      <c r="AC30" s="11"/>
      <c r="AD30" s="11">
        <f t="shared" si="4"/>
        <v>0.26187270954233743</v>
      </c>
      <c r="AE30" s="11">
        <f>'RD T1'!T58</f>
        <v>0.72651792546645932</v>
      </c>
      <c r="AF30" s="11">
        <f t="shared" si="7"/>
        <v>0.98839063500879676</v>
      </c>
    </row>
    <row r="31" spans="1:32" x14ac:dyDescent="0.2">
      <c r="A31" s="10" t="str">
        <f>name!D27</f>
        <v>82 Transport and mobile machine drivers and operatives</v>
      </c>
      <c r="B31" s="11">
        <v>18.39419826564599</v>
      </c>
      <c r="C31" s="11">
        <v>20.136665370551423</v>
      </c>
      <c r="D31" s="11">
        <v>16.766634425617614</v>
      </c>
      <c r="E31" s="11">
        <v>18.143599092755398</v>
      </c>
      <c r="F31" s="11">
        <v>18.191860164406947</v>
      </c>
      <c r="G31" s="11"/>
      <c r="H31" s="11">
        <f t="shared" si="2"/>
        <v>1.425225738789333</v>
      </c>
      <c r="I31" s="11">
        <f>'RD T1'!E30</f>
        <v>9.4519018169594649</v>
      </c>
      <c r="J31" s="11">
        <f t="shared" si="5"/>
        <v>10.877127555748798</v>
      </c>
      <c r="L31" s="10" t="str">
        <f>name!D27</f>
        <v>82 Transport and mobile machine drivers and operatives</v>
      </c>
      <c r="M31" s="11">
        <v>16.5830748752802</v>
      </c>
      <c r="N31" s="11">
        <v>18.344105405708344</v>
      </c>
      <c r="O31" s="11">
        <v>15.252552023807604</v>
      </c>
      <c r="P31" s="11">
        <v>15.92080797609222</v>
      </c>
      <c r="Q31" s="11">
        <v>15.623724021216633</v>
      </c>
      <c r="R31" s="11"/>
      <c r="S31" s="11">
        <f t="shared" si="3"/>
        <v>0.37117199740902862</v>
      </c>
      <c r="T31" s="11">
        <f>'RD T1'!T30</f>
        <v>8.1252932936157496</v>
      </c>
      <c r="U31" s="11">
        <f t="shared" si="6"/>
        <v>8.4964652910247782</v>
      </c>
      <c r="W31" s="10" t="str">
        <f>name!D27</f>
        <v>82 Transport and mobile machine drivers and operatives</v>
      </c>
      <c r="X31" s="11">
        <v>1.8111233903657675</v>
      </c>
      <c r="Y31" s="11">
        <v>1.7925599648430768</v>
      </c>
      <c r="Z31" s="11">
        <v>1.5140824018099888</v>
      </c>
      <c r="AA31" s="11">
        <v>2.2227911166631897</v>
      </c>
      <c r="AB31" s="11">
        <v>2.5681361431902938</v>
      </c>
      <c r="AC31" s="11"/>
      <c r="AD31" s="11">
        <f t="shared" si="4"/>
        <v>1.0540537413803051</v>
      </c>
      <c r="AE31" s="11">
        <f>'RD T1'!T59</f>
        <v>1.3266085233437142</v>
      </c>
      <c r="AF31" s="11">
        <f t="shared" si="7"/>
        <v>2.3806622647240192</v>
      </c>
    </row>
    <row r="32" spans="1:32" x14ac:dyDescent="0.2">
      <c r="A32" s="10" t="str">
        <f>name!D28</f>
        <v>91 Elementary trades and related occupations</v>
      </c>
      <c r="B32" s="11">
        <v>8.13364582235317</v>
      </c>
      <c r="C32" s="11">
        <v>7.3418685613933583</v>
      </c>
      <c r="D32" s="11">
        <v>6.5335814626544071</v>
      </c>
      <c r="E32" s="11">
        <v>5.6101632952036056</v>
      </c>
      <c r="F32" s="11">
        <v>5.4390815355669613</v>
      </c>
      <c r="G32" s="11"/>
      <c r="H32" s="11">
        <f t="shared" si="2"/>
        <v>-1.0944999270874458</v>
      </c>
      <c r="I32" s="11">
        <f>'RD T1'!E31</f>
        <v>2.0608865392272517</v>
      </c>
      <c r="J32" s="11">
        <f t="shared" si="5"/>
        <v>0.96638661213980592</v>
      </c>
      <c r="L32" s="10" t="str">
        <f>name!D28</f>
        <v>91 Elementary trades and related occupations</v>
      </c>
      <c r="M32" s="11">
        <v>6.5865734629352675</v>
      </c>
      <c r="N32" s="11">
        <v>6.1281692023156156</v>
      </c>
      <c r="O32" s="11">
        <v>5.4825131704396979</v>
      </c>
      <c r="P32" s="11">
        <v>4.6776282532082991</v>
      </c>
      <c r="Q32" s="11">
        <v>4.5552681809231688</v>
      </c>
      <c r="R32" s="11"/>
      <c r="S32" s="11">
        <f t="shared" si="3"/>
        <v>-0.92724498951652912</v>
      </c>
      <c r="T32" s="11">
        <f>'RD T1'!T31</f>
        <v>1.5346360099049741</v>
      </c>
      <c r="U32" s="11">
        <f t="shared" si="6"/>
        <v>0.60739102038844495</v>
      </c>
      <c r="W32" s="10" t="str">
        <f>name!D28</f>
        <v>91 Elementary trades and related occupations</v>
      </c>
      <c r="X32" s="11">
        <v>1.5470723594179021</v>
      </c>
      <c r="Y32" s="11">
        <v>1.2136993590777394</v>
      </c>
      <c r="Z32" s="11">
        <v>1.0510682922147161</v>
      </c>
      <c r="AA32" s="11">
        <v>0.93253504199529624</v>
      </c>
      <c r="AB32" s="11">
        <v>0.88381335464378774</v>
      </c>
      <c r="AC32" s="11"/>
      <c r="AD32" s="11">
        <f t="shared" si="4"/>
        <v>-0.16725493757092835</v>
      </c>
      <c r="AE32" s="11">
        <f>'RD T1'!T60</f>
        <v>0.52625052932227723</v>
      </c>
      <c r="AF32" s="11">
        <f t="shared" si="7"/>
        <v>0.35899559175134887</v>
      </c>
    </row>
    <row r="33" spans="1:32" x14ac:dyDescent="0.2">
      <c r="A33" s="10" t="str">
        <f>name!D29</f>
        <v>92 Elementary administration and service occupations</v>
      </c>
      <c r="B33" s="11">
        <v>63.872603333170524</v>
      </c>
      <c r="C33" s="11">
        <v>62.815410432500663</v>
      </c>
      <c r="D33" s="11">
        <v>57.195159859773163</v>
      </c>
      <c r="E33" s="11">
        <v>58.818993656779895</v>
      </c>
      <c r="F33" s="11">
        <v>56.709825254413218</v>
      </c>
      <c r="G33" s="11"/>
      <c r="H33" s="11">
        <f t="shared" ref="H33" si="8">F33-D33</f>
        <v>-0.48533460535994521</v>
      </c>
      <c r="I33" s="11">
        <f>'RD T1'!E32</f>
        <v>28.056094328486168</v>
      </c>
      <c r="J33" s="11">
        <f>SUM(H33:I33)</f>
        <v>27.570759723126223</v>
      </c>
      <c r="L33" s="10" t="str">
        <f>name!D29</f>
        <v>92 Elementary administration and service occupations</v>
      </c>
      <c r="M33" s="11">
        <v>30.139025292369062</v>
      </c>
      <c r="N33" s="11">
        <v>29.036505469796133</v>
      </c>
      <c r="O33" s="11">
        <v>26.800947422009319</v>
      </c>
      <c r="P33" s="11">
        <v>28.710050081856583</v>
      </c>
      <c r="Q33" s="11">
        <v>27.214989799047721</v>
      </c>
      <c r="R33" s="11"/>
      <c r="S33" s="11">
        <f t="shared" ref="S33" si="9">Q33-O33</f>
        <v>0.41404237703840252</v>
      </c>
      <c r="T33" s="11">
        <f>'RD T1'!T32</f>
        <v>10.979251061305057</v>
      </c>
      <c r="U33" s="11">
        <f t="shared" ref="U33" si="10">SUM(S33:T33)</f>
        <v>11.393293438343459</v>
      </c>
      <c r="W33" s="10" t="str">
        <f>name!D29</f>
        <v>92 Elementary administration and service occupations</v>
      </c>
      <c r="X33" s="11">
        <v>33.733578040801397</v>
      </c>
      <c r="Y33" s="11">
        <v>33.778904962704573</v>
      </c>
      <c r="Z33" s="11">
        <v>30.394212437763947</v>
      </c>
      <c r="AA33" s="11">
        <v>30.108943574923277</v>
      </c>
      <c r="AB33" s="11">
        <v>29.494835455365561</v>
      </c>
      <c r="AC33" s="11"/>
      <c r="AD33" s="11">
        <f t="shared" ref="AD33" si="11">AB33-Z33</f>
        <v>-0.89937698239838682</v>
      </c>
      <c r="AE33" s="11">
        <f>'RD T1'!T61</f>
        <v>17.076843267181115</v>
      </c>
      <c r="AF33" s="11">
        <f t="shared" ref="AF33" si="12">SUM(AD33:AE33)</f>
        <v>16.177466284782728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655.70600000000047</v>
      </c>
      <c r="C35" s="34">
        <f>SUM(C8:C33)</f>
        <v>687.55500000000029</v>
      </c>
      <c r="D35" s="34">
        <f>SUM(D8:D33)</f>
        <v>672.33399999999972</v>
      </c>
      <c r="E35" s="34">
        <f>SUM(E8:E33)</f>
        <v>691.59400000000016</v>
      </c>
      <c r="F35" s="34">
        <f>SUM(F8:F33)</f>
        <v>718.76000000000067</v>
      </c>
      <c r="G35" s="11"/>
      <c r="H35" s="34">
        <f>F35-D35</f>
        <v>46.426000000000954</v>
      </c>
      <c r="I35" s="34">
        <f>SUM(I8:I33)</f>
        <v>335.52534620136998</v>
      </c>
      <c r="J35" s="34">
        <f>SUM(J8:J33)</f>
        <v>381.95134620137054</v>
      </c>
      <c r="L35" s="231" t="str">
        <f>name!D3</f>
        <v>All occupations</v>
      </c>
      <c r="M35" s="34">
        <f>SUM(M8:M33)</f>
        <v>338.10750653324857</v>
      </c>
      <c r="N35" s="34">
        <f>SUM(N8:N33)</f>
        <v>348.81411510276467</v>
      </c>
      <c r="O35" s="34">
        <f>SUM(O8:O33)</f>
        <v>338.4527277909408</v>
      </c>
      <c r="P35" s="34">
        <f>SUM(P8:P33)</f>
        <v>349.1860220913955</v>
      </c>
      <c r="Q35" s="34">
        <f>SUM(Q8:Q33)</f>
        <v>363.43072039081966</v>
      </c>
      <c r="R35" s="11"/>
      <c r="S35" s="34">
        <f>Q35-O35</f>
        <v>24.97799259987886</v>
      </c>
      <c r="T35" s="34">
        <f>SUM(T8:T33)</f>
        <v>141.54873473247841</v>
      </c>
      <c r="U35" s="34">
        <f>SUM(U8:U33)</f>
        <v>166.52672733235715</v>
      </c>
      <c r="W35" s="231" t="str">
        <f>name!D3</f>
        <v>All occupations</v>
      </c>
      <c r="X35" s="34">
        <f>SUM(X8:X33)</f>
        <v>317.59849346675162</v>
      </c>
      <c r="Y35" s="34">
        <f>SUM(Y8:Y33)</f>
        <v>338.74088489723522</v>
      </c>
      <c r="Z35" s="34">
        <f>SUM(Z8:Z33)</f>
        <v>333.8812722090592</v>
      </c>
      <c r="AA35" s="34">
        <f>SUM(AA8:AA33)</f>
        <v>342.40797790860455</v>
      </c>
      <c r="AB35" s="34">
        <f>SUM(AB8:AB33)</f>
        <v>355.3292796091805</v>
      </c>
      <c r="AC35" s="11"/>
      <c r="AD35" s="34">
        <f t="shared" ref="AD35" si="13">AB35-Z35</f>
        <v>21.448007400121298</v>
      </c>
      <c r="AE35" s="34">
        <f>SUM(AE8:AE33)</f>
        <v>193.97661146889158</v>
      </c>
      <c r="AF35" s="34">
        <f>SUM(AF8:AF33)</f>
        <v>215.42461886901287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Enterprise M3 LEP (including all of Surrey) (Continued)</v>
      </c>
      <c r="L38" s="19" t="str">
        <f>CONCATENATE(L$1," (Continued)")</f>
        <v>Occupation Table 2.1  Males: Employment Change by Occupation (SOC 2020) and Replacement Demand, 2015-2035, Enterprise M3 LEP (including all of Surrey) (Continued)</v>
      </c>
      <c r="W38" s="19" t="str">
        <f>CONCATENATE(W$1," (Continued)")</f>
        <v>Occupation Table 2.2  Females: Employment Change by Occupation (SOC 2020) and Replacement Demand, 2015-2035, Enterprise M3 LEP (including all of Surrey)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7.8906910321544412</v>
      </c>
      <c r="C45" s="173">
        <f t="shared" si="20"/>
        <v>8.7374862546779841</v>
      </c>
      <c r="D45" s="173">
        <f t="shared" si="20"/>
        <v>8.96362234686816</v>
      </c>
      <c r="E45" s="173">
        <f t="shared" si="20"/>
        <v>8.2090785530916168</v>
      </c>
      <c r="F45" s="173">
        <f t="shared" si="20"/>
        <v>8.6228670779411676</v>
      </c>
      <c r="H45" s="68">
        <f t="shared" ref="H45:H70" si="21">IF(D8&gt;0,(H8/D8)*100,0)</f>
        <v>2.8411600153076817</v>
      </c>
      <c r="I45" s="69">
        <f t="shared" ref="I45:I70" si="22">IF(D8&gt;0,I8/D8*100,0)</f>
        <v>49.95254319035535</v>
      </c>
      <c r="J45" s="69">
        <f t="shared" ref="J45:J70" si="23">IF(D8&gt;0,(J8/D8)*100,0)</f>
        <v>52.793703205663036</v>
      </c>
      <c r="L45" t="str">
        <f t="shared" ref="L45:L70" si="24">L8</f>
        <v>11 Corporate managers and directors</v>
      </c>
      <c r="M45" s="173">
        <f t="shared" ref="M45:Q45" si="25">M8/M$35*100</f>
        <v>10.414502668337818</v>
      </c>
      <c r="N45" s="173">
        <f t="shared" si="25"/>
        <v>11.195133124069955</v>
      </c>
      <c r="O45" s="173">
        <f t="shared" si="25"/>
        <v>11.537137475410717</v>
      </c>
      <c r="P45" s="173">
        <f t="shared" si="25"/>
        <v>10.215837792981651</v>
      </c>
      <c r="Q45" s="173">
        <f t="shared" si="25"/>
        <v>10.324469653505657</v>
      </c>
      <c r="S45" s="68">
        <f t="shared" ref="S45:S70" si="26">IF(O8&gt;0,(S8/O8)*100,0)</f>
        <v>-3.9066573683059707</v>
      </c>
      <c r="T45" s="69">
        <f t="shared" ref="T45:T70" si="27">IF(O8&gt;0,T8/O8*100,0)</f>
        <v>43.70336314932041</v>
      </c>
      <c r="U45" s="69">
        <f t="shared" ref="U45:U70" si="28">IF(O8&gt;0,(U8/O8)*100,0)</f>
        <v>39.796705781014438</v>
      </c>
      <c r="W45" t="str">
        <f t="shared" ref="W45:W70" si="29">W8</f>
        <v>11 Corporate managers and directors</v>
      </c>
      <c r="X45" s="173">
        <f t="shared" ref="X45:AB45" si="30">X8/X$35*100</f>
        <v>5.2039035415869304</v>
      </c>
      <c r="Y45" s="173">
        <f t="shared" si="30"/>
        <v>6.2067556691388228</v>
      </c>
      <c r="Z45" s="173">
        <f t="shared" si="30"/>
        <v>6.35487100989259</v>
      </c>
      <c r="AA45" s="173">
        <f t="shared" si="30"/>
        <v>6.1625950553870332</v>
      </c>
      <c r="AB45" s="173">
        <f t="shared" si="30"/>
        <v>6.8824682835145978</v>
      </c>
      <c r="AD45" s="68">
        <f t="shared" ref="AD45:AD70" si="31">IF(Z8&gt;0,(AD8/Z8)*100,0)</f>
        <v>15.259415992749265</v>
      </c>
      <c r="AE45" s="69">
        <f t="shared" ref="AE45:AE70" si="32">IF(Z8&gt;0,AE8/Z8*100,0)</f>
        <v>61.453138566149804</v>
      </c>
      <c r="AF45" s="69">
        <f t="shared" ref="AF45:AF70" si="33">IF(Z8&gt;0,(AF8/Z8)*100,0)</f>
        <v>76.712554558899058</v>
      </c>
    </row>
    <row r="46" spans="1:32" x14ac:dyDescent="0.2">
      <c r="A46" t="str">
        <f t="shared" si="19"/>
        <v>12 Other managers and proprietors</v>
      </c>
      <c r="B46" s="173">
        <f t="shared" si="20"/>
        <v>3.5819489854380921</v>
      </c>
      <c r="C46" s="173">
        <f t="shared" si="20"/>
        <v>3.5441688783600664</v>
      </c>
      <c r="D46" s="173">
        <f t="shared" si="20"/>
        <v>3.562286481268361</v>
      </c>
      <c r="E46" s="173">
        <f t="shared" si="20"/>
        <v>4.3795619918607116</v>
      </c>
      <c r="F46" s="173">
        <f t="shared" si="20"/>
        <v>4.8923157075558938</v>
      </c>
      <c r="H46" s="68">
        <f t="shared" si="21"/>
        <v>46.819742479491595</v>
      </c>
      <c r="I46" s="69">
        <f t="shared" si="22"/>
        <v>74.810498024762737</v>
      </c>
      <c r="J46" s="69">
        <f t="shared" si="23"/>
        <v>121.63024050425433</v>
      </c>
      <c r="L46" t="str">
        <f t="shared" si="24"/>
        <v>12 Other managers and proprietors</v>
      </c>
      <c r="M46" s="173">
        <f t="shared" ref="M46:Q46" si="34">M9/M$35*100</f>
        <v>3.9715949790163116</v>
      </c>
      <c r="N46" s="173">
        <f t="shared" si="34"/>
        <v>3.9471894640501888</v>
      </c>
      <c r="O46" s="173">
        <f t="shared" si="34"/>
        <v>3.8257247500822613</v>
      </c>
      <c r="P46" s="173">
        <f t="shared" si="34"/>
        <v>4.7844073788839339</v>
      </c>
      <c r="Q46" s="173">
        <f t="shared" si="34"/>
        <v>5.2396499908042422</v>
      </c>
      <c r="S46" s="68">
        <f t="shared" si="26"/>
        <v>47.065963555587864</v>
      </c>
      <c r="T46" s="69">
        <f t="shared" si="27"/>
        <v>67.262979903349787</v>
      </c>
      <c r="U46" s="69">
        <f t="shared" si="28"/>
        <v>114.32894345893764</v>
      </c>
      <c r="W46" t="str">
        <f t="shared" si="29"/>
        <v>12 Other managers and proprietors</v>
      </c>
      <c r="X46" s="173">
        <f t="shared" ref="X46:AB46" si="35">X9/X$35*100</f>
        <v>3.1671414909775009</v>
      </c>
      <c r="Y46" s="173">
        <f t="shared" si="35"/>
        <v>3.1291635594469223</v>
      </c>
      <c r="Z46" s="173">
        <f t="shared" si="35"/>
        <v>3.2952412526016897</v>
      </c>
      <c r="AA46" s="173">
        <f t="shared" si="35"/>
        <v>3.9667025978707091</v>
      </c>
      <c r="AB46" s="173">
        <f t="shared" si="35"/>
        <v>4.5370622679400698</v>
      </c>
      <c r="AD46" s="68">
        <f t="shared" si="31"/>
        <v>46.529969631774485</v>
      </c>
      <c r="AE46" s="69">
        <f t="shared" si="32"/>
        <v>83.693026904547054</v>
      </c>
      <c r="AF46" s="69">
        <f t="shared" si="33"/>
        <v>130.22299653632155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7.1099882687365685</v>
      </c>
      <c r="C47" s="173">
        <f t="shared" si="20"/>
        <v>7.468537130689219</v>
      </c>
      <c r="D47" s="173">
        <f t="shared" si="20"/>
        <v>7.8525369984945641</v>
      </c>
      <c r="E47" s="173">
        <f t="shared" si="20"/>
        <v>8.1281597289489085</v>
      </c>
      <c r="F47" s="173">
        <f t="shared" si="20"/>
        <v>8.6371012252707526</v>
      </c>
      <c r="H47" s="68">
        <f t="shared" si="21"/>
        <v>17.586332241360296</v>
      </c>
      <c r="I47" s="69">
        <f t="shared" si="22"/>
        <v>41.23233116977076</v>
      </c>
      <c r="J47" s="69">
        <f t="shared" si="23"/>
        <v>58.818663411131055</v>
      </c>
      <c r="L47" t="str">
        <f t="shared" si="24"/>
        <v>21 Science, research, engineering and technology professionals</v>
      </c>
      <c r="M47" s="173">
        <f t="shared" ref="M47:Q47" si="36">M10/M$35*100</f>
        <v>10.921080222586404</v>
      </c>
      <c r="N47" s="173">
        <f t="shared" si="36"/>
        <v>11.689320247758014</v>
      </c>
      <c r="O47" s="173">
        <f t="shared" si="36"/>
        <v>11.900758195096632</v>
      </c>
      <c r="P47" s="173">
        <f t="shared" si="36"/>
        <v>11.873245181887929</v>
      </c>
      <c r="Q47" s="173">
        <f t="shared" si="36"/>
        <v>12.313823136447251</v>
      </c>
      <c r="S47" s="68">
        <f t="shared" si="26"/>
        <v>11.107121604609082</v>
      </c>
      <c r="T47" s="69">
        <f t="shared" si="27"/>
        <v>34.546366612537582</v>
      </c>
      <c r="U47" s="69">
        <f t="shared" si="28"/>
        <v>45.653488217146673</v>
      </c>
      <c r="W47" t="str">
        <f t="shared" si="29"/>
        <v>21 Science, research, engineering and technology professionals</v>
      </c>
      <c r="X47" s="173">
        <f t="shared" ref="X47:AB47" si="37">X10/X$35*100</f>
        <v>3.052793967781875</v>
      </c>
      <c r="Y47" s="173">
        <f t="shared" si="37"/>
        <v>3.1222394333572456</v>
      </c>
      <c r="Z47" s="173">
        <f t="shared" si="37"/>
        <v>3.7488881246722361</v>
      </c>
      <c r="AA47" s="173">
        <f t="shared" si="37"/>
        <v>4.3089394534996579</v>
      </c>
      <c r="AB47" s="173">
        <f t="shared" si="37"/>
        <v>4.8765507456556527</v>
      </c>
      <c r="AD47" s="68">
        <f t="shared" si="31"/>
        <v>38.436051365401838</v>
      </c>
      <c r="AE47" s="69">
        <f t="shared" si="32"/>
        <v>62.747372261491506</v>
      </c>
      <c r="AF47" s="69">
        <f t="shared" si="33"/>
        <v>101.18342362689334</v>
      </c>
    </row>
    <row r="48" spans="1:32" x14ac:dyDescent="0.2">
      <c r="A48" t="str">
        <f t="shared" si="19"/>
        <v>22 Health professionals</v>
      </c>
      <c r="B48" s="173">
        <f t="shared" si="20"/>
        <v>3.4700502880966178</v>
      </c>
      <c r="C48" s="173">
        <f t="shared" si="20"/>
        <v>4.1165712387960314</v>
      </c>
      <c r="D48" s="173">
        <f t="shared" si="20"/>
        <v>4.1606771006262129</v>
      </c>
      <c r="E48" s="173">
        <f t="shared" si="20"/>
        <v>4.269402398117343</v>
      </c>
      <c r="F48" s="173">
        <f t="shared" si="20"/>
        <v>4.2997636131954753</v>
      </c>
      <c r="H48" s="68">
        <f t="shared" si="21"/>
        <v>10.47891321346723</v>
      </c>
      <c r="I48" s="69">
        <f t="shared" si="22"/>
        <v>57.096270395425023</v>
      </c>
      <c r="J48" s="69">
        <f t="shared" si="23"/>
        <v>67.575183608892246</v>
      </c>
      <c r="L48" t="str">
        <f t="shared" si="24"/>
        <v>22 Health professionals</v>
      </c>
      <c r="M48" s="173">
        <f t="shared" ref="M48:Q48" si="38">M11/M$35*100</f>
        <v>1.4411518966982817</v>
      </c>
      <c r="N48" s="173">
        <f t="shared" si="38"/>
        <v>1.7015879689904516</v>
      </c>
      <c r="O48" s="173">
        <f t="shared" si="38"/>
        <v>1.88219783772883</v>
      </c>
      <c r="P48" s="173">
        <f t="shared" si="38"/>
        <v>1.9101450417089776</v>
      </c>
      <c r="Q48" s="173">
        <f t="shared" si="38"/>
        <v>1.9233112157375456</v>
      </c>
      <c r="S48" s="68">
        <f t="shared" si="26"/>
        <v>9.7255863471797657</v>
      </c>
      <c r="T48" s="69">
        <f t="shared" si="27"/>
        <v>39.478586314572908</v>
      </c>
      <c r="U48" s="69">
        <f t="shared" si="28"/>
        <v>49.204172661752672</v>
      </c>
      <c r="W48" t="str">
        <f t="shared" si="29"/>
        <v>22 Health professionals</v>
      </c>
      <c r="X48" s="173">
        <f t="shared" ref="X48:AB48" si="39">X11/X$35*100</f>
        <v>5.6299653703034762</v>
      </c>
      <c r="Y48" s="173">
        <f t="shared" si="39"/>
        <v>6.6033695256363432</v>
      </c>
      <c r="Z48" s="173">
        <f t="shared" si="39"/>
        <v>6.4703529822367543</v>
      </c>
      <c r="AA48" s="173">
        <f t="shared" si="39"/>
        <v>6.6753617931230176</v>
      </c>
      <c r="AB48" s="173">
        <f t="shared" si="39"/>
        <v>6.7303986785989451</v>
      </c>
      <c r="AD48" s="68">
        <f t="shared" si="31"/>
        <v>10.701053184884927</v>
      </c>
      <c r="AE48" s="69">
        <f t="shared" si="32"/>
        <v>62.291348406449899</v>
      </c>
      <c r="AF48" s="69">
        <f t="shared" si="33"/>
        <v>72.992401591334826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4.4737766330250404</v>
      </c>
      <c r="C49" s="173">
        <f t="shared" si="20"/>
        <v>4.7538808726906625</v>
      </c>
      <c r="D49" s="173">
        <f t="shared" si="20"/>
        <v>4.8778996963071029</v>
      </c>
      <c r="E49" s="173">
        <f t="shared" si="20"/>
        <v>4.8992445026236791</v>
      </c>
      <c r="F49" s="173">
        <f t="shared" si="20"/>
        <v>5.0874416067507591</v>
      </c>
      <c r="H49" s="68">
        <f t="shared" si="21"/>
        <v>11.497568778323934</v>
      </c>
      <c r="I49" s="69">
        <f t="shared" si="22"/>
        <v>54.399445166330786</v>
      </c>
      <c r="J49" s="69">
        <f t="shared" si="23"/>
        <v>65.897013944654731</v>
      </c>
      <c r="L49" t="str">
        <f t="shared" si="24"/>
        <v>23 Teaching and other educational professionals</v>
      </c>
      <c r="M49" s="173">
        <f t="shared" ref="M49:Q49" si="40">M12/M$35*100</f>
        <v>2.73459529241397</v>
      </c>
      <c r="N49" s="173">
        <f t="shared" si="40"/>
        <v>2.7909732048182581</v>
      </c>
      <c r="O49" s="173">
        <f t="shared" si="40"/>
        <v>3.0485777746356728</v>
      </c>
      <c r="P49" s="173">
        <f t="shared" si="40"/>
        <v>3.1712768222709076</v>
      </c>
      <c r="Q49" s="173">
        <f t="shared" si="40"/>
        <v>3.2764483866702734</v>
      </c>
      <c r="S49" s="68">
        <f t="shared" si="26"/>
        <v>15.406340027676194</v>
      </c>
      <c r="T49" s="69">
        <f t="shared" si="27"/>
        <v>46.766730331826842</v>
      </c>
      <c r="U49" s="69">
        <f t="shared" si="28"/>
        <v>62.173070359503036</v>
      </c>
      <c r="W49" t="str">
        <f t="shared" si="29"/>
        <v>23 Teaching and other educational professionals</v>
      </c>
      <c r="X49" s="173">
        <f t="shared" ref="X49:AB49" si="41">X12/X$35*100</f>
        <v>6.3252661034709083</v>
      </c>
      <c r="Y49" s="173">
        <f t="shared" si="41"/>
        <v>6.7751600619596566</v>
      </c>
      <c r="Z49" s="173">
        <f t="shared" si="41"/>
        <v>6.7322684373300623</v>
      </c>
      <c r="AA49" s="173">
        <f t="shared" si="41"/>
        <v>6.6614176981499202</v>
      </c>
      <c r="AB49" s="173">
        <f t="shared" si="41"/>
        <v>6.9397251318254538</v>
      </c>
      <c r="AD49" s="68">
        <f t="shared" si="31"/>
        <v>9.7033224383465075</v>
      </c>
      <c r="AE49" s="69">
        <f t="shared" si="32"/>
        <v>57.903096258261932</v>
      </c>
      <c r="AF49" s="69">
        <f t="shared" si="33"/>
        <v>67.606418696608443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6.8655119819678561</v>
      </c>
      <c r="C50" s="173">
        <f t="shared" si="20"/>
        <v>7.440618839689872</v>
      </c>
      <c r="D50" s="173">
        <f t="shared" si="20"/>
        <v>7.9685463121972431</v>
      </c>
      <c r="E50" s="173">
        <f t="shared" si="20"/>
        <v>8.6506107786026387</v>
      </c>
      <c r="F50" s="173">
        <f t="shared" si="20"/>
        <v>9.2047665918430646</v>
      </c>
      <c r="H50" s="68">
        <f t="shared" si="21"/>
        <v>23.490203208169493</v>
      </c>
      <c r="I50" s="69">
        <f t="shared" si="22"/>
        <v>54.455590737011164</v>
      </c>
      <c r="J50" s="69">
        <f t="shared" si="23"/>
        <v>77.945793945180654</v>
      </c>
      <c r="L50" t="str">
        <f t="shared" si="24"/>
        <v>24 Business, media and public service professionals</v>
      </c>
      <c r="M50" s="173">
        <f t="shared" ref="M50:Q50" si="42">M13/M$35*100</f>
        <v>7.9034279458928296</v>
      </c>
      <c r="N50" s="173">
        <f t="shared" si="42"/>
        <v>8.2182650849020931</v>
      </c>
      <c r="O50" s="173">
        <f t="shared" si="42"/>
        <v>8.7839475559430653</v>
      </c>
      <c r="P50" s="173">
        <f t="shared" si="42"/>
        <v>9.6062679841043295</v>
      </c>
      <c r="Q50" s="173">
        <f t="shared" si="42"/>
        <v>10.027688022001414</v>
      </c>
      <c r="S50" s="68">
        <f t="shared" si="26"/>
        <v>22.584256118119502</v>
      </c>
      <c r="T50" s="69">
        <f t="shared" si="27"/>
        <v>48.394250708630402</v>
      </c>
      <c r="U50" s="69">
        <f t="shared" si="28"/>
        <v>70.978506826749893</v>
      </c>
      <c r="W50" t="str">
        <f t="shared" si="29"/>
        <v>24 Business, media and public service professionals</v>
      </c>
      <c r="X50" s="173">
        <f t="shared" ref="X50:AB50" si="43">X13/X$35*100</f>
        <v>5.7605722994045818</v>
      </c>
      <c r="Y50" s="173">
        <f t="shared" si="43"/>
        <v>6.6398475157057897</v>
      </c>
      <c r="Z50" s="173">
        <f t="shared" si="43"/>
        <v>7.1419807089096867</v>
      </c>
      <c r="AA50" s="173">
        <f t="shared" si="43"/>
        <v>7.6760361202949436</v>
      </c>
      <c r="AB50" s="173">
        <f t="shared" si="43"/>
        <v>8.3630827077667576</v>
      </c>
      <c r="AD50" s="68">
        <f t="shared" si="31"/>
        <v>24.619686614131485</v>
      </c>
      <c r="AE50" s="69">
        <f t="shared" si="32"/>
        <v>62.012525413597807</v>
      </c>
      <c r="AF50" s="69">
        <f t="shared" si="33"/>
        <v>86.632212027729295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1.7742356170201212</v>
      </c>
      <c r="C51" s="173">
        <f t="shared" si="20"/>
        <v>1.9154369413086834</v>
      </c>
      <c r="D51" s="173">
        <f t="shared" si="20"/>
        <v>2.1089990162113557</v>
      </c>
      <c r="E51" s="173">
        <f t="shared" si="20"/>
        <v>1.8253874902945406</v>
      </c>
      <c r="F51" s="173">
        <f t="shared" si="20"/>
        <v>1.8890887400292224</v>
      </c>
      <c r="H51" s="68">
        <f t="shared" si="21"/>
        <v>-4.2420570384413052</v>
      </c>
      <c r="I51" s="69">
        <f t="shared" si="22"/>
        <v>38.453473418119991</v>
      </c>
      <c r="J51" s="69">
        <f t="shared" si="23"/>
        <v>34.211416379678681</v>
      </c>
      <c r="L51" t="str">
        <f t="shared" si="24"/>
        <v>31 Science, engineering and technology associate professionals</v>
      </c>
      <c r="M51" s="173">
        <f t="shared" ref="M51:Q51" si="44">M14/M$35*100</f>
        <v>2.3707320702239723</v>
      </c>
      <c r="N51" s="173">
        <f t="shared" si="44"/>
        <v>2.7054672526620251</v>
      </c>
      <c r="O51" s="173">
        <f t="shared" si="44"/>
        <v>2.8718581105683567</v>
      </c>
      <c r="P51" s="173">
        <f t="shared" si="44"/>
        <v>2.2972285249032405</v>
      </c>
      <c r="Q51" s="173">
        <f t="shared" si="44"/>
        <v>2.2525124964051311</v>
      </c>
      <c r="S51" s="68">
        <f t="shared" si="26"/>
        <v>-15.777554737983651</v>
      </c>
      <c r="T51" s="69">
        <f t="shared" si="27"/>
        <v>31.027840194681524</v>
      </c>
      <c r="U51" s="69">
        <f t="shared" si="28"/>
        <v>15.250285456697871</v>
      </c>
      <c r="W51" t="str">
        <f t="shared" si="29"/>
        <v>31 Science, engineering and technology associate professionals</v>
      </c>
      <c r="X51" s="173">
        <f t="shared" ref="X51:AB51" si="45">X14/X$35*100</f>
        <v>1.1392202356584542</v>
      </c>
      <c r="Y51" s="173">
        <f t="shared" si="45"/>
        <v>1.1019132828265374</v>
      </c>
      <c r="Z51" s="173">
        <f t="shared" si="45"/>
        <v>1.3356949620576766</v>
      </c>
      <c r="AA51" s="173">
        <f t="shared" si="45"/>
        <v>1.3442062545627076</v>
      </c>
      <c r="AB51" s="173">
        <f t="shared" si="45"/>
        <v>1.5173789903229602</v>
      </c>
      <c r="AD51" s="68">
        <f t="shared" si="31"/>
        <v>20.899836728482093</v>
      </c>
      <c r="AE51" s="69">
        <f t="shared" si="32"/>
        <v>54.637819037055614</v>
      </c>
      <c r="AF51" s="69">
        <f t="shared" si="33"/>
        <v>75.537655765537707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1.5631448226804869</v>
      </c>
      <c r="C52" s="173">
        <f t="shared" si="20"/>
        <v>1.7765540952620895</v>
      </c>
      <c r="D52" s="173">
        <f t="shared" si="20"/>
        <v>1.8455111884522566</v>
      </c>
      <c r="E52" s="173">
        <f t="shared" si="20"/>
        <v>1.7888190977687097</v>
      </c>
      <c r="F52" s="173">
        <f t="shared" si="20"/>
        <v>1.8261161495893752</v>
      </c>
      <c r="H52" s="68">
        <f t="shared" si="21"/>
        <v>5.7816996263208775</v>
      </c>
      <c r="I52" s="69">
        <f t="shared" si="22"/>
        <v>58.194623909524289</v>
      </c>
      <c r="J52" s="69">
        <f t="shared" si="23"/>
        <v>63.976323535845168</v>
      </c>
      <c r="L52" t="str">
        <f t="shared" si="24"/>
        <v>32 Health and social care associate professionals</v>
      </c>
      <c r="M52" s="173">
        <f t="shared" ref="M52:Q52" si="46">M15/M$35*100</f>
        <v>0.61531569299278377</v>
      </c>
      <c r="N52" s="173">
        <f t="shared" si="46"/>
        <v>0.63002132851001891</v>
      </c>
      <c r="O52" s="173">
        <f t="shared" si="46"/>
        <v>0.73799556046274017</v>
      </c>
      <c r="P52" s="173">
        <f t="shared" si="46"/>
        <v>0.63713976761073277</v>
      </c>
      <c r="Q52" s="173">
        <f t="shared" si="46"/>
        <v>0.63636534025473179</v>
      </c>
      <c r="S52" s="68">
        <f t="shared" si="26"/>
        <v>-7.4073775186446102</v>
      </c>
      <c r="T52" s="69">
        <f t="shared" si="27"/>
        <v>41.916028911799494</v>
      </c>
      <c r="U52" s="69">
        <f t="shared" si="28"/>
        <v>34.508651393154885</v>
      </c>
      <c r="W52" t="str">
        <f t="shared" si="29"/>
        <v>32 Health and social care associate professionals</v>
      </c>
      <c r="X52" s="173">
        <f t="shared" ref="X52:AB52" si="47">X15/X$35*100</f>
        <v>2.5721802880575835</v>
      </c>
      <c r="Y52" s="173">
        <f t="shared" si="47"/>
        <v>2.9571816200212444</v>
      </c>
      <c r="Z52" s="173">
        <f t="shared" si="47"/>
        <v>2.968190765189469</v>
      </c>
      <c r="AA52" s="173">
        <f t="shared" si="47"/>
        <v>2.9632961834927132</v>
      </c>
      <c r="AB52" s="173">
        <f t="shared" si="47"/>
        <v>3.0429930537320047</v>
      </c>
      <c r="AD52" s="68">
        <f t="shared" si="31"/>
        <v>9.1058625960334343</v>
      </c>
      <c r="AE52" s="69">
        <f t="shared" si="32"/>
        <v>62.297466139925696</v>
      </c>
      <c r="AF52" s="69">
        <f t="shared" si="33"/>
        <v>71.403328735959136</v>
      </c>
    </row>
    <row r="53" spans="1:32" x14ac:dyDescent="0.2">
      <c r="A53" t="str">
        <f t="shared" si="19"/>
        <v>33 Protective service occupations</v>
      </c>
      <c r="B53" s="173">
        <f t="shared" si="20"/>
        <v>1.1171661627581884</v>
      </c>
      <c r="C53" s="173">
        <f t="shared" si="20"/>
        <v>1.0033519484380964</v>
      </c>
      <c r="D53" s="173">
        <f t="shared" si="20"/>
        <v>1.0762095499578095</v>
      </c>
      <c r="E53" s="173">
        <f t="shared" si="20"/>
        <v>1.255420133441747</v>
      </c>
      <c r="F53" s="173">
        <f t="shared" si="20"/>
        <v>1.3824447512195837</v>
      </c>
      <c r="H53" s="68">
        <f t="shared" si="21"/>
        <v>37.325050784835462</v>
      </c>
      <c r="I53" s="69">
        <f t="shared" si="22"/>
        <v>42.822896687447596</v>
      </c>
      <c r="J53" s="69">
        <f t="shared" si="23"/>
        <v>80.147947472283064</v>
      </c>
      <c r="L53" t="str">
        <f t="shared" si="24"/>
        <v>33 Protective service occupations</v>
      </c>
      <c r="M53" s="173">
        <f t="shared" ref="M53:Q53" si="48">M16/M$35*100</f>
        <v>1.7024836135932409</v>
      </c>
      <c r="N53" s="173">
        <f t="shared" si="48"/>
        <v>1.4978696083857534</v>
      </c>
      <c r="O53" s="173">
        <f t="shared" si="48"/>
        <v>1.5901717902348673</v>
      </c>
      <c r="P53" s="173">
        <f t="shared" si="48"/>
        <v>1.776493842045584</v>
      </c>
      <c r="Q53" s="173">
        <f t="shared" si="48"/>
        <v>1.8429325092992026</v>
      </c>
      <c r="S53" s="68">
        <f t="shared" si="26"/>
        <v>24.448309785576399</v>
      </c>
      <c r="T53" s="69">
        <f t="shared" si="27"/>
        <v>32.910290165476233</v>
      </c>
      <c r="U53" s="69">
        <f t="shared" si="28"/>
        <v>57.358599951052639</v>
      </c>
      <c r="W53" t="str">
        <f t="shared" si="29"/>
        <v>33 Protective service occupations</v>
      </c>
      <c r="X53" s="173">
        <f t="shared" ref="X53:AB53" si="49">X16/X$35*100</f>
        <v>0.49405167102350322</v>
      </c>
      <c r="Y53" s="173">
        <f t="shared" si="49"/>
        <v>0.49412868178204611</v>
      </c>
      <c r="Z53" s="173">
        <f t="shared" si="49"/>
        <v>0.55521021072444843</v>
      </c>
      <c r="AA53" s="173">
        <f t="shared" si="49"/>
        <v>0.72403165168051931</v>
      </c>
      <c r="AB53" s="173">
        <f t="shared" si="49"/>
        <v>0.91145795881649305</v>
      </c>
      <c r="AD53" s="68">
        <f t="shared" si="31"/>
        <v>74.710148467419131</v>
      </c>
      <c r="AE53" s="69">
        <f t="shared" si="32"/>
        <v>71.602209957337763</v>
      </c>
      <c r="AF53" s="69">
        <f t="shared" si="33"/>
        <v>146.31235842475689</v>
      </c>
    </row>
    <row r="54" spans="1:32" x14ac:dyDescent="0.2">
      <c r="A54" t="str">
        <f t="shared" si="19"/>
        <v>34 Culture, media and sports occupations</v>
      </c>
      <c r="B54" s="173">
        <f t="shared" si="20"/>
        <v>2.6587083008628603</v>
      </c>
      <c r="C54" s="173">
        <f t="shared" si="20"/>
        <v>2.3795526364981501</v>
      </c>
      <c r="D54" s="173">
        <f t="shared" si="20"/>
        <v>2.5248266811053983</v>
      </c>
      <c r="E54" s="173">
        <f t="shared" si="20"/>
        <v>2.446482563082268</v>
      </c>
      <c r="F54" s="173">
        <f t="shared" si="20"/>
        <v>2.5909786665372496</v>
      </c>
      <c r="H54" s="68">
        <f t="shared" si="21"/>
        <v>9.7061797450657412</v>
      </c>
      <c r="I54" s="69">
        <f t="shared" si="22"/>
        <v>47.873729429610528</v>
      </c>
      <c r="J54" s="69">
        <f t="shared" si="23"/>
        <v>57.579909174676267</v>
      </c>
      <c r="L54" t="str">
        <f t="shared" si="24"/>
        <v>34 Culture, media and sports occupations</v>
      </c>
      <c r="M54" s="173">
        <f t="shared" ref="M54:Q54" si="50">M17/M$35*100</f>
        <v>2.8253617925151233</v>
      </c>
      <c r="N54" s="173">
        <f t="shared" si="50"/>
        <v>2.4180023758631086</v>
      </c>
      <c r="O54" s="173">
        <f t="shared" si="50"/>
        <v>2.4749612778914813</v>
      </c>
      <c r="P54" s="173">
        <f t="shared" si="50"/>
        <v>2.4403984065397255</v>
      </c>
      <c r="Q54" s="173">
        <f t="shared" si="50"/>
        <v>2.6579921348064484</v>
      </c>
      <c r="S54" s="68">
        <f t="shared" si="26"/>
        <v>15.321132640682478</v>
      </c>
      <c r="T54" s="69">
        <f t="shared" si="27"/>
        <v>42.458969984255511</v>
      </c>
      <c r="U54" s="69">
        <f t="shared" si="28"/>
        <v>57.780102624937989</v>
      </c>
      <c r="W54" t="str">
        <f t="shared" si="29"/>
        <v>34 Culture, media and sports occupations</v>
      </c>
      <c r="X54" s="173">
        <f t="shared" ref="X54:AB54" si="51">X17/X$35*100</f>
        <v>2.4812931125773274</v>
      </c>
      <c r="Y54" s="173">
        <f t="shared" si="51"/>
        <v>2.3399595067329293</v>
      </c>
      <c r="Z54" s="173">
        <f t="shared" si="51"/>
        <v>2.5753748344309222</v>
      </c>
      <c r="AA54" s="173">
        <f t="shared" si="51"/>
        <v>2.4526871568941551</v>
      </c>
      <c r="AB54" s="173">
        <f t="shared" si="51"/>
        <v>2.5224373037884567</v>
      </c>
      <c r="AD54" s="68">
        <f t="shared" si="31"/>
        <v>4.2362715515094846</v>
      </c>
      <c r="AE54" s="69">
        <f t="shared" si="32"/>
        <v>53.148615542974966</v>
      </c>
      <c r="AF54" s="69">
        <f t="shared" si="33"/>
        <v>57.384887094484448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6.6969065863912327</v>
      </c>
      <c r="C55" s="173">
        <f t="shared" si="52"/>
        <v>6.6755553929316882</v>
      </c>
      <c r="D55" s="173">
        <f t="shared" si="52"/>
        <v>6.9172404977416457</v>
      </c>
      <c r="E55" s="173">
        <f t="shared" si="52"/>
        <v>6.5110560161249023</v>
      </c>
      <c r="F55" s="173">
        <f t="shared" si="52"/>
        <v>6.4988741754950787</v>
      </c>
      <c r="H55" s="68">
        <f t="shared" si="21"/>
        <v>0.43939293580345323</v>
      </c>
      <c r="I55" s="69">
        <f t="shared" si="22"/>
        <v>45.355806290911275</v>
      </c>
      <c r="J55" s="69">
        <f t="shared" si="23"/>
        <v>45.795199226714729</v>
      </c>
      <c r="L55" t="str">
        <f t="shared" si="24"/>
        <v>35 Business and public service associate professionals</v>
      </c>
      <c r="M55" s="173">
        <f t="shared" ref="M55:Q55" si="53">M18/M$35*100</f>
        <v>6.8107195036247141</v>
      </c>
      <c r="N55" s="173">
        <f t="shared" si="53"/>
        <v>6.6897683297547754</v>
      </c>
      <c r="O55" s="173">
        <f t="shared" si="53"/>
        <v>7.0771373043575174</v>
      </c>
      <c r="P55" s="173">
        <f t="shared" si="53"/>
        <v>6.4325815176857422</v>
      </c>
      <c r="Q55" s="173">
        <f t="shared" si="53"/>
        <v>6.1792456566097247</v>
      </c>
      <c r="S55" s="68">
        <f t="shared" si="26"/>
        <v>-6.2434850340571622</v>
      </c>
      <c r="T55" s="69">
        <f t="shared" si="27"/>
        <v>36.39461828026424</v>
      </c>
      <c r="U55" s="69">
        <f t="shared" si="28"/>
        <v>30.151133246207078</v>
      </c>
      <c r="W55" t="str">
        <f t="shared" si="29"/>
        <v>35 Business and public service associate professionals</v>
      </c>
      <c r="X55" s="173">
        <f t="shared" ref="X55:AB55" si="54">X18/X$35*100</f>
        <v>6.5757441676497148</v>
      </c>
      <c r="Y55" s="173">
        <f t="shared" si="54"/>
        <v>6.66091980212469</v>
      </c>
      <c r="Z55" s="173">
        <f t="shared" si="54"/>
        <v>6.7551544064609459</v>
      </c>
      <c r="AA55" s="173">
        <f t="shared" si="54"/>
        <v>6.5910839351966484</v>
      </c>
      <c r="AB55" s="173">
        <f t="shared" si="54"/>
        <v>6.8257901645284518</v>
      </c>
      <c r="AD55" s="68">
        <f t="shared" si="31"/>
        <v>7.5366711678411686</v>
      </c>
      <c r="AE55" s="69">
        <f t="shared" si="32"/>
        <v>54.872670864527642</v>
      </c>
      <c r="AF55" s="69">
        <f t="shared" si="33"/>
        <v>62.409342032368812</v>
      </c>
    </row>
    <row r="56" spans="1:32" x14ac:dyDescent="0.2">
      <c r="A56" t="str">
        <f t="shared" si="19"/>
        <v>41 Administrative occupations</v>
      </c>
      <c r="B56" s="173">
        <f t="shared" si="52"/>
        <v>8.4983364297737332</v>
      </c>
      <c r="C56" s="173">
        <f t="shared" si="52"/>
        <v>7.8193673819691254</v>
      </c>
      <c r="D56" s="173">
        <f t="shared" si="52"/>
        <v>8.0995628996718558</v>
      </c>
      <c r="E56" s="173">
        <f t="shared" si="52"/>
        <v>7.1401074695668534</v>
      </c>
      <c r="F56" s="173">
        <f t="shared" si="52"/>
        <v>6.2672602536717497</v>
      </c>
      <c r="H56" s="68">
        <f t="shared" si="21"/>
        <v>-17.279152924439305</v>
      </c>
      <c r="I56" s="69">
        <f t="shared" si="22"/>
        <v>44.695203114541407</v>
      </c>
      <c r="J56" s="69">
        <f t="shared" si="23"/>
        <v>27.416050190102098</v>
      </c>
      <c r="L56" t="str">
        <f t="shared" si="24"/>
        <v>41 Administrative occupations</v>
      </c>
      <c r="M56" s="173">
        <f t="shared" ref="M56:Q56" si="55">M19/M$35*100</f>
        <v>4.1472451253493174</v>
      </c>
      <c r="N56" s="173">
        <f t="shared" si="55"/>
        <v>3.6496756241097792</v>
      </c>
      <c r="O56" s="173">
        <f t="shared" si="55"/>
        <v>4.3487485040222484</v>
      </c>
      <c r="P56" s="173">
        <f t="shared" si="55"/>
        <v>3.9308816382403751</v>
      </c>
      <c r="Q56" s="173">
        <f t="shared" si="55"/>
        <v>3.9615850410632989</v>
      </c>
      <c r="S56" s="68">
        <f t="shared" si="26"/>
        <v>-2.1798539247867219</v>
      </c>
      <c r="T56" s="69">
        <f t="shared" si="27"/>
        <v>35.303468547548704</v>
      </c>
      <c r="U56" s="69">
        <f t="shared" si="28"/>
        <v>33.123614622761984</v>
      </c>
      <c r="W56" t="str">
        <f t="shared" si="29"/>
        <v>41 Administrative occupations</v>
      </c>
      <c r="X56" s="173">
        <f t="shared" ref="X56:AB56" si="56">X19/X$35*100</f>
        <v>13.130400692986147</v>
      </c>
      <c r="Y56" s="173">
        <f t="shared" si="56"/>
        <v>12.11305440238956</v>
      </c>
      <c r="Z56" s="173">
        <f t="shared" si="56"/>
        <v>11.901732920307985</v>
      </c>
      <c r="AA56" s="173">
        <f t="shared" si="56"/>
        <v>10.412860659718753</v>
      </c>
      <c r="AB56" s="173">
        <f t="shared" si="56"/>
        <v>8.6255044277156117</v>
      </c>
      <c r="AD56" s="68">
        <f t="shared" si="31"/>
        <v>-22.871792560473551</v>
      </c>
      <c r="AE56" s="69">
        <f t="shared" si="32"/>
        <v>48.173814074671803</v>
      </c>
      <c r="AF56" s="69">
        <f t="shared" si="33"/>
        <v>25.302021514198259</v>
      </c>
    </row>
    <row r="57" spans="1:32" x14ac:dyDescent="0.2">
      <c r="A57" t="str">
        <f t="shared" si="19"/>
        <v>42 Secretarial and related occupations</v>
      </c>
      <c r="B57" s="173">
        <f t="shared" si="52"/>
        <v>2.605414667134478</v>
      </c>
      <c r="C57" s="173">
        <f t="shared" si="52"/>
        <v>2.2439443691045882</v>
      </c>
      <c r="D57" s="173">
        <f t="shared" si="52"/>
        <v>2.2130741649863275</v>
      </c>
      <c r="E57" s="173">
        <f t="shared" si="52"/>
        <v>2.1665956726090525</v>
      </c>
      <c r="F57" s="173">
        <f t="shared" si="52"/>
        <v>1.6390985794818556</v>
      </c>
      <c r="H57" s="68">
        <f t="shared" si="21"/>
        <v>-20.821379402779876</v>
      </c>
      <c r="I57" s="69">
        <f t="shared" si="22"/>
        <v>49.712342820612882</v>
      </c>
      <c r="J57" s="69">
        <f t="shared" si="23"/>
        <v>28.890963417833003</v>
      </c>
      <c r="L57" t="str">
        <f t="shared" si="24"/>
        <v>42 Secretarial and related occupations</v>
      </c>
      <c r="M57" s="173">
        <f t="shared" ref="M57:Q57" si="57">M20/M$35*100</f>
        <v>0.2295825337064703</v>
      </c>
      <c r="N57" s="173">
        <f t="shared" si="57"/>
        <v>0.17628906420804757</v>
      </c>
      <c r="O57" s="173">
        <f t="shared" si="57"/>
        <v>0.16372323198317501</v>
      </c>
      <c r="P57" s="173">
        <f t="shared" si="57"/>
        <v>0.21232581071887924</v>
      </c>
      <c r="Q57" s="173">
        <f t="shared" si="57"/>
        <v>0.23353718786363248</v>
      </c>
      <c r="S57" s="68">
        <f t="shared" si="26"/>
        <v>53.168462644116012</v>
      </c>
      <c r="T57" s="69">
        <f t="shared" si="27"/>
        <v>44.199354069291488</v>
      </c>
      <c r="U57" s="69">
        <f t="shared" si="28"/>
        <v>97.367816713407493</v>
      </c>
      <c r="W57" t="str">
        <f t="shared" si="29"/>
        <v>42 Secretarial and related occupations</v>
      </c>
      <c r="X57" s="173">
        <f t="shared" ref="X57:AB57" si="58">X20/X$35*100</f>
        <v>5.134666836458786</v>
      </c>
      <c r="Y57" s="173">
        <f t="shared" si="58"/>
        <v>4.3730861044868581</v>
      </c>
      <c r="Z57" s="173">
        <f t="shared" si="58"/>
        <v>4.2904845237246398</v>
      </c>
      <c r="AA57" s="173">
        <f t="shared" si="58"/>
        <v>4.1595507530793956</v>
      </c>
      <c r="AB57" s="173">
        <f t="shared" si="58"/>
        <v>3.0767065066168775</v>
      </c>
      <c r="AD57" s="68">
        <f t="shared" si="31"/>
        <v>-23.683461115325581</v>
      </c>
      <c r="AE57" s="69">
        <f t="shared" si="32"/>
        <v>49.925596746423771</v>
      </c>
      <c r="AF57" s="69">
        <f t="shared" si="33"/>
        <v>26.24213563109819</v>
      </c>
    </row>
    <row r="58" spans="1:32" x14ac:dyDescent="0.2">
      <c r="A58" t="str">
        <f t="shared" si="19"/>
        <v>51 Skilled agricultural and related trades</v>
      </c>
      <c r="B58" s="173">
        <f t="shared" si="52"/>
        <v>0.89093314489103859</v>
      </c>
      <c r="C58" s="173">
        <f t="shared" si="52"/>
        <v>0.94455486626934504</v>
      </c>
      <c r="D58" s="173">
        <f t="shared" si="52"/>
        <v>0.79315714268684889</v>
      </c>
      <c r="E58" s="173">
        <f t="shared" si="52"/>
        <v>0.83503947491061981</v>
      </c>
      <c r="F58" s="173">
        <f t="shared" si="52"/>
        <v>0.95369415919753475</v>
      </c>
      <c r="H58" s="68">
        <f t="shared" si="21"/>
        <v>28.543082190914308</v>
      </c>
      <c r="I58" s="69">
        <f t="shared" si="22"/>
        <v>63.826380889513921</v>
      </c>
      <c r="J58" s="69">
        <f t="shared" si="23"/>
        <v>92.369463080428233</v>
      </c>
      <c r="L58" t="str">
        <f t="shared" si="24"/>
        <v>51 Skilled agricultural and related trades</v>
      </c>
      <c r="M58" s="173">
        <f t="shared" ref="M58:Q58" si="59">M21/M$35*100</f>
        <v>1.3563712665793441</v>
      </c>
      <c r="N58" s="173">
        <f t="shared" si="59"/>
        <v>1.5851560451356601</v>
      </c>
      <c r="O58" s="173">
        <f t="shared" si="59"/>
        <v>1.1832657398523421</v>
      </c>
      <c r="P58" s="173">
        <f t="shared" si="59"/>
        <v>1.1989042552233964</v>
      </c>
      <c r="Q58" s="173">
        <f t="shared" si="59"/>
        <v>1.3295171675505737</v>
      </c>
      <c r="S58" s="68">
        <f t="shared" si="26"/>
        <v>20.652208424193972</v>
      </c>
      <c r="T58" s="69">
        <f t="shared" si="27"/>
        <v>55.880903654625079</v>
      </c>
      <c r="U58" s="69">
        <f t="shared" si="28"/>
        <v>76.533112078819045</v>
      </c>
      <c r="W58" t="str">
        <f t="shared" si="29"/>
        <v>51 Skilled agricultural and related trades</v>
      </c>
      <c r="X58" s="173">
        <f t="shared" ref="X58:AB58" si="60">X21/X$35*100</f>
        <v>0.39543922408619703</v>
      </c>
      <c r="Y58" s="173">
        <f t="shared" si="60"/>
        <v>0.28490395519662393</v>
      </c>
      <c r="Z58" s="173">
        <f t="shared" si="60"/>
        <v>0.3977072332870637</v>
      </c>
      <c r="AA58" s="173">
        <f t="shared" si="60"/>
        <v>0.46397190810733857</v>
      </c>
      <c r="AB58" s="173">
        <f t="shared" si="60"/>
        <v>0.56930245689983239</v>
      </c>
      <c r="AD58" s="68">
        <f t="shared" si="31"/>
        <v>52.341597019939897</v>
      </c>
      <c r="AE58" s="69">
        <f t="shared" si="32"/>
        <v>87.789577284275296</v>
      </c>
      <c r="AF58" s="69">
        <f t="shared" si="33"/>
        <v>140.13117430421519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3.1768711750462426</v>
      </c>
      <c r="C59" s="173">
        <f t="shared" si="52"/>
        <v>3.1097196314482862</v>
      </c>
      <c r="D59" s="173">
        <f t="shared" si="52"/>
        <v>2.7813334391371001</v>
      </c>
      <c r="E59" s="173">
        <f t="shared" si="52"/>
        <v>2.7977287130919857</v>
      </c>
      <c r="F59" s="173">
        <f t="shared" si="52"/>
        <v>2.6455520348048802</v>
      </c>
      <c r="H59" s="68">
        <f t="shared" si="21"/>
        <v>1.6862137104101493</v>
      </c>
      <c r="I59" s="69">
        <f t="shared" si="22"/>
        <v>39.491600123654671</v>
      </c>
      <c r="J59" s="69">
        <f t="shared" si="23"/>
        <v>41.177813834064821</v>
      </c>
      <c r="L59" t="str">
        <f t="shared" si="24"/>
        <v>52 Skilled metal, electrical and electronic trades</v>
      </c>
      <c r="M59" s="173">
        <f t="shared" ref="M59:Q59" si="61">M22/M$35*100</f>
        <v>6.0167409791588709</v>
      </c>
      <c r="N59" s="173">
        <f t="shared" si="61"/>
        <v>5.8896539628568929</v>
      </c>
      <c r="O59" s="173">
        <f t="shared" si="61"/>
        <v>5.3416003151645945</v>
      </c>
      <c r="P59" s="173">
        <f t="shared" si="61"/>
        <v>5.1303878570710566</v>
      </c>
      <c r="Q59" s="173">
        <f t="shared" si="61"/>
        <v>4.7144178159051977</v>
      </c>
      <c r="S59" s="68">
        <f t="shared" si="26"/>
        <v>-5.2279452362021175</v>
      </c>
      <c r="T59" s="69">
        <f t="shared" si="27"/>
        <v>36.244886507956515</v>
      </c>
      <c r="U59" s="69">
        <f t="shared" si="28"/>
        <v>31.016941271754394</v>
      </c>
      <c r="W59" t="str">
        <f t="shared" si="29"/>
        <v>52 Skilled metal, electrical and electronic trades</v>
      </c>
      <c r="X59" s="173">
        <f t="shared" ref="X59:AB59" si="62">X22/X$35*100</f>
        <v>0.15361597044274639</v>
      </c>
      <c r="Y59" s="173">
        <f t="shared" si="62"/>
        <v>0.24711763361663341</v>
      </c>
      <c r="Z59" s="173">
        <f t="shared" si="62"/>
        <v>0.18601174789314681</v>
      </c>
      <c r="AA59" s="173">
        <f t="shared" si="62"/>
        <v>0.41889404820988363</v>
      </c>
      <c r="AB59" s="173">
        <f t="shared" si="62"/>
        <v>0.52951650279302165</v>
      </c>
      <c r="AD59" s="68">
        <f t="shared" si="31"/>
        <v>202.95495626502333</v>
      </c>
      <c r="AE59" s="69">
        <f t="shared" si="32"/>
        <v>134.00229504869432</v>
      </c>
      <c r="AF59" s="69">
        <f t="shared" si="33"/>
        <v>336.95725131371768</v>
      </c>
    </row>
    <row r="60" spans="1:32" x14ac:dyDescent="0.2">
      <c r="A60" t="str">
        <f t="shared" si="19"/>
        <v>53 Skilled construction and building trades</v>
      </c>
      <c r="B60" s="173">
        <f t="shared" si="52"/>
        <v>2.9176843398648615</v>
      </c>
      <c r="C60" s="173">
        <f t="shared" si="52"/>
        <v>2.7967923856643448</v>
      </c>
      <c r="D60" s="173">
        <f t="shared" si="52"/>
        <v>2.5875190487476067</v>
      </c>
      <c r="E60" s="173">
        <f t="shared" si="52"/>
        <v>2.6924504517625922</v>
      </c>
      <c r="F60" s="173">
        <f t="shared" si="52"/>
        <v>2.4123848182646448</v>
      </c>
      <c r="H60" s="68">
        <f t="shared" si="21"/>
        <v>-0.33059700384524082</v>
      </c>
      <c r="I60" s="69">
        <f t="shared" si="22"/>
        <v>43.516162913508857</v>
      </c>
      <c r="J60" s="69">
        <f t="shared" si="23"/>
        <v>43.185565909663616</v>
      </c>
      <c r="L60" t="str">
        <f t="shared" si="24"/>
        <v>53 Skilled construction and building trades</v>
      </c>
      <c r="M60" s="173">
        <f t="shared" ref="M60:Q60" si="63">M23/M$35*100</f>
        <v>5.5699911390785051</v>
      </c>
      <c r="N60" s="173">
        <f t="shared" si="63"/>
        <v>5.4067763003692288</v>
      </c>
      <c r="O60" s="173">
        <f t="shared" si="63"/>
        <v>5.0397464721527072</v>
      </c>
      <c r="P60" s="173">
        <f t="shared" si="63"/>
        <v>5.2448923212763576</v>
      </c>
      <c r="Q60" s="173">
        <f t="shared" si="63"/>
        <v>4.6653486976880387</v>
      </c>
      <c r="S60" s="68">
        <f t="shared" si="26"/>
        <v>-0.59710427484745754</v>
      </c>
      <c r="T60" s="69">
        <f t="shared" si="27"/>
        <v>43.349347970143171</v>
      </c>
      <c r="U60" s="69">
        <f t="shared" si="28"/>
        <v>42.752243695295711</v>
      </c>
      <c r="W60" t="str">
        <f t="shared" si="29"/>
        <v>53 Skilled construction and building trades</v>
      </c>
      <c r="X60" s="173">
        <f t="shared" ref="X60:AB60" si="64">X23/X$35*100</f>
        <v>9.4104074559908282E-2</v>
      </c>
      <c r="Y60" s="173">
        <f t="shared" si="64"/>
        <v>0.10919466649199318</v>
      </c>
      <c r="Z60" s="173">
        <f t="shared" si="64"/>
        <v>0.10171607116843048</v>
      </c>
      <c r="AA60" s="173">
        <f t="shared" si="64"/>
        <v>8.9482412060735164E-2</v>
      </c>
      <c r="AB60" s="173">
        <f t="shared" si="64"/>
        <v>0.1080537858940111</v>
      </c>
      <c r="AD60" s="68">
        <f t="shared" si="31"/>
        <v>13.054888674951359</v>
      </c>
      <c r="AE60" s="69">
        <f t="shared" si="32"/>
        <v>51.894542336455039</v>
      </c>
      <c r="AF60" s="69">
        <f t="shared" si="33"/>
        <v>64.949431011406404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2.1620373807438562</v>
      </c>
      <c r="C61" s="173">
        <f t="shared" si="52"/>
        <v>1.8512989692441071</v>
      </c>
      <c r="D61" s="173">
        <f t="shared" si="52"/>
        <v>1.7527263909773765</v>
      </c>
      <c r="E61" s="173">
        <f t="shared" si="52"/>
        <v>1.7712294243223723</v>
      </c>
      <c r="F61" s="173">
        <f t="shared" si="52"/>
        <v>1.7920150062907769</v>
      </c>
      <c r="H61" s="68">
        <f t="shared" si="21"/>
        <v>9.3015553784454994</v>
      </c>
      <c r="I61" s="69">
        <f t="shared" si="22"/>
        <v>45.967731081546049</v>
      </c>
      <c r="J61" s="69">
        <f t="shared" si="23"/>
        <v>55.269286459991548</v>
      </c>
      <c r="L61" t="str">
        <f t="shared" si="24"/>
        <v>54 Textiles, printing and other skilled trades</v>
      </c>
      <c r="M61" s="173">
        <f t="shared" ref="M61:Q61" si="65">M24/M$35*100</f>
        <v>2.6008617591613969</v>
      </c>
      <c r="N61" s="173">
        <f t="shared" si="65"/>
        <v>2.2620120063380966</v>
      </c>
      <c r="O61" s="173">
        <f t="shared" si="65"/>
        <v>1.9618087818989198</v>
      </c>
      <c r="P61" s="173">
        <f t="shared" si="65"/>
        <v>1.9570265399561311</v>
      </c>
      <c r="Q61" s="173">
        <f t="shared" si="65"/>
        <v>1.9310518218469765</v>
      </c>
      <c r="S61" s="68">
        <f t="shared" si="26"/>
        <v>5.6965643023216694</v>
      </c>
      <c r="T61" s="69">
        <f t="shared" si="27"/>
        <v>33.51425942382744</v>
      </c>
      <c r="U61" s="69">
        <f t="shared" si="28"/>
        <v>39.210823726149115</v>
      </c>
      <c r="W61" t="str">
        <f t="shared" si="29"/>
        <v>54 Textiles, printing and other skilled trades</v>
      </c>
      <c r="X61" s="173">
        <f t="shared" ref="X61:AB61" si="66">X24/X$35*100</f>
        <v>1.6948757932525995</v>
      </c>
      <c r="Y61" s="173">
        <f t="shared" si="66"/>
        <v>1.4283724463988683</v>
      </c>
      <c r="Z61" s="173">
        <f t="shared" si="66"/>
        <v>1.540781273264578</v>
      </c>
      <c r="AA61" s="173">
        <f t="shared" si="66"/>
        <v>1.5817544123192178</v>
      </c>
      <c r="AB61" s="173">
        <f t="shared" si="66"/>
        <v>1.6498081774755127</v>
      </c>
      <c r="AD61" s="68">
        <f t="shared" si="31"/>
        <v>13.954478061045966</v>
      </c>
      <c r="AE61" s="69">
        <f t="shared" si="32"/>
        <v>62.041291190223383</v>
      </c>
      <c r="AF61" s="69">
        <f t="shared" si="33"/>
        <v>75.995769251269337</v>
      </c>
    </row>
    <row r="62" spans="1:32" x14ac:dyDescent="0.2">
      <c r="A62" t="str">
        <f t="shared" si="19"/>
        <v>61 Caring personal service occupations</v>
      </c>
      <c r="B62" s="173">
        <f t="shared" si="52"/>
        <v>7.1036596414055087</v>
      </c>
      <c r="C62" s="173">
        <f t="shared" si="52"/>
        <v>7.3695191613159725</v>
      </c>
      <c r="D62" s="173">
        <f t="shared" si="52"/>
        <v>7.192467573604211</v>
      </c>
      <c r="E62" s="173">
        <f t="shared" si="52"/>
        <v>7.5195445591544559</v>
      </c>
      <c r="F62" s="173">
        <f t="shared" si="52"/>
        <v>7.7414336772632337</v>
      </c>
      <c r="H62" s="68">
        <f t="shared" si="21"/>
        <v>15.064753313323937</v>
      </c>
      <c r="I62" s="69">
        <f t="shared" si="22"/>
        <v>60.292804342383931</v>
      </c>
      <c r="J62" s="69">
        <f t="shared" si="23"/>
        <v>75.357557655707865</v>
      </c>
      <c r="L62" t="str">
        <f t="shared" si="24"/>
        <v>61 Caring personal service occupations</v>
      </c>
      <c r="M62" s="173">
        <f t="shared" ref="M62:Q62" si="67">M25/M$35*100</f>
        <v>2.6344579232507335</v>
      </c>
      <c r="N62" s="173">
        <f t="shared" si="67"/>
        <v>2.6331272028316084</v>
      </c>
      <c r="O62" s="173">
        <f t="shared" si="67"/>
        <v>2.6971352465234055</v>
      </c>
      <c r="P62" s="173">
        <f t="shared" si="67"/>
        <v>3.1982869418372371</v>
      </c>
      <c r="Q62" s="173">
        <f t="shared" si="67"/>
        <v>3.5718152254249667</v>
      </c>
      <c r="S62" s="68">
        <f t="shared" si="26"/>
        <v>42.203365856910693</v>
      </c>
      <c r="T62" s="69">
        <f t="shared" si="27"/>
        <v>56.189558593063097</v>
      </c>
      <c r="U62" s="69">
        <f t="shared" si="28"/>
        <v>98.392924449973776</v>
      </c>
      <c r="W62" t="str">
        <f t="shared" si="29"/>
        <v>61 Caring personal service occupations</v>
      </c>
      <c r="X62" s="173">
        <f t="shared" ref="X62:AB62" si="68">X25/X$35*100</f>
        <v>11.861461331915143</v>
      </c>
      <c r="Y62" s="173">
        <f t="shared" si="68"/>
        <v>12.246758500995284</v>
      </c>
      <c r="Z62" s="173">
        <f t="shared" si="68"/>
        <v>11.749349360836156</v>
      </c>
      <c r="AA62" s="173">
        <f t="shared" si="68"/>
        <v>11.926342458664568</v>
      </c>
      <c r="AB62" s="173">
        <f t="shared" si="68"/>
        <v>12.006118646014361</v>
      </c>
      <c r="AD62" s="68">
        <f t="shared" si="31"/>
        <v>8.7496202375700918</v>
      </c>
      <c r="AE62" s="69">
        <f t="shared" si="32"/>
        <v>61.247626292395772</v>
      </c>
      <c r="AF62" s="69">
        <f t="shared" si="33"/>
        <v>69.997246529965864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2.5327580455344592</v>
      </c>
      <c r="C63" s="173">
        <f t="shared" si="52"/>
        <v>2.5564032848251412</v>
      </c>
      <c r="D63" s="173">
        <f t="shared" si="52"/>
        <v>2.4008357211725597</v>
      </c>
      <c r="E63" s="173">
        <f t="shared" si="52"/>
        <v>2.3636406487049038</v>
      </c>
      <c r="F63" s="173">
        <f t="shared" si="52"/>
        <v>2.3337503597551734</v>
      </c>
      <c r="H63" s="68">
        <f t="shared" si="21"/>
        <v>3.917999970580941</v>
      </c>
      <c r="I63" s="69">
        <f t="shared" si="22"/>
        <v>51.777194793948176</v>
      </c>
      <c r="J63" s="69">
        <f t="shared" si="23"/>
        <v>55.69519476452912</v>
      </c>
      <c r="L63" t="str">
        <f t="shared" si="24"/>
        <v>62 Leisure, travel and related personal service occupations</v>
      </c>
      <c r="M63" s="173">
        <f t="shared" ref="M63:Q63" si="69">M26/M$35*100</f>
        <v>1.454116116559202</v>
      </c>
      <c r="N63" s="173">
        <f t="shared" si="69"/>
        <v>1.5635025636080817</v>
      </c>
      <c r="O63" s="173">
        <f t="shared" si="69"/>
        <v>1.4070820539103948</v>
      </c>
      <c r="P63" s="173">
        <f t="shared" si="69"/>
        <v>1.4368820121276911</v>
      </c>
      <c r="Q63" s="173">
        <f t="shared" si="69"/>
        <v>1.5510232030094555</v>
      </c>
      <c r="S63" s="68">
        <f t="shared" si="26"/>
        <v>18.364777772091994</v>
      </c>
      <c r="T63" s="69">
        <f t="shared" si="27"/>
        <v>47.772762453321086</v>
      </c>
      <c r="U63" s="69">
        <f t="shared" si="28"/>
        <v>66.137540225413076</v>
      </c>
      <c r="W63" t="str">
        <f t="shared" si="29"/>
        <v>62 Leisure, travel and related personal service occupations</v>
      </c>
      <c r="X63" s="173">
        <f t="shared" ref="X63:AB63" si="70">X26/X$35*100</f>
        <v>3.6810535839269276</v>
      </c>
      <c r="Y63" s="173">
        <f t="shared" si="70"/>
        <v>3.5788301659537511</v>
      </c>
      <c r="Z63" s="173">
        <f t="shared" si="70"/>
        <v>3.4081957243611538</v>
      </c>
      <c r="AA63" s="173">
        <f t="shared" si="70"/>
        <v>3.3087446843112875</v>
      </c>
      <c r="AB63" s="173">
        <f t="shared" si="70"/>
        <v>3.1343235485406122</v>
      </c>
      <c r="AD63" s="68">
        <f t="shared" si="31"/>
        <v>-2.1280516240705745</v>
      </c>
      <c r="AE63" s="69">
        <f t="shared" si="32"/>
        <v>53.453070540870087</v>
      </c>
      <c r="AF63" s="69">
        <f t="shared" si="33"/>
        <v>51.3250189167995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0.10236072905846375</v>
      </c>
      <c r="C64" s="173">
        <f t="shared" si="52"/>
        <v>7.9319210133593651E-2</v>
      </c>
      <c r="D64" s="173">
        <f t="shared" si="52"/>
        <v>0.10216262891322976</v>
      </c>
      <c r="E64" s="173">
        <f t="shared" si="52"/>
        <v>7.9084597824262137E-2</v>
      </c>
      <c r="F64" s="173">
        <f t="shared" si="52"/>
        <v>8.0279220237378726E-2</v>
      </c>
      <c r="H64" s="68">
        <f t="shared" si="21"/>
        <v>-15.994076320867375</v>
      </c>
      <c r="I64" s="69">
        <f t="shared" si="22"/>
        <v>39.814479525305941</v>
      </c>
      <c r="J64" s="69">
        <f t="shared" si="23"/>
        <v>23.820403204438566</v>
      </c>
      <c r="L64" t="str">
        <f t="shared" si="24"/>
        <v>63 Community and civil enforcement occupations</v>
      </c>
      <c r="M64" s="173">
        <f t="shared" ref="M64:Q64" si="71">M27/M$35*100</f>
        <v>0.15208514552863306</v>
      </c>
      <c r="N64" s="173">
        <f t="shared" si="71"/>
        <v>0.10413894876009318</v>
      </c>
      <c r="O64" s="173">
        <f t="shared" si="71"/>
        <v>0.15520050609704017</v>
      </c>
      <c r="P64" s="173">
        <f t="shared" si="71"/>
        <v>9.6896947017373752E-2</v>
      </c>
      <c r="Q64" s="173">
        <f t="shared" si="71"/>
        <v>0.10226952669424208</v>
      </c>
      <c r="S64" s="68">
        <f t="shared" si="26"/>
        <v>-29.241807706935408</v>
      </c>
      <c r="T64" s="69">
        <f t="shared" si="27"/>
        <v>28.226833764268083</v>
      </c>
      <c r="U64" s="69">
        <f t="shared" si="28"/>
        <v>-1.0149739426673274</v>
      </c>
      <c r="W64" t="str">
        <f t="shared" si="29"/>
        <v>63 Community and civil enforcement occupations</v>
      </c>
      <c r="X64" s="173">
        <f t="shared" ref="X64:AB64" si="72">X27/X$35*100</f>
        <v>4.94253442490587E-2</v>
      </c>
      <c r="Y64" s="173">
        <f t="shared" si="72"/>
        <v>5.3761400161198999E-2</v>
      </c>
      <c r="Z64" s="173">
        <f t="shared" si="72"/>
        <v>4.8398564548871717E-2</v>
      </c>
      <c r="AA64" s="173">
        <f t="shared" si="72"/>
        <v>6.0919649107717869E-2</v>
      </c>
      <c r="AB64" s="173">
        <f t="shared" si="72"/>
        <v>5.7787538926953166E-2</v>
      </c>
      <c r="AD64" s="68">
        <f t="shared" si="31"/>
        <v>27.069304727771343</v>
      </c>
      <c r="AE64" s="69">
        <f t="shared" si="32"/>
        <v>77.481547970624604</v>
      </c>
      <c r="AF64" s="69">
        <f t="shared" si="33"/>
        <v>104.55085269839594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6.1127469867347282</v>
      </c>
      <c r="C65" s="173">
        <f t="shared" si="73"/>
        <v>5.443048236456562</v>
      </c>
      <c r="D65" s="173">
        <f t="shared" si="73"/>
        <v>5.4900297001566347</v>
      </c>
      <c r="E65" s="173">
        <f t="shared" si="73"/>
        <v>4.9706420875604191</v>
      </c>
      <c r="F65" s="173">
        <f t="shared" si="73"/>
        <v>4.5506980600020741</v>
      </c>
      <c r="H65" s="68">
        <f t="shared" si="21"/>
        <v>-11.386038359097089</v>
      </c>
      <c r="I65" s="69">
        <f t="shared" si="22"/>
        <v>40.614668756239105</v>
      </c>
      <c r="J65" s="69">
        <f t="shared" si="23"/>
        <v>29.228630397142012</v>
      </c>
      <c r="L65" t="str">
        <f t="shared" si="24"/>
        <v>71 Sales occupations</v>
      </c>
      <c r="M65" s="173">
        <f t="shared" ref="M65:Q65" si="74">M28/M$35*100</f>
        <v>5.0741190635831384</v>
      </c>
      <c r="N65" s="173">
        <f t="shared" si="74"/>
        <v>4.8023733345542334</v>
      </c>
      <c r="O65" s="173">
        <f t="shared" si="74"/>
        <v>4.8677968365306574</v>
      </c>
      <c r="P65" s="173">
        <f t="shared" si="74"/>
        <v>4.5142916129702382</v>
      </c>
      <c r="Q65" s="173">
        <f t="shared" si="74"/>
        <v>4.2969390202224895</v>
      </c>
      <c r="S65" s="68">
        <f t="shared" si="26"/>
        <v>-5.2126541744304831</v>
      </c>
      <c r="T65" s="69">
        <f t="shared" si="27"/>
        <v>31.99892633359233</v>
      </c>
      <c r="U65" s="69">
        <f t="shared" si="28"/>
        <v>26.786272159161843</v>
      </c>
      <c r="W65" t="str">
        <f t="shared" si="29"/>
        <v>71 Sales occupations</v>
      </c>
      <c r="X65" s="173">
        <f t="shared" ref="X65:AB65" si="75">X28/X$35*100</f>
        <v>7.2184446034942438</v>
      </c>
      <c r="Y65" s="173">
        <f t="shared" si="75"/>
        <v>6.1027750628873534</v>
      </c>
      <c r="Z65" s="173">
        <f t="shared" si="75"/>
        <v>6.1207820889384568</v>
      </c>
      <c r="AA65" s="173">
        <f t="shared" si="75"/>
        <v>5.4360261240976984</v>
      </c>
      <c r="AB65" s="173">
        <f t="shared" si="75"/>
        <v>4.8102427581879716</v>
      </c>
      <c r="AD65" s="68">
        <f t="shared" si="31"/>
        <v>-16.362891092954854</v>
      </c>
      <c r="AE65" s="69">
        <f t="shared" si="32"/>
        <v>47.560499429934502</v>
      </c>
      <c r="AF65" s="69">
        <f t="shared" si="33"/>
        <v>31.197608336979641</v>
      </c>
    </row>
    <row r="66" spans="1:32" x14ac:dyDescent="0.2">
      <c r="A66" t="str">
        <f t="shared" si="19"/>
        <v>72 Customer service occupations</v>
      </c>
      <c r="B66" s="173">
        <f t="shared" si="73"/>
        <v>1.5301106642859159</v>
      </c>
      <c r="C66" s="173">
        <f t="shared" si="73"/>
        <v>1.5069657421554763</v>
      </c>
      <c r="D66" s="173">
        <f t="shared" si="73"/>
        <v>1.5572401266519791</v>
      </c>
      <c r="E66" s="173">
        <f t="shared" si="73"/>
        <v>1.9242144822106966</v>
      </c>
      <c r="F66" s="173">
        <f t="shared" si="73"/>
        <v>2.0860547409453392</v>
      </c>
      <c r="H66" s="68">
        <f t="shared" si="21"/>
        <v>43.208547730594006</v>
      </c>
      <c r="I66" s="69">
        <f t="shared" si="22"/>
        <v>59.218135636871651</v>
      </c>
      <c r="J66" s="69">
        <f t="shared" si="23"/>
        <v>102.42668336746567</v>
      </c>
      <c r="L66" t="str">
        <f t="shared" si="24"/>
        <v>72 Customer service occupations</v>
      </c>
      <c r="M66" s="173">
        <f t="shared" ref="M66:Q66" si="76">M29/M$35*100</f>
        <v>1.0579584212157138</v>
      </c>
      <c r="N66" s="173">
        <f t="shared" si="76"/>
        <v>0.90409069358724381</v>
      </c>
      <c r="O66" s="173">
        <f t="shared" si="76"/>
        <v>1.0649579369595006</v>
      </c>
      <c r="P66" s="173">
        <f t="shared" si="76"/>
        <v>1.420820985086978</v>
      </c>
      <c r="Q66" s="173">
        <f t="shared" si="76"/>
        <v>1.6154320511359894</v>
      </c>
      <c r="S66" s="68">
        <f t="shared" si="26"/>
        <v>62.884536712574224</v>
      </c>
      <c r="T66" s="69">
        <f t="shared" si="27"/>
        <v>48.254875872461369</v>
      </c>
      <c r="U66" s="69">
        <f t="shared" si="28"/>
        <v>111.13941258503559</v>
      </c>
      <c r="W66" t="str">
        <f t="shared" si="29"/>
        <v>72 Customer service occupations</v>
      </c>
      <c r="X66" s="173">
        <f t="shared" ref="X66:AB66" si="77">X29/X$35*100</f>
        <v>2.0327522727709355</v>
      </c>
      <c r="Y66" s="173">
        <f t="shared" si="77"/>
        <v>2.1277686506903115</v>
      </c>
      <c r="Z66" s="173">
        <f t="shared" si="77"/>
        <v>2.0562625750868588</v>
      </c>
      <c r="AA66" s="173">
        <f t="shared" si="77"/>
        <v>2.4375727686646065</v>
      </c>
      <c r="AB66" s="173">
        <f t="shared" si="77"/>
        <v>2.5674075396164726</v>
      </c>
      <c r="AD66" s="68">
        <f t="shared" si="31"/>
        <v>32.878640694320609</v>
      </c>
      <c r="AE66" s="69">
        <f t="shared" si="32"/>
        <v>64.973854156768454</v>
      </c>
      <c r="AF66" s="69">
        <f t="shared" si="33"/>
        <v>97.852494851089062</v>
      </c>
    </row>
    <row r="67" spans="1:32" x14ac:dyDescent="0.2">
      <c r="A67" t="str">
        <f t="shared" si="19"/>
        <v>81 Process, plant and machine operatives</v>
      </c>
      <c r="B67" s="173">
        <f t="shared" si="73"/>
        <v>1.3782232960382548</v>
      </c>
      <c r="C67" s="173">
        <f t="shared" si="73"/>
        <v>1.3347385063645518</v>
      </c>
      <c r="D67" s="173">
        <f t="shared" si="73"/>
        <v>1.1990073915566</v>
      </c>
      <c r="E67" s="173">
        <f t="shared" si="73"/>
        <v>1.4370150096415966</v>
      </c>
      <c r="F67" s="173">
        <f t="shared" si="73"/>
        <v>1.3883304632170053</v>
      </c>
      <c r="H67" s="68">
        <f t="shared" si="21"/>
        <v>23.785512383016489</v>
      </c>
      <c r="I67" s="69">
        <f t="shared" si="22"/>
        <v>45.848940556276894</v>
      </c>
      <c r="J67" s="69">
        <f t="shared" si="23"/>
        <v>69.634452939293382</v>
      </c>
      <c r="L67" t="str">
        <f t="shared" si="24"/>
        <v>81 Process, plant and machine operatives</v>
      </c>
      <c r="M67" s="173">
        <f t="shared" ref="M67:Q67" si="78">M30/M$35*100</f>
        <v>2.2287228046125342</v>
      </c>
      <c r="N67" s="173">
        <f t="shared" si="78"/>
        <v>2.199407068652969</v>
      </c>
      <c r="O67" s="173">
        <f t="shared" si="78"/>
        <v>1.993370126926767</v>
      </c>
      <c r="P67" s="173">
        <f t="shared" si="78"/>
        <v>2.3924013995370386</v>
      </c>
      <c r="Q67" s="173">
        <f t="shared" si="78"/>
        <v>2.3119048748675128</v>
      </c>
      <c r="S67" s="68">
        <f t="shared" si="26"/>
        <v>24.53907377499641</v>
      </c>
      <c r="T67" s="69">
        <f t="shared" si="27"/>
        <v>44.014935204489689</v>
      </c>
      <c r="U67" s="69">
        <f t="shared" si="28"/>
        <v>68.554008979486099</v>
      </c>
      <c r="W67" t="str">
        <f t="shared" si="29"/>
        <v>81 Process, plant and machine operatives</v>
      </c>
      <c r="X67" s="173">
        <f t="shared" ref="X67:AB67" si="79">X30/X$35*100</f>
        <v>0.47280253974645337</v>
      </c>
      <c r="Y67" s="173">
        <f t="shared" si="79"/>
        <v>0.4443570588953008</v>
      </c>
      <c r="Z67" s="173">
        <f t="shared" si="79"/>
        <v>0.39376835295258622</v>
      </c>
      <c r="AA67" s="173">
        <f t="shared" si="79"/>
        <v>0.46271652779695205</v>
      </c>
      <c r="AB67" s="173">
        <f t="shared" si="79"/>
        <v>0.44369872859088677</v>
      </c>
      <c r="AD67" s="68">
        <f t="shared" si="31"/>
        <v>19.918534081379459</v>
      </c>
      <c r="AE67" s="69">
        <f t="shared" si="32"/>
        <v>55.260328899591549</v>
      </c>
      <c r="AF67" s="69">
        <f t="shared" si="33"/>
        <v>75.178862980971005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2.8052508693905462</v>
      </c>
      <c r="C68" s="173">
        <f t="shared" si="73"/>
        <v>2.9287352096270718</v>
      </c>
      <c r="D68" s="173">
        <f t="shared" si="73"/>
        <v>2.4937954090701377</v>
      </c>
      <c r="E68" s="173">
        <f t="shared" si="73"/>
        <v>2.6234465730985801</v>
      </c>
      <c r="F68" s="173">
        <f t="shared" si="73"/>
        <v>2.5310062001790485</v>
      </c>
      <c r="H68" s="68">
        <f t="shared" si="21"/>
        <v>8.5003686643977971</v>
      </c>
      <c r="I68" s="69">
        <f t="shared" si="22"/>
        <v>56.373280272145585</v>
      </c>
      <c r="J68" s="69">
        <f t="shared" si="23"/>
        <v>64.873648936543375</v>
      </c>
      <c r="L68" t="str">
        <f t="shared" si="24"/>
        <v>82 Transport and mobile machine drivers and operatives</v>
      </c>
      <c r="M68" s="173">
        <f t="shared" ref="M68:Q68" si="80">M31/M$35*100</f>
        <v>4.9046751565243536</v>
      </c>
      <c r="N68" s="173">
        <f t="shared" si="80"/>
        <v>5.25899171262148</v>
      </c>
      <c r="O68" s="173">
        <f t="shared" si="80"/>
        <v>4.5065531376745076</v>
      </c>
      <c r="P68" s="173">
        <f t="shared" si="80"/>
        <v>4.5594058664596631</v>
      </c>
      <c r="Q68" s="173">
        <f t="shared" si="80"/>
        <v>4.2989552463851899</v>
      </c>
      <c r="S68" s="68">
        <f t="shared" si="26"/>
        <v>2.4335074997919612</v>
      </c>
      <c r="T68" s="69">
        <f t="shared" si="27"/>
        <v>53.271696965419522</v>
      </c>
      <c r="U68" s="69">
        <f t="shared" si="28"/>
        <v>55.705204465211487</v>
      </c>
      <c r="W68" t="str">
        <f t="shared" si="29"/>
        <v>82 Transport and mobile machine drivers and operatives</v>
      </c>
      <c r="X68" s="173">
        <f t="shared" ref="X68:AB68" si="81">X31/X$35*100</f>
        <v>0.57025566166779329</v>
      </c>
      <c r="Y68" s="173">
        <f t="shared" si="81"/>
        <v>0.52918323260178379</v>
      </c>
      <c r="Z68" s="173">
        <f t="shared" si="81"/>
        <v>0.45347928375627744</v>
      </c>
      <c r="AA68" s="173">
        <f t="shared" si="81"/>
        <v>0.64916452304639249</v>
      </c>
      <c r="AB68" s="173">
        <f t="shared" si="81"/>
        <v>0.72274824805176063</v>
      </c>
      <c r="AD68" s="68">
        <f t="shared" si="31"/>
        <v>69.616669483791043</v>
      </c>
      <c r="AE68" s="69">
        <f t="shared" si="32"/>
        <v>87.617987089595545</v>
      </c>
      <c r="AF68" s="69">
        <f t="shared" si="33"/>
        <v>157.23465657338659</v>
      </c>
    </row>
    <row r="69" spans="1:32" x14ac:dyDescent="0.2">
      <c r="A69" t="str">
        <f t="shared" si="19"/>
        <v>91 Elementary trades and related occupations</v>
      </c>
      <c r="B69" s="173">
        <f t="shared" si="73"/>
        <v>1.2404409632294298</v>
      </c>
      <c r="C69" s="173">
        <f t="shared" si="73"/>
        <v>1.0678227285662028</v>
      </c>
      <c r="D69" s="173">
        <f t="shared" si="73"/>
        <v>0.97177615034408638</v>
      </c>
      <c r="E69" s="173">
        <f t="shared" si="73"/>
        <v>0.81119317044445216</v>
      </c>
      <c r="F69" s="173">
        <f t="shared" si="73"/>
        <v>0.75673125042670097</v>
      </c>
      <c r="H69" s="68">
        <f t="shared" si="21"/>
        <v>-16.751913683843192</v>
      </c>
      <c r="I69" s="69">
        <f t="shared" si="22"/>
        <v>31.54298375258908</v>
      </c>
      <c r="J69" s="69">
        <f t="shared" si="23"/>
        <v>14.79107006874589</v>
      </c>
      <c r="L69" t="str">
        <f t="shared" si="24"/>
        <v>91 Elementary trades and related occupations</v>
      </c>
      <c r="M69" s="173">
        <f t="shared" ref="M69:Q70" si="82">M32/M$35*100</f>
        <v>1.9480707572777776</v>
      </c>
      <c r="N69" s="173">
        <f t="shared" si="82"/>
        <v>1.756858147930793</v>
      </c>
      <c r="O69" s="173">
        <f t="shared" si="82"/>
        <v>1.6198756045559772</v>
      </c>
      <c r="P69" s="173">
        <f t="shared" si="82"/>
        <v>1.3395806124175218</v>
      </c>
      <c r="Q69" s="173">
        <f t="shared" si="82"/>
        <v>1.2534075754588401</v>
      </c>
      <c r="S69" s="68">
        <f t="shared" si="26"/>
        <v>-16.912772677245826</v>
      </c>
      <c r="T69" s="69">
        <f t="shared" si="27"/>
        <v>27.991469645332312</v>
      </c>
      <c r="U69" s="69">
        <f t="shared" si="28"/>
        <v>11.078696968086483</v>
      </c>
      <c r="W69" t="str">
        <f t="shared" si="29"/>
        <v>91 Elementary trades and related occupations</v>
      </c>
      <c r="X69" s="173">
        <f t="shared" ref="X69:AB70" si="83">X32/X$35*100</f>
        <v>0.48711577392285715</v>
      </c>
      <c r="Y69" s="173">
        <f t="shared" si="83"/>
        <v>0.35829727475794454</v>
      </c>
      <c r="Z69" s="173">
        <f t="shared" si="83"/>
        <v>0.31480300924353477</v>
      </c>
      <c r="AA69" s="173">
        <f t="shared" si="83"/>
        <v>0.2723461782903342</v>
      </c>
      <c r="AB69" s="173">
        <f t="shared" si="83"/>
        <v>0.2487307985471606</v>
      </c>
      <c r="AD69" s="68">
        <f t="shared" si="31"/>
        <v>-15.912851601536174</v>
      </c>
      <c r="AE69" s="69">
        <f t="shared" si="32"/>
        <v>50.068157627836882</v>
      </c>
      <c r="AF69" s="69">
        <f t="shared" si="33"/>
        <v>34.155306026300707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9.7410429877369538</v>
      </c>
      <c r="C70" s="173">
        <f t="shared" si="73"/>
        <v>9.1360560875130918</v>
      </c>
      <c r="D70" s="173">
        <f t="shared" si="73"/>
        <v>8.506956343093341</v>
      </c>
      <c r="E70" s="173">
        <f t="shared" si="73"/>
        <v>8.504844411140045</v>
      </c>
      <c r="F70" s="173">
        <f t="shared" si="73"/>
        <v>7.8899528708349331</v>
      </c>
      <c r="H70" s="68">
        <f t="shared" si="21"/>
        <v>-0.8485588755234752</v>
      </c>
      <c r="I70" s="69">
        <f t="shared" si="22"/>
        <v>49.053266740178735</v>
      </c>
      <c r="J70" s="69">
        <f t="shared" si="23"/>
        <v>48.204707864655262</v>
      </c>
      <c r="L70" t="str">
        <f t="shared" si="24"/>
        <v>92 Elementary administration and service occupations</v>
      </c>
      <c r="M70" s="173">
        <f t="shared" si="82"/>
        <v>8.9140361305185252</v>
      </c>
      <c r="N70" s="173">
        <f t="shared" si="82"/>
        <v>8.3243493346711723</v>
      </c>
      <c r="O70" s="173">
        <f t="shared" si="82"/>
        <v>7.9186678733356288</v>
      </c>
      <c r="P70" s="173">
        <f t="shared" si="82"/>
        <v>8.221992939437321</v>
      </c>
      <c r="Q70" s="173">
        <f t="shared" si="82"/>
        <v>7.4883570023419459</v>
      </c>
      <c r="S70" s="68">
        <f t="shared" si="26"/>
        <v>1.5448796287641124</v>
      </c>
      <c r="T70" s="69">
        <f t="shared" si="27"/>
        <v>40.965906497352918</v>
      </c>
      <c r="U70" s="69">
        <f t="shared" si="28"/>
        <v>42.51078612611704</v>
      </c>
      <c r="W70" t="str">
        <f t="shared" si="29"/>
        <v>92 Elementary administration and service occupations</v>
      </c>
      <c r="X70" s="173">
        <f t="shared" si="83"/>
        <v>10.621454048028367</v>
      </c>
      <c r="Y70" s="173">
        <f t="shared" si="83"/>
        <v>9.9719007857442943</v>
      </c>
      <c r="Z70" s="173">
        <f t="shared" si="83"/>
        <v>9.1032995761237725</v>
      </c>
      <c r="AA70" s="173">
        <f t="shared" si="83"/>
        <v>8.7932949923730899</v>
      </c>
      <c r="AB70" s="173">
        <f t="shared" si="83"/>
        <v>8.3007050496391219</v>
      </c>
      <c r="AD70" s="68">
        <f t="shared" si="31"/>
        <v>-2.9590402588649951</v>
      </c>
      <c r="AE70" s="69">
        <f t="shared" si="32"/>
        <v>56.184522965180115</v>
      </c>
      <c r="AF70" s="69">
        <f t="shared" si="33"/>
        <v>53.22548270631512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6.9051989041162543</v>
      </c>
      <c r="I72" s="67">
        <f>IF(D35&gt;0,I35/D35*100,0)</f>
        <v>49.904563238118278</v>
      </c>
      <c r="J72" s="67">
        <f>IF(D35&gt;0,(J35/D35)*100,0)</f>
        <v>56.809762142234469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7.3800535640260945</v>
      </c>
      <c r="T72" s="67">
        <f t="shared" ref="T72" si="85">IF(O35&gt;0,T35/O35*100,0)</f>
        <v>41.822305778522725</v>
      </c>
      <c r="U72" s="67">
        <f t="shared" ref="U72" si="86">IF(O35&gt;0,(U35/O35)*100,0)</f>
        <v>49.202359342548782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6.4238426007588902</v>
      </c>
      <c r="AE72" s="67">
        <f t="shared" ref="AE72" si="88">IF(Z35&gt;0,AE35/Z35*100,0)</f>
        <v>58.097481834031541</v>
      </c>
      <c r="AF72" s="67">
        <f t="shared" ref="AF72" si="89">IF(Z35&gt;0,(AF35/Z35)*100,0)</f>
        <v>64.521324434790429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Enterprise M3 LEP (including all of Surrey)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Enterprise M3 LEP (including all of Surrey)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Enterprise M3 LEP (including all of Surrey)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3.8048005941763829</v>
      </c>
      <c r="C82" s="18">
        <f t="shared" ref="B82:E107" si="96">IF(AND(D$6-C$6 &lt;&gt; 0,C8&lt;&gt;0,D8&lt;&gt;0),(EXP(LN(D8/C8)/(D$6-C$6))-1)*100,0)</f>
        <v>0.31703200393438102</v>
      </c>
      <c r="D82" s="18">
        <f t="shared" si="96"/>
        <v>-1.186700606368063</v>
      </c>
      <c r="E82" s="18">
        <f t="shared" si="96"/>
        <v>0.88091119965645337</v>
      </c>
      <c r="F82" s="18">
        <f t="shared" ref="F82:F107" si="97">IF(AND(F$6-D$6 &lt;&gt; 0,D8&lt;&gt;0,F8&lt;&gt;0),(EXP(LN(F8/D8)/(F$6-D$6))-1)*100,0)</f>
        <v>0.18694436452009189</v>
      </c>
      <c r="H82" s="18">
        <f t="shared" ref="H82:H107" si="98">IF($F$6-$D$6 &lt;&gt; 0,(EXP(LN(1+(H45/100))/($F$6-$D$6))-1)*100,0)</f>
        <v>0.18694436452009189</v>
      </c>
      <c r="I82" s="18">
        <f t="shared" ref="I82:I107" si="99">IF(D8&gt;0,((1+(I8/D8))^(1/($F$6-$D$6))-1)*100,0)</f>
        <v>2.7377986036968505</v>
      </c>
      <c r="J82" s="18">
        <f t="shared" ref="J82:J107" si="100">IF($F$6-$D$6 &lt;&gt; 0,(EXP(LN(1+(J45/100))/($F$6-$D$6))-1)*100,0)</f>
        <v>2.8664369410733359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2.6201136111948964</v>
      </c>
      <c r="N82" s="18">
        <f t="shared" si="102"/>
        <v>-6.2689730090048634E-3</v>
      </c>
      <c r="O82" s="18">
        <f t="shared" si="102"/>
        <v>-1.7919810476963338</v>
      </c>
      <c r="P82" s="18">
        <f t="shared" si="102"/>
        <v>0.50689463599287166</v>
      </c>
      <c r="Q82" s="18">
        <f t="shared" ref="Q82:Q107" si="103">IF(AND(Q$6-O$6 &lt;&gt; 0,O8&lt;&gt;0,Q8&lt;&gt;0),(EXP(LN(Q8/O8)/(Q$6-O$6))-1)*100,0)</f>
        <v>-0.26531506803672</v>
      </c>
      <c r="S82" s="18">
        <f t="shared" ref="S82:S107" si="104">IF($F$6-$D$6 &lt;&gt; 0,(EXP(LN(1+(S45/100))/($F$6-$D$6))-1)*100,0)</f>
        <v>-0.26531506803672</v>
      </c>
      <c r="T82" s="18">
        <f t="shared" ref="T82:T107" si="105">IF(O8&gt;0,((1+(T8/O8))^(1/($F$6-$D$6))-1)*100,0)</f>
        <v>2.4466580011823336</v>
      </c>
      <c r="U82" s="18">
        <f t="shared" ref="U82:U107" si="106">IF($F$6-$D$6 &lt;&gt; 0,(EXP(LN(1+(U45/100))/($F$6-$D$6))-1)*100,0)</f>
        <v>2.2585889906641121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6.2016218054844474</v>
      </c>
      <c r="Y82" s="18">
        <f t="shared" si="108"/>
        <v>0.91751133418540576</v>
      </c>
      <c r="Z82" s="18">
        <f t="shared" si="108"/>
        <v>-0.11006251366370012</v>
      </c>
      <c r="AA82" s="18">
        <f t="shared" si="108"/>
        <v>1.4861484743954323</v>
      </c>
      <c r="AB82" s="18">
        <f t="shared" ref="AB82:AB107" si="109">IF(AND(AB$6-Z$6 &lt;&gt; 0,Z8&lt;&gt;0,AB8&lt;&gt;0),(EXP(LN(AB8/Z8)/(AB$6-Z$6))-1)*100,0)</f>
        <v>0.95126397983207323</v>
      </c>
      <c r="AD82" s="18">
        <f t="shared" ref="AD82:AD107" si="110">IF($F$6-$D$6 &lt;&gt; 0,(EXP(LN(1+(AD45/100))/($F$6-$D$6))-1)*100,0)</f>
        <v>0.95126397983207323</v>
      </c>
      <c r="AE82" s="18">
        <f t="shared" ref="AE82:AE107" si="111">IF(Z8&gt;0,((1+(AE8/Z8))^(1/($F$6-$D$6))-1)*100,0)</f>
        <v>3.2451753303722963</v>
      </c>
      <c r="AF82" s="18">
        <f t="shared" ref="AF82:AF107" si="112">IF($F$6-$D$6 &lt;&gt; 0,(EXP(LN(1+(AF45/100))/($F$6-$D$6))-1)*100,0)</f>
        <v>3.8686515834697621</v>
      </c>
    </row>
    <row r="83" spans="1:32" x14ac:dyDescent="0.2">
      <c r="A83" t="str">
        <f t="shared" si="95"/>
        <v>12 Other managers and proprietors</v>
      </c>
      <c r="B83" s="18">
        <f t="shared" si="96"/>
        <v>0.92489926384340393</v>
      </c>
      <c r="C83" s="18">
        <f t="shared" si="96"/>
        <v>-1.7139086082354482</v>
      </c>
      <c r="D83" s="18">
        <f t="shared" si="96"/>
        <v>4.8077977600873734</v>
      </c>
      <c r="E83" s="18">
        <f t="shared" si="96"/>
        <v>1.5036473216142321</v>
      </c>
      <c r="F83" s="18">
        <f t="shared" si="97"/>
        <v>2.5932915847802329</v>
      </c>
      <c r="H83" s="18">
        <f t="shared" si="98"/>
        <v>2.5932915847802329</v>
      </c>
      <c r="I83" s="18">
        <f t="shared" si="99"/>
        <v>3.7937414751245679</v>
      </c>
      <c r="J83" s="18">
        <f t="shared" si="100"/>
        <v>5.4488710575953725</v>
      </c>
      <c r="L83" t="str">
        <f t="shared" si="101"/>
        <v>12 Other managers and proprietors</v>
      </c>
      <c r="M83" s="18">
        <f t="shared" si="102"/>
        <v>0.62724078927234306</v>
      </c>
      <c r="N83" s="18">
        <f t="shared" si="102"/>
        <v>-5.9562982329077645</v>
      </c>
      <c r="O83" s="18">
        <f t="shared" si="102"/>
        <v>5.2288084113328415</v>
      </c>
      <c r="P83" s="18">
        <f t="shared" si="102"/>
        <v>1.3173660703906354</v>
      </c>
      <c r="Q83" s="18">
        <f t="shared" si="103"/>
        <v>2.6047527512633506</v>
      </c>
      <c r="S83" s="18">
        <f t="shared" si="104"/>
        <v>2.6047527512633506</v>
      </c>
      <c r="T83" s="18">
        <f t="shared" si="105"/>
        <v>3.4887930543740842</v>
      </c>
      <c r="U83" s="18">
        <f t="shared" si="106"/>
        <v>5.213642190284018</v>
      </c>
      <c r="W83" t="str">
        <f t="shared" si="107"/>
        <v>12 Other managers and proprietors</v>
      </c>
      <c r="X83" s="18">
        <f t="shared" si="108"/>
        <v>1.3182069950118169</v>
      </c>
      <c r="Y83" s="18">
        <f t="shared" si="108"/>
        <v>3.7966635535685134</v>
      </c>
      <c r="Z83" s="18">
        <f t="shared" si="108"/>
        <v>4.3034918796046151</v>
      </c>
      <c r="AA83" s="18">
        <f t="shared" si="108"/>
        <v>1.7286361251208859</v>
      </c>
      <c r="AB83" s="18">
        <f t="shared" si="109"/>
        <v>2.5797801563678169</v>
      </c>
      <c r="AD83" s="18">
        <f t="shared" si="110"/>
        <v>2.5797801563678169</v>
      </c>
      <c r="AE83" s="18">
        <f t="shared" si="111"/>
        <v>4.1372675422455485</v>
      </c>
      <c r="AF83" s="18">
        <f t="shared" si="112"/>
        <v>5.7166145274117453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2.4451108786138098</v>
      </c>
      <c r="C84" s="18">
        <f t="shared" si="96"/>
        <v>2.8139575062914979</v>
      </c>
      <c r="D84" s="18">
        <f t="shared" si="96"/>
        <v>1.2627403927658598</v>
      </c>
      <c r="E84" s="18">
        <f t="shared" si="96"/>
        <v>0.99755175070956881</v>
      </c>
      <c r="F84" s="18">
        <f t="shared" si="97"/>
        <v>1.085870710258674</v>
      </c>
      <c r="H84" s="18">
        <f t="shared" si="98"/>
        <v>1.085870710258674</v>
      </c>
      <c r="I84" s="18">
        <f t="shared" si="99"/>
        <v>2.3282645012735248</v>
      </c>
      <c r="J84" s="18">
        <f t="shared" si="100"/>
        <v>3.1319990129059061</v>
      </c>
      <c r="L84" t="str">
        <f t="shared" si="101"/>
        <v>21 Science, research, engineering and technology professionals</v>
      </c>
      <c r="M84" s="18">
        <f t="shared" si="102"/>
        <v>2.5098798257138233</v>
      </c>
      <c r="N84" s="18">
        <f t="shared" si="102"/>
        <v>-1.2153780766867794</v>
      </c>
      <c r="O84" s="18">
        <f t="shared" si="102"/>
        <v>0.57979065932205476</v>
      </c>
      <c r="P84" s="18">
        <f t="shared" si="102"/>
        <v>0.76711529164685821</v>
      </c>
      <c r="Q84" s="18">
        <f t="shared" si="103"/>
        <v>0.7046350148812941</v>
      </c>
      <c r="S84" s="18">
        <f t="shared" si="104"/>
        <v>0.7046350148812941</v>
      </c>
      <c r="T84" s="18">
        <f t="shared" si="105"/>
        <v>1.9979551067026202</v>
      </c>
      <c r="U84" s="18">
        <f t="shared" si="106"/>
        <v>2.5387595532979201</v>
      </c>
      <c r="W84" t="str">
        <f t="shared" si="107"/>
        <v>21 Science, research, engineering and technology professionals</v>
      </c>
      <c r="X84" s="18">
        <f t="shared" si="108"/>
        <v>2.1973120713152161</v>
      </c>
      <c r="Y84" s="18">
        <f t="shared" si="108"/>
        <v>18.347944051209275</v>
      </c>
      <c r="Z84" s="18">
        <f t="shared" si="108"/>
        <v>3.3436854530107585</v>
      </c>
      <c r="AA84" s="18">
        <f t="shared" si="108"/>
        <v>1.6208791204721962</v>
      </c>
      <c r="AB84" s="18">
        <f t="shared" si="109"/>
        <v>2.1919328772629365</v>
      </c>
      <c r="AD84" s="18">
        <f t="shared" si="110"/>
        <v>2.1919328772629365</v>
      </c>
      <c r="AE84" s="18">
        <f t="shared" si="111"/>
        <v>3.300145288446199</v>
      </c>
      <c r="AF84" s="18">
        <f t="shared" si="112"/>
        <v>4.7706117234425083</v>
      </c>
    </row>
    <row r="85" spans="1:32" x14ac:dyDescent="0.2">
      <c r="A85" t="str">
        <f t="shared" si="95"/>
        <v>22 Health professionals</v>
      </c>
      <c r="B85" s="18">
        <f t="shared" si="96"/>
        <v>5.6086615253794658</v>
      </c>
      <c r="C85" s="18">
        <f t="shared" si="96"/>
        <v>-1.1660832459560844</v>
      </c>
      <c r="D85" s="18">
        <f t="shared" si="96"/>
        <v>1.086659227453568</v>
      </c>
      <c r="E85" s="18">
        <f t="shared" si="96"/>
        <v>0.45718803489436244</v>
      </c>
      <c r="F85" s="18">
        <f t="shared" si="97"/>
        <v>0.66657502871321217</v>
      </c>
      <c r="H85" s="18">
        <f t="shared" si="98"/>
        <v>0.66657502871321217</v>
      </c>
      <c r="I85" s="18">
        <f t="shared" si="99"/>
        <v>3.0570543467546285</v>
      </c>
      <c r="J85" s="18">
        <f t="shared" si="100"/>
        <v>3.5016596094285646</v>
      </c>
      <c r="L85" t="str">
        <f t="shared" si="101"/>
        <v>22 Health professionals</v>
      </c>
      <c r="M85" s="18">
        <f t="shared" si="102"/>
        <v>5.0560267450626695</v>
      </c>
      <c r="N85" s="18">
        <f t="shared" si="102"/>
        <v>7.328443664005202</v>
      </c>
      <c r="O85" s="18">
        <f t="shared" si="102"/>
        <v>0.92342519990726846</v>
      </c>
      <c r="P85" s="18">
        <f t="shared" si="102"/>
        <v>0.46962940390837815</v>
      </c>
      <c r="Q85" s="18">
        <f t="shared" si="103"/>
        <v>0.62066749674030142</v>
      </c>
      <c r="S85" s="18">
        <f t="shared" si="104"/>
        <v>0.62066749674030142</v>
      </c>
      <c r="T85" s="18">
        <f t="shared" si="105"/>
        <v>2.2430592761765178</v>
      </c>
      <c r="U85" s="18">
        <f t="shared" si="106"/>
        <v>2.7035363922623956</v>
      </c>
      <c r="W85" t="str">
        <f t="shared" si="107"/>
        <v>22 Health professionals</v>
      </c>
      <c r="X85" s="18">
        <f t="shared" si="108"/>
        <v>5.7577652931544598</v>
      </c>
      <c r="Y85" s="18">
        <f t="shared" si="108"/>
        <v>-3.42008596004445</v>
      </c>
      <c r="Z85" s="18">
        <f t="shared" si="108"/>
        <v>1.1345927660663335</v>
      </c>
      <c r="AA85" s="18">
        <f t="shared" si="108"/>
        <v>0.45355486744620421</v>
      </c>
      <c r="AB85" s="18">
        <f t="shared" si="109"/>
        <v>0.68005640337585049</v>
      </c>
      <c r="AD85" s="18">
        <f t="shared" si="110"/>
        <v>0.68005640337585049</v>
      </c>
      <c r="AE85" s="18">
        <f t="shared" si="111"/>
        <v>3.2808233009987697</v>
      </c>
      <c r="AF85" s="18">
        <f t="shared" si="112"/>
        <v>3.7214235036523435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2.7408303073989781</v>
      </c>
      <c r="C86" s="18">
        <f t="shared" si="96"/>
        <v>0.33725155203054857</v>
      </c>
      <c r="D86" s="18">
        <f t="shared" si="96"/>
        <v>0.65433367692033784</v>
      </c>
      <c r="E86" s="18">
        <f t="shared" si="96"/>
        <v>0.7651372252089006</v>
      </c>
      <c r="F86" s="18">
        <f t="shared" si="97"/>
        <v>0.7281891628357462</v>
      </c>
      <c r="H86" s="18">
        <f t="shared" si="98"/>
        <v>0.7281891628357462</v>
      </c>
      <c r="I86" s="18">
        <f t="shared" si="99"/>
        <v>2.938155568939349</v>
      </c>
      <c r="J86" s="18">
        <f t="shared" si="100"/>
        <v>3.432233911428062</v>
      </c>
      <c r="L86" t="str">
        <f t="shared" si="101"/>
        <v>23 Teaching and other educational professionals</v>
      </c>
      <c r="M86" s="18">
        <f t="shared" si="102"/>
        <v>1.2979043456087025</v>
      </c>
      <c r="N86" s="18">
        <f t="shared" si="102"/>
        <v>5.9852869655881769</v>
      </c>
      <c r="O86" s="18">
        <f t="shared" si="102"/>
        <v>1.4236279331891089</v>
      </c>
      <c r="P86" s="18">
        <f t="shared" si="102"/>
        <v>0.72873877669652476</v>
      </c>
      <c r="Q86" s="18">
        <f t="shared" si="103"/>
        <v>0.95983788587070684</v>
      </c>
      <c r="S86" s="18">
        <f t="shared" si="104"/>
        <v>0.95983788587070684</v>
      </c>
      <c r="T86" s="18">
        <f t="shared" si="105"/>
        <v>2.5908216138897933</v>
      </c>
      <c r="U86" s="18">
        <f t="shared" si="106"/>
        <v>3.2758035178179545</v>
      </c>
      <c r="W86" t="str">
        <f t="shared" si="107"/>
        <v>23 Teaching and other educational professionals</v>
      </c>
      <c r="X86" s="18">
        <f t="shared" si="108"/>
        <v>3.3849889609722794</v>
      </c>
      <c r="Y86" s="18">
        <f t="shared" si="108"/>
        <v>-2.0586002531116865</v>
      </c>
      <c r="Z86" s="18">
        <f t="shared" si="108"/>
        <v>0.29318225577259494</v>
      </c>
      <c r="AA86" s="18">
        <f t="shared" si="108"/>
        <v>0.78276573378133207</v>
      </c>
      <c r="AB86" s="18">
        <f t="shared" si="109"/>
        <v>0.6193062697048779</v>
      </c>
      <c r="AD86" s="18">
        <f t="shared" si="110"/>
        <v>0.6193062697048779</v>
      </c>
      <c r="AE86" s="18">
        <f t="shared" si="111"/>
        <v>3.0922558899594055</v>
      </c>
      <c r="AF86" s="18">
        <f t="shared" si="112"/>
        <v>3.5029456400413883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3.2484650173305152</v>
      </c>
      <c r="C87" s="18">
        <f t="shared" si="96"/>
        <v>4.724349881515888</v>
      </c>
      <c r="D87" s="18">
        <f t="shared" si="96"/>
        <v>2.2319777803286422</v>
      </c>
      <c r="E87" s="18">
        <f t="shared" si="96"/>
        <v>1.0112787673223211</v>
      </c>
      <c r="F87" s="18">
        <f t="shared" si="97"/>
        <v>1.4165502573859179</v>
      </c>
      <c r="H87" s="18">
        <f t="shared" si="98"/>
        <v>1.4165502573859179</v>
      </c>
      <c r="I87" s="18">
        <f t="shared" si="99"/>
        <v>2.9406506301273172</v>
      </c>
      <c r="J87" s="18">
        <f t="shared" si="100"/>
        <v>3.916820054491299</v>
      </c>
      <c r="L87" t="str">
        <f t="shared" si="101"/>
        <v>24 Business, media and public service professionals</v>
      </c>
      <c r="M87" s="18">
        <f t="shared" si="102"/>
        <v>1.7714521254846627</v>
      </c>
      <c r="N87" s="18">
        <f t="shared" si="102"/>
        <v>3.7083098435837014</v>
      </c>
      <c r="O87" s="18">
        <f t="shared" si="102"/>
        <v>2.4435828725614339</v>
      </c>
      <c r="P87" s="18">
        <f t="shared" si="102"/>
        <v>0.83262885534149955</v>
      </c>
      <c r="Q87" s="18">
        <f t="shared" si="103"/>
        <v>1.3667789283274612</v>
      </c>
      <c r="S87" s="18">
        <f t="shared" si="104"/>
        <v>1.3667789283274612</v>
      </c>
      <c r="T87" s="18">
        <f t="shared" si="105"/>
        <v>2.6662750103599864</v>
      </c>
      <c r="U87" s="18">
        <f t="shared" si="106"/>
        <v>3.6404845247370643</v>
      </c>
      <c r="W87" t="str">
        <f t="shared" si="107"/>
        <v>24 Business, media and public service professionals</v>
      </c>
      <c r="X87" s="18">
        <f t="shared" si="108"/>
        <v>5.2980708352675876</v>
      </c>
      <c r="Y87" s="18">
        <f t="shared" si="108"/>
        <v>6.0193186510619556</v>
      </c>
      <c r="Z87" s="18">
        <f t="shared" si="108"/>
        <v>1.9656824843152565</v>
      </c>
      <c r="AA87" s="18">
        <f t="shared" si="108"/>
        <v>1.2352244926373324</v>
      </c>
      <c r="AB87" s="18">
        <f t="shared" si="109"/>
        <v>1.4781272055607086</v>
      </c>
      <c r="AD87" s="18">
        <f t="shared" si="110"/>
        <v>1.4781272055607086</v>
      </c>
      <c r="AE87" s="18">
        <f t="shared" si="111"/>
        <v>3.2689844353869679</v>
      </c>
      <c r="AF87" s="18">
        <f t="shared" si="112"/>
        <v>4.2475299523578425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3.1486891519372895</v>
      </c>
      <c r="C88" s="18">
        <f t="shared" si="96"/>
        <v>7.6678764789319231</v>
      </c>
      <c r="D88" s="18">
        <f t="shared" si="96"/>
        <v>-2.2967597258230277</v>
      </c>
      <c r="E88" s="18">
        <f t="shared" si="96"/>
        <v>0.73096564147916432</v>
      </c>
      <c r="F88" s="18">
        <f t="shared" si="97"/>
        <v>-0.28856023666563591</v>
      </c>
      <c r="H88" s="18">
        <f t="shared" si="98"/>
        <v>-0.28856023666563591</v>
      </c>
      <c r="I88" s="18">
        <f t="shared" si="99"/>
        <v>2.1927902111106512</v>
      </c>
      <c r="J88" s="18">
        <f t="shared" si="100"/>
        <v>1.9810072970648962</v>
      </c>
      <c r="L88" t="str">
        <f t="shared" si="101"/>
        <v>31 Science, engineering and technology associate professionals</v>
      </c>
      <c r="M88" s="18">
        <f t="shared" si="102"/>
        <v>4.1657058734175356</v>
      </c>
      <c r="N88" s="18">
        <f t="shared" si="102"/>
        <v>2.997021389969956</v>
      </c>
      <c r="O88" s="18">
        <f t="shared" si="102"/>
        <v>-3.76788948126493</v>
      </c>
      <c r="P88" s="18">
        <f t="shared" si="102"/>
        <v>0.20347417554544833</v>
      </c>
      <c r="Q88" s="18">
        <f t="shared" si="103"/>
        <v>-1.1381978172897544</v>
      </c>
      <c r="S88" s="18">
        <f t="shared" si="104"/>
        <v>-1.1381978172897544</v>
      </c>
      <c r="T88" s="18">
        <f t="shared" si="105"/>
        <v>1.817924236588353</v>
      </c>
      <c r="U88" s="18">
        <f t="shared" si="106"/>
        <v>0.9507308212327592</v>
      </c>
      <c r="W88" t="str">
        <f t="shared" si="107"/>
        <v>31 Science, engineering and technology associate professionals</v>
      </c>
      <c r="X88" s="18">
        <f t="shared" si="108"/>
        <v>0.78182718836372622</v>
      </c>
      <c r="Y88" s="18">
        <f t="shared" si="108"/>
        <v>19.477000675253798</v>
      </c>
      <c r="Z88" s="18">
        <f t="shared" si="108"/>
        <v>0.63338652083169134</v>
      </c>
      <c r="AA88" s="18">
        <f t="shared" si="108"/>
        <v>1.5948111835814904</v>
      </c>
      <c r="AB88" s="18">
        <f t="shared" si="109"/>
        <v>1.2733200281418</v>
      </c>
      <c r="AD88" s="18">
        <f t="shared" si="110"/>
        <v>1.2733200281418</v>
      </c>
      <c r="AE88" s="18">
        <f t="shared" si="111"/>
        <v>2.9487428717854813</v>
      </c>
      <c r="AF88" s="18">
        <f t="shared" si="112"/>
        <v>3.822469080089852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4.4826975230013888</v>
      </c>
      <c r="C89" s="18">
        <f t="shared" si="96"/>
        <v>1.5817933775282844</v>
      </c>
      <c r="D89" s="18">
        <f t="shared" si="96"/>
        <v>-5.9118286762449568E-2</v>
      </c>
      <c r="E89" s="18">
        <f t="shared" si="96"/>
        <v>0.59339500925295052</v>
      </c>
      <c r="F89" s="18">
        <f t="shared" si="97"/>
        <v>0.37541858400507166</v>
      </c>
      <c r="H89" s="18">
        <f t="shared" si="98"/>
        <v>0.37541858400507166</v>
      </c>
      <c r="I89" s="18">
        <f t="shared" si="99"/>
        <v>3.1049338680148253</v>
      </c>
      <c r="J89" s="18">
        <f t="shared" si="100"/>
        <v>3.351966153475705</v>
      </c>
      <c r="L89" t="str">
        <f t="shared" si="101"/>
        <v>32 Health and social care associate professionals</v>
      </c>
      <c r="M89" s="18">
        <f t="shared" si="102"/>
        <v>1.3792618187839167</v>
      </c>
      <c r="N89" s="18">
        <f t="shared" si="102"/>
        <v>13.658642592876369</v>
      </c>
      <c r="O89" s="18">
        <f t="shared" si="102"/>
        <v>-2.2879873032466636</v>
      </c>
      <c r="P89" s="18">
        <f t="shared" si="102"/>
        <v>0.38842923347766067</v>
      </c>
      <c r="Q89" s="18">
        <f>IF(AND(Q$6-O$6 &lt;&gt; 0,O15&lt;&gt;0,Q15&lt;&gt;0),(EXP(LN(Q15/O15)/(Q$6-O$6))-1)*100,0)</f>
        <v>-0.51175749214187327</v>
      </c>
      <c r="S89" s="18">
        <f t="shared" si="104"/>
        <v>-0.51175749214187327</v>
      </c>
      <c r="T89" s="18">
        <f t="shared" si="105"/>
        <v>2.361214484416041</v>
      </c>
      <c r="U89" s="18">
        <f t="shared" si="106"/>
        <v>1.9960487608764454</v>
      </c>
      <c r="W89" t="str">
        <f t="shared" si="107"/>
        <v>32 Health and social care associate professionals</v>
      </c>
      <c r="X89" s="18">
        <f t="shared" si="108"/>
        <v>5.2304540115392539</v>
      </c>
      <c r="Y89" s="18">
        <f t="shared" si="108"/>
        <v>-1.0676664015040305</v>
      </c>
      <c r="Z89" s="18">
        <f t="shared" si="108"/>
        <v>0.47245483818376677</v>
      </c>
      <c r="AA89" s="18">
        <f t="shared" si="108"/>
        <v>0.63783886065613693</v>
      </c>
      <c r="AB89" s="18">
        <f t="shared" si="109"/>
        <v>0.58268062720945313</v>
      </c>
      <c r="AD89" s="18">
        <f t="shared" si="110"/>
        <v>0.58268062720945313</v>
      </c>
      <c r="AE89" s="18">
        <f t="shared" si="111"/>
        <v>3.2810828479766796</v>
      </c>
      <c r="AF89" s="18">
        <f t="shared" si="112"/>
        <v>3.6576320128119288</v>
      </c>
    </row>
    <row r="90" spans="1:32" x14ac:dyDescent="0.2">
      <c r="A90" t="str">
        <f t="shared" si="95"/>
        <v>33 Protective service occupations</v>
      </c>
      <c r="B90" s="18">
        <f t="shared" si="96"/>
        <v>-1.4892891206611636</v>
      </c>
      <c r="C90" s="18">
        <f t="shared" si="96"/>
        <v>4.8868813687429569</v>
      </c>
      <c r="D90" s="18">
        <f t="shared" si="96"/>
        <v>3.7126373113345323</v>
      </c>
      <c r="E90" s="18">
        <f t="shared" si="96"/>
        <v>1.3582579709964904</v>
      </c>
      <c r="F90" s="18">
        <f t="shared" si="97"/>
        <v>2.1370518367117119</v>
      </c>
      <c r="H90" s="18">
        <f t="shared" si="98"/>
        <v>2.1370518367117119</v>
      </c>
      <c r="I90" s="18">
        <f t="shared" si="99"/>
        <v>2.4046920260190285</v>
      </c>
      <c r="J90" s="18">
        <f t="shared" si="100"/>
        <v>4.0020631059354939</v>
      </c>
      <c r="L90" t="str">
        <f t="shared" si="101"/>
        <v>33 Protective service occupations</v>
      </c>
      <c r="M90" s="18">
        <f t="shared" si="102"/>
        <v>-2.3926377312774472</v>
      </c>
      <c r="N90" s="18">
        <f t="shared" si="102"/>
        <v>3.0087230864713987</v>
      </c>
      <c r="O90" s="18">
        <f t="shared" si="102"/>
        <v>2.8811236052677547</v>
      </c>
      <c r="P90" s="18">
        <f t="shared" si="102"/>
        <v>0.76995181626984266</v>
      </c>
      <c r="Q90" s="18">
        <f t="shared" si="103"/>
        <v>1.468817723878546</v>
      </c>
      <c r="S90" s="18">
        <f t="shared" si="104"/>
        <v>1.468817723878546</v>
      </c>
      <c r="T90" s="18">
        <f t="shared" si="105"/>
        <v>1.9147962136968344</v>
      </c>
      <c r="U90" s="18">
        <f t="shared" si="106"/>
        <v>3.0685181735079725</v>
      </c>
      <c r="W90" t="str">
        <f t="shared" si="107"/>
        <v>33 Protective service occupations</v>
      </c>
      <c r="X90" s="18">
        <f t="shared" si="108"/>
        <v>1.6281965163485124</v>
      </c>
      <c r="Y90" s="18">
        <f t="shared" si="108"/>
        <v>10.749512482988056</v>
      </c>
      <c r="Z90" s="18">
        <f t="shared" si="108"/>
        <v>5.9864594733012755</v>
      </c>
      <c r="AA90" s="18">
        <f t="shared" si="108"/>
        <v>2.708555421356551</v>
      </c>
      <c r="AB90" s="18">
        <f t="shared" si="109"/>
        <v>3.7897682403355892</v>
      </c>
      <c r="AD90" s="18">
        <f t="shared" si="110"/>
        <v>3.7897682403355892</v>
      </c>
      <c r="AE90" s="18">
        <f t="shared" si="111"/>
        <v>3.6656460158339232</v>
      </c>
      <c r="AF90" s="18">
        <f t="shared" si="112"/>
        <v>6.1937800615462058</v>
      </c>
    </row>
    <row r="91" spans="1:32" x14ac:dyDescent="0.2">
      <c r="A91" t="str">
        <f t="shared" si="95"/>
        <v>34 Culture, media and sports occupations</v>
      </c>
      <c r="B91" s="18">
        <f t="shared" si="96"/>
        <v>-1.5749310112926906</v>
      </c>
      <c r="C91" s="18">
        <f t="shared" si="96"/>
        <v>3.7561586231496635</v>
      </c>
      <c r="D91" s="18">
        <f t="shared" si="96"/>
        <v>-6.5524071903122483E-2</v>
      </c>
      <c r="E91" s="18">
        <f t="shared" si="96"/>
        <v>0.96374227502777909</v>
      </c>
      <c r="F91" s="18">
        <f t="shared" si="97"/>
        <v>0.61948098135389262</v>
      </c>
      <c r="H91" s="18">
        <f t="shared" si="98"/>
        <v>0.61948098135389262</v>
      </c>
      <c r="I91" s="18">
        <f t="shared" si="99"/>
        <v>2.6422275126074979</v>
      </c>
      <c r="J91" s="18">
        <f t="shared" si="100"/>
        <v>3.0781755448981318</v>
      </c>
      <c r="L91" t="str">
        <f t="shared" si="101"/>
        <v>34 Culture, media and sports occupations</v>
      </c>
      <c r="M91" s="18">
        <f t="shared" si="102"/>
        <v>-3.065031546076602</v>
      </c>
      <c r="N91" s="18">
        <f t="shared" si="102"/>
        <v>-0.6848156184186438</v>
      </c>
      <c r="O91" s="18">
        <f t="shared" si="102"/>
        <v>0.34372781288420917</v>
      </c>
      <c r="P91" s="18">
        <f t="shared" si="102"/>
        <v>1.2618306147110347</v>
      </c>
      <c r="Q91" s="18">
        <f t="shared" si="103"/>
        <v>0.95486676129148407</v>
      </c>
      <c r="S91" s="18">
        <f t="shared" si="104"/>
        <v>0.95486676129148407</v>
      </c>
      <c r="T91" s="18">
        <f t="shared" si="105"/>
        <v>2.3872754953205844</v>
      </c>
      <c r="U91" s="18">
        <f t="shared" si="106"/>
        <v>3.0869005791209991</v>
      </c>
      <c r="W91" t="str">
        <f t="shared" si="107"/>
        <v>34 Culture, media and sports occupations</v>
      </c>
      <c r="X91" s="18">
        <f t="shared" si="108"/>
        <v>0.1451367632713696</v>
      </c>
      <c r="Y91" s="18">
        <f t="shared" si="108"/>
        <v>8.4817163034585086</v>
      </c>
      <c r="Z91" s="18">
        <f>IF(AND(AA$6-Z$6 &lt;&gt; 0,Z17&lt;&gt;0,AA17&lt;&gt;0),(EXP(LN(AA17/Z17)/(AA$6-Z$6))-1)*100,0)</f>
        <v>-0.47075608247606482</v>
      </c>
      <c r="AA91" s="18">
        <f t="shared" si="108"/>
        <v>0.65295612106646139</v>
      </c>
      <c r="AB91" s="18">
        <f t="shared" si="109"/>
        <v>0.27698274543530577</v>
      </c>
      <c r="AD91" s="18">
        <f t="shared" si="110"/>
        <v>0.27698274543530577</v>
      </c>
      <c r="AE91" s="18">
        <f t="shared" si="111"/>
        <v>2.8823490505727634</v>
      </c>
      <c r="AF91" s="18">
        <f t="shared" si="112"/>
        <v>3.0696659407635662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1.1120376304385671</v>
      </c>
      <c r="C92" s="18">
        <f t="shared" si="96"/>
        <v>1.3265138400167409</v>
      </c>
      <c r="D92" s="18">
        <f t="shared" si="96"/>
        <v>-0.64335004832244413</v>
      </c>
      <c r="E92" s="18">
        <f t="shared" si="96"/>
        <v>0.36722991708117991</v>
      </c>
      <c r="F92" s="18">
        <f t="shared" si="97"/>
        <v>2.9232966898384838E-2</v>
      </c>
      <c r="H92" s="18">
        <f t="shared" si="98"/>
        <v>2.9232966898384838E-2</v>
      </c>
      <c r="I92" s="18">
        <f t="shared" si="99"/>
        <v>2.5247751822669695</v>
      </c>
      <c r="J92" s="18">
        <f t="shared" si="100"/>
        <v>2.5454074214317446</v>
      </c>
      <c r="L92" t="str">
        <f t="shared" si="101"/>
        <v>35 Business and public service associate professionals</v>
      </c>
      <c r="M92" s="18">
        <f t="shared" si="102"/>
        <v>0.33196786922908839</v>
      </c>
      <c r="N92" s="18">
        <f t="shared" si="102"/>
        <v>2.6480045512340622</v>
      </c>
      <c r="O92" s="18">
        <f t="shared" si="102"/>
        <v>-1.2772369692784169</v>
      </c>
      <c r="P92" s="18">
        <f t="shared" si="102"/>
        <v>-1.9584035488073859E-3</v>
      </c>
      <c r="Q92" s="18">
        <f t="shared" si="103"/>
        <v>-0.42887124657873255</v>
      </c>
      <c r="S92" s="18">
        <f t="shared" si="104"/>
        <v>-0.42887124657873255</v>
      </c>
      <c r="T92" s="18">
        <f t="shared" si="105"/>
        <v>2.0907706825452621</v>
      </c>
      <c r="U92" s="18">
        <f t="shared" si="106"/>
        <v>1.7723642423291164</v>
      </c>
      <c r="W92" t="str">
        <f t="shared" si="107"/>
        <v>35 Business and public service associate professionals</v>
      </c>
      <c r="X92" s="18">
        <f t="shared" si="108"/>
        <v>1.9517348003757151</v>
      </c>
      <c r="Y92" s="18">
        <f t="shared" si="108"/>
        <v>-4.0167992410788944E-2</v>
      </c>
      <c r="Z92" s="18">
        <f t="shared" si="108"/>
        <v>1.2590275876367407E-2</v>
      </c>
      <c r="AA92" s="18">
        <f t="shared" si="108"/>
        <v>0.72292312721129459</v>
      </c>
      <c r="AB92" s="18">
        <f t="shared" si="109"/>
        <v>0.48558670648319868</v>
      </c>
      <c r="AD92" s="18">
        <f t="shared" si="110"/>
        <v>0.48558670648319868</v>
      </c>
      <c r="AE92" s="18">
        <f t="shared" si="111"/>
        <v>2.9591588582823514</v>
      </c>
      <c r="AF92" s="18">
        <f t="shared" si="112"/>
        <v>3.2858276121322749</v>
      </c>
    </row>
    <row r="93" spans="1:32" x14ac:dyDescent="0.2">
      <c r="A93" t="str">
        <f t="shared" si="95"/>
        <v>41 Administrative occupations</v>
      </c>
      <c r="B93" s="18">
        <f t="shared" si="96"/>
        <v>-0.89193514087831938</v>
      </c>
      <c r="C93" s="18">
        <f t="shared" si="96"/>
        <v>1.2902384557969437</v>
      </c>
      <c r="D93" s="18">
        <f t="shared" si="96"/>
        <v>-1.9377481834611299</v>
      </c>
      <c r="E93" s="18">
        <f t="shared" si="96"/>
        <v>-0.91439478176746913</v>
      </c>
      <c r="F93" s="18">
        <f t="shared" si="97"/>
        <v>-1.256693718981694</v>
      </c>
      <c r="H93" s="18">
        <f t="shared" si="98"/>
        <v>-1.256693718981694</v>
      </c>
      <c r="I93" s="18">
        <f t="shared" si="99"/>
        <v>2.4936459328249949</v>
      </c>
      <c r="J93" s="18">
        <f t="shared" si="100"/>
        <v>1.6283659006066209</v>
      </c>
      <c r="L93" t="str">
        <f t="shared" si="101"/>
        <v>41 Administrative occupations</v>
      </c>
      <c r="M93" s="18">
        <f t="shared" si="102"/>
        <v>-2.3868225622710959</v>
      </c>
      <c r="N93" s="18">
        <f t="shared" si="102"/>
        <v>15.614949369668164</v>
      </c>
      <c r="O93" s="18">
        <f t="shared" si="102"/>
        <v>-1.386380057118286</v>
      </c>
      <c r="P93" s="18">
        <f t="shared" si="102"/>
        <v>0.47878619115302445</v>
      </c>
      <c r="Q93" s="18">
        <f t="shared" si="103"/>
        <v>-0.14682302652121448</v>
      </c>
      <c r="S93" s="18">
        <f t="shared" si="104"/>
        <v>-0.14682302652121448</v>
      </c>
      <c r="T93" s="18">
        <f t="shared" si="105"/>
        <v>2.0361183059302679</v>
      </c>
      <c r="U93" s="18">
        <f t="shared" si="106"/>
        <v>1.925693113240956</v>
      </c>
      <c r="W93" t="str">
        <f t="shared" si="107"/>
        <v>41 Administrative occupations</v>
      </c>
      <c r="X93" s="18">
        <f t="shared" si="108"/>
        <v>-0.40415558505719762</v>
      </c>
      <c r="Y93" s="18">
        <f t="shared" si="108"/>
        <v>-3.154159084043251</v>
      </c>
      <c r="Z93" s="18">
        <f t="shared" si="108"/>
        <v>-2.1451547717390329</v>
      </c>
      <c r="AA93" s="18">
        <f t="shared" si="108"/>
        <v>-1.501377577876617</v>
      </c>
      <c r="AB93" s="18">
        <f t="shared" si="109"/>
        <v>-1.7164391990336592</v>
      </c>
      <c r="AD93" s="18">
        <f t="shared" si="110"/>
        <v>-1.7164391990336592</v>
      </c>
      <c r="AE93" s="18">
        <f t="shared" si="111"/>
        <v>2.6561007115388335</v>
      </c>
      <c r="AF93" s="18">
        <f t="shared" si="112"/>
        <v>1.5150746933130455</v>
      </c>
    </row>
    <row r="94" spans="1:32" x14ac:dyDescent="0.2">
      <c r="A94" t="str">
        <f t="shared" si="95"/>
        <v>42 Secretarial and related occupations</v>
      </c>
      <c r="B94" s="18">
        <f t="shared" si="96"/>
        <v>-2.5159912930125095</v>
      </c>
      <c r="C94" s="18">
        <f t="shared" si="96"/>
        <v>-3.559042864759554</v>
      </c>
      <c r="D94" s="18">
        <f t="shared" si="96"/>
        <v>0.14046625668564516</v>
      </c>
      <c r="E94" s="18">
        <f t="shared" si="96"/>
        <v>-2.3761370516371172</v>
      </c>
      <c r="F94" s="18">
        <f t="shared" si="97"/>
        <v>-1.5443760604544887</v>
      </c>
      <c r="H94" s="18">
        <f t="shared" si="98"/>
        <v>-1.5443760604544887</v>
      </c>
      <c r="I94" s="18">
        <f t="shared" si="99"/>
        <v>2.7268190751273957</v>
      </c>
      <c r="J94" s="18">
        <f t="shared" si="100"/>
        <v>1.7063724513428857</v>
      </c>
      <c r="L94" t="str">
        <f t="shared" si="101"/>
        <v>42 Secretarial and related occupations</v>
      </c>
      <c r="M94" s="18">
        <f t="shared" si="102"/>
        <v>-5.6577039967501968</v>
      </c>
      <c r="N94" s="18">
        <f t="shared" si="102"/>
        <v>-9.8866977854961569</v>
      </c>
      <c r="O94" s="18">
        <f t="shared" si="102"/>
        <v>5.9961918952997628</v>
      </c>
      <c r="P94" s="18">
        <f t="shared" si="102"/>
        <v>1.3612141242276499</v>
      </c>
      <c r="Q94" s="18">
        <f t="shared" si="103"/>
        <v>2.8832378573487416</v>
      </c>
      <c r="S94" s="18">
        <f t="shared" si="104"/>
        <v>2.8832378573487416</v>
      </c>
      <c r="T94" s="18">
        <f t="shared" si="105"/>
        <v>2.4701930337906797</v>
      </c>
      <c r="U94" s="18">
        <f t="shared" si="106"/>
        <v>4.6369540856028291</v>
      </c>
      <c r="W94" t="str">
        <f t="shared" si="107"/>
        <v>42 Secretarial and related occupations</v>
      </c>
      <c r="X94" s="18">
        <f t="shared" si="108"/>
        <v>-2.3738335906536401</v>
      </c>
      <c r="Y94" s="18">
        <f t="shared" si="108"/>
        <v>-3.296375229775228</v>
      </c>
      <c r="Z94" s="18">
        <f t="shared" si="108"/>
        <v>-0.11543544502636838</v>
      </c>
      <c r="AA94" s="18">
        <f t="shared" si="108"/>
        <v>-2.610378881593034</v>
      </c>
      <c r="AB94" s="18">
        <f t="shared" si="109"/>
        <v>-1.7857334530801849</v>
      </c>
      <c r="AD94" s="18">
        <f t="shared" si="110"/>
        <v>-1.7857334530801849</v>
      </c>
      <c r="AE94" s="18">
        <f t="shared" si="111"/>
        <v>2.7365677029256075</v>
      </c>
      <c r="AF94" s="18">
        <f t="shared" si="112"/>
        <v>1.5656741496198334</v>
      </c>
    </row>
    <row r="95" spans="1:32" x14ac:dyDescent="0.2">
      <c r="A95" t="str">
        <f t="shared" si="95"/>
        <v>51 Skilled agricultural and related trades</v>
      </c>
      <c r="B95" s="18">
        <f t="shared" si="96"/>
        <v>2.6821823119986155</v>
      </c>
      <c r="C95" s="18">
        <f t="shared" si="96"/>
        <v>-17.887423550485892</v>
      </c>
      <c r="D95" s="18">
        <f t="shared" si="96"/>
        <v>1.606801867948926</v>
      </c>
      <c r="E95" s="18">
        <f t="shared" si="96"/>
        <v>1.7286965599314863</v>
      </c>
      <c r="F95" s="18">
        <f t="shared" si="97"/>
        <v>1.688048756430427</v>
      </c>
      <c r="H95" s="18">
        <f t="shared" si="98"/>
        <v>1.688048756430427</v>
      </c>
      <c r="I95" s="18">
        <f t="shared" si="99"/>
        <v>3.345663014170408</v>
      </c>
      <c r="J95" s="18">
        <f t="shared" si="100"/>
        <v>4.4581689614142883</v>
      </c>
      <c r="L95" t="str">
        <f t="shared" si="101"/>
        <v>51 Skilled agricultural and related trades</v>
      </c>
      <c r="M95" s="18">
        <f t="shared" si="102"/>
        <v>4.7871840023492984</v>
      </c>
      <c r="N95" s="18">
        <f t="shared" si="102"/>
        <v>-27.570708521558107</v>
      </c>
      <c r="O95" s="18">
        <f t="shared" si="102"/>
        <v>0.89094936142650738</v>
      </c>
      <c r="P95" s="18">
        <f t="shared" si="102"/>
        <v>1.4442470978923705</v>
      </c>
      <c r="Q95" s="18">
        <f t="shared" si="103"/>
        <v>1.2594781882891537</v>
      </c>
      <c r="S95" s="18">
        <f t="shared" si="104"/>
        <v>1.2594781882891537</v>
      </c>
      <c r="T95" s="18">
        <f t="shared" si="105"/>
        <v>3.0037084647485335</v>
      </c>
      <c r="U95" s="18">
        <f t="shared" si="106"/>
        <v>3.8616166988288958</v>
      </c>
      <c r="W95" t="str">
        <f t="shared" si="107"/>
        <v>51 Skilled agricultural and related trades</v>
      </c>
      <c r="X95" s="18">
        <f t="shared" si="108"/>
        <v>-6.3728121493943242</v>
      </c>
      <c r="Y95" s="18">
        <f t="shared" si="108"/>
        <v>37.590818223549235</v>
      </c>
      <c r="Z95" s="18">
        <f t="shared" si="108"/>
        <v>3.6515980842166229</v>
      </c>
      <c r="AA95" s="18">
        <f t="shared" si="108"/>
        <v>2.4457271138211834</v>
      </c>
      <c r="AB95" s="18">
        <f t="shared" si="109"/>
        <v>2.8461172149494063</v>
      </c>
      <c r="AD95" s="18">
        <f t="shared" si="110"/>
        <v>2.8461172149494063</v>
      </c>
      <c r="AE95" s="18">
        <f t="shared" si="111"/>
        <v>4.2905038474247092</v>
      </c>
      <c r="AF95" s="18">
        <f t="shared" si="112"/>
        <v>6.0140037071566343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0.65375457783269919</v>
      </c>
      <c r="C96" s="18">
        <f t="shared" si="96"/>
        <v>-12.540004362235081</v>
      </c>
      <c r="D96" s="18">
        <f t="shared" si="96"/>
        <v>0.68475951824680248</v>
      </c>
      <c r="E96" s="18">
        <f t="shared" si="96"/>
        <v>-0.17384606176620299</v>
      </c>
      <c r="F96" s="18">
        <f t="shared" si="97"/>
        <v>0.1115391551958389</v>
      </c>
      <c r="H96" s="18">
        <f t="shared" si="98"/>
        <v>0.1115391551958389</v>
      </c>
      <c r="I96" s="18">
        <f t="shared" si="99"/>
        <v>2.2436952226477791</v>
      </c>
      <c r="J96" s="18">
        <f t="shared" si="100"/>
        <v>2.3256306994682285</v>
      </c>
      <c r="L96" t="str">
        <f t="shared" si="101"/>
        <v>52 Skilled metal, electrical and electronic trades</v>
      </c>
      <c r="M96" s="18">
        <f t="shared" si="102"/>
        <v>0.24597066538110113</v>
      </c>
      <c r="N96" s="18">
        <f t="shared" si="102"/>
        <v>-11.999411293243888</v>
      </c>
      <c r="O96" s="18">
        <f t="shared" si="102"/>
        <v>-0.18230694587879626</v>
      </c>
      <c r="P96" s="18">
        <f t="shared" si="102"/>
        <v>-0.44472749343299478</v>
      </c>
      <c r="Q96" s="18">
        <f t="shared" si="103"/>
        <v>-0.35733072319611425</v>
      </c>
      <c r="S96" s="18">
        <f t="shared" si="104"/>
        <v>-0.35733072319611425</v>
      </c>
      <c r="T96" s="18">
        <f t="shared" si="105"/>
        <v>2.0832952807102512</v>
      </c>
      <c r="U96" s="18">
        <f t="shared" si="106"/>
        <v>1.8173595989330105</v>
      </c>
      <c r="W96" t="str">
        <f t="shared" si="107"/>
        <v>52 Skilled metal, electrical and electronic trades</v>
      </c>
      <c r="X96" s="18">
        <f t="shared" si="108"/>
        <v>14.449562785822522</v>
      </c>
      <c r="Y96" s="18">
        <f t="shared" si="108"/>
        <v>-25.807316567583026</v>
      </c>
      <c r="Z96" s="18">
        <f t="shared" si="108"/>
        <v>18.223313205566139</v>
      </c>
      <c r="AA96" s="18">
        <f t="shared" si="108"/>
        <v>2.7510439608205761</v>
      </c>
      <c r="AB96" s="18">
        <f t="shared" si="109"/>
        <v>7.6692953501482641</v>
      </c>
      <c r="AD96" s="18">
        <f t="shared" si="110"/>
        <v>7.6692953501482641</v>
      </c>
      <c r="AE96" s="18">
        <f t="shared" si="111"/>
        <v>5.8314324572579679</v>
      </c>
      <c r="AF96" s="18">
        <f t="shared" si="112"/>
        <v>10.330587321104566</v>
      </c>
    </row>
    <row r="97" spans="1:32" x14ac:dyDescent="0.2">
      <c r="A97" t="str">
        <f t="shared" si="95"/>
        <v>53 Skilled construction and building trades</v>
      </c>
      <c r="B97" s="18">
        <f t="shared" si="96"/>
        <v>0.12788733560105126</v>
      </c>
      <c r="C97" s="18">
        <f t="shared" si="96"/>
        <v>-9.5307569676759236</v>
      </c>
      <c r="D97" s="18">
        <f t="shared" si="96"/>
        <v>1.369209874846633</v>
      </c>
      <c r="E97" s="18">
        <f t="shared" si="96"/>
        <v>-0.71053856684234473</v>
      </c>
      <c r="F97" s="18">
        <f t="shared" si="97"/>
        <v>-2.2073875571326784E-2</v>
      </c>
      <c r="H97" s="18">
        <f t="shared" si="98"/>
        <v>-2.2073875571326784E-2</v>
      </c>
      <c r="I97" s="18">
        <f t="shared" si="99"/>
        <v>2.4377555386742022</v>
      </c>
      <c r="J97" s="18">
        <f t="shared" si="100"/>
        <v>2.4220072198114062</v>
      </c>
      <c r="L97" t="str">
        <f t="shared" si="101"/>
        <v>53 Skilled construction and building trades</v>
      </c>
      <c r="M97" s="18">
        <f t="shared" si="102"/>
        <v>3.5876970724424417E-2</v>
      </c>
      <c r="N97" s="18">
        <f t="shared" si="102"/>
        <v>-9.5571465108553859</v>
      </c>
      <c r="O97" s="18">
        <f t="shared" si="102"/>
        <v>1.4325500104389821</v>
      </c>
      <c r="P97" s="18">
        <f t="shared" si="102"/>
        <v>-0.76811717698643811</v>
      </c>
      <c r="Q97" s="18">
        <f t="shared" si="103"/>
        <v>-3.9918301898977937E-2</v>
      </c>
      <c r="S97" s="18">
        <f t="shared" si="104"/>
        <v>-3.9918301898977937E-2</v>
      </c>
      <c r="T97" s="18">
        <f t="shared" si="105"/>
        <v>2.4298133789176113</v>
      </c>
      <c r="U97" s="18">
        <f t="shared" si="106"/>
        <v>2.4013140108291031</v>
      </c>
      <c r="W97" t="str">
        <f t="shared" si="107"/>
        <v>53 Skilled construction and building trades</v>
      </c>
      <c r="X97" s="18">
        <f t="shared" si="108"/>
        <v>5.474031330457696</v>
      </c>
      <c r="Y97" s="18">
        <f t="shared" si="108"/>
        <v>-8.1852210951977593</v>
      </c>
      <c r="Z97" s="18">
        <f t="shared" si="108"/>
        <v>-2.0374719531004004</v>
      </c>
      <c r="AA97" s="18">
        <f t="shared" si="108"/>
        <v>2.2819366641721794</v>
      </c>
      <c r="AB97" s="18">
        <f t="shared" si="109"/>
        <v>0.82137664117338804</v>
      </c>
      <c r="AD97" s="18">
        <f t="shared" si="110"/>
        <v>0.82137664117338804</v>
      </c>
      <c r="AE97" s="18">
        <f t="shared" si="111"/>
        <v>2.8259691077299642</v>
      </c>
      <c r="AF97" s="18">
        <f t="shared" si="112"/>
        <v>3.3927424082982771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-2.6574067256839196</v>
      </c>
      <c r="C98" s="18">
        <f t="shared" si="96"/>
        <v>-7.4204221662990122</v>
      </c>
      <c r="D98" s="18">
        <f t="shared" si="96"/>
        <v>0.77791454534148485</v>
      </c>
      <c r="E98" s="18">
        <f t="shared" si="96"/>
        <v>0.5032140895618431</v>
      </c>
      <c r="F98" s="18">
        <f t="shared" si="97"/>
        <v>0.59469760958703599</v>
      </c>
      <c r="H98" s="18">
        <f t="shared" si="98"/>
        <v>0.59469760958703599</v>
      </c>
      <c r="I98" s="18">
        <f t="shared" si="99"/>
        <v>2.5534930037418357</v>
      </c>
      <c r="J98" s="18">
        <f t="shared" si="100"/>
        <v>2.9767158558603457</v>
      </c>
      <c r="L98" t="str">
        <f t="shared" si="101"/>
        <v>54 Textiles, printing and other skilled trades</v>
      </c>
      <c r="M98" s="18">
        <f t="shared" si="102"/>
        <v>-2.6739229275743126</v>
      </c>
      <c r="N98" s="18">
        <f t="shared" si="102"/>
        <v>-15.847749195592165</v>
      </c>
      <c r="O98" s="18">
        <f t="shared" si="102"/>
        <v>0.57725409720976728</v>
      </c>
      <c r="P98" s="18">
        <f t="shared" si="102"/>
        <v>0.26657952929625139</v>
      </c>
      <c r="Q98" s="18">
        <f t="shared" si="103"/>
        <v>0.370030944478561</v>
      </c>
      <c r="S98" s="18">
        <f t="shared" si="104"/>
        <v>0.370030944478561</v>
      </c>
      <c r="T98" s="18">
        <f t="shared" si="105"/>
        <v>1.9456055931514449</v>
      </c>
      <c r="U98" s="18">
        <f t="shared" si="106"/>
        <v>2.2299622010113263</v>
      </c>
      <c r="W98" t="str">
        <f t="shared" si="107"/>
        <v>54 Textiles, printing and other skilled trades</v>
      </c>
      <c r="X98" s="18">
        <f t="shared" si="108"/>
        <v>-2.630443305463559</v>
      </c>
      <c r="Y98" s="18">
        <f t="shared" si="108"/>
        <v>6.3222036669046355</v>
      </c>
      <c r="Z98" s="18">
        <f t="shared" si="108"/>
        <v>1.034564938108562</v>
      </c>
      <c r="AA98" s="18">
        <f t="shared" si="108"/>
        <v>0.7948056460369779</v>
      </c>
      <c r="AB98" s="18">
        <f t="shared" si="109"/>
        <v>0.87466212563458434</v>
      </c>
      <c r="AD98" s="18">
        <f t="shared" si="110"/>
        <v>0.87466212563458434</v>
      </c>
      <c r="AE98" s="18">
        <f t="shared" si="111"/>
        <v>3.270206713899193</v>
      </c>
      <c r="AF98" s="18">
        <f t="shared" si="112"/>
        <v>3.8405106579978643</v>
      </c>
    </row>
    <row r="99" spans="1:32" x14ac:dyDescent="0.2">
      <c r="A99" t="str">
        <f t="shared" si="95"/>
        <v>61 Caring personal service occupations</v>
      </c>
      <c r="B99" s="18">
        <f t="shared" si="96"/>
        <v>2.1265882473212372</v>
      </c>
      <c r="C99" s="18">
        <f t="shared" si="96"/>
        <v>-4.5630855815330555</v>
      </c>
      <c r="D99" s="18">
        <f t="shared" si="96"/>
        <v>1.46492845277999</v>
      </c>
      <c r="E99" s="18">
        <f t="shared" si="96"/>
        <v>0.67838824606514248</v>
      </c>
      <c r="F99" s="18">
        <f t="shared" si="97"/>
        <v>0.9398885107470667</v>
      </c>
      <c r="H99" s="18">
        <f t="shared" si="98"/>
        <v>0.9398885107470667</v>
      </c>
      <c r="I99" s="18">
        <f t="shared" si="99"/>
        <v>3.1955417051875212</v>
      </c>
      <c r="J99" s="18">
        <f t="shared" si="100"/>
        <v>3.8153643599017073</v>
      </c>
      <c r="L99" t="str">
        <f t="shared" si="101"/>
        <v>61 Caring personal service occupations</v>
      </c>
      <c r="M99" s="18">
        <f t="shared" si="102"/>
        <v>0.76969701694447057</v>
      </c>
      <c r="N99" s="18">
        <f t="shared" si="102"/>
        <v>-0.61179373983922813</v>
      </c>
      <c r="O99" s="18">
        <f t="shared" si="102"/>
        <v>4.1153363485719519</v>
      </c>
      <c r="P99" s="18">
        <f t="shared" si="102"/>
        <v>1.5157983439464839</v>
      </c>
      <c r="Q99" s="18">
        <f t="shared" si="103"/>
        <v>2.3750181422412586</v>
      </c>
      <c r="S99" s="18">
        <f t="shared" si="104"/>
        <v>2.3750181422412586</v>
      </c>
      <c r="T99" s="18">
        <f t="shared" si="105"/>
        <v>3.0172928797706611</v>
      </c>
      <c r="U99" s="18">
        <f t="shared" si="106"/>
        <v>4.673098117297303</v>
      </c>
      <c r="W99" t="str">
        <f t="shared" si="107"/>
        <v>61 Caring personal service occupations</v>
      </c>
      <c r="X99" s="18">
        <f t="shared" si="108"/>
        <v>2.4396380083951508</v>
      </c>
      <c r="Y99" s="18">
        <f t="shared" si="108"/>
        <v>-5.4379005929900748</v>
      </c>
      <c r="Z99" s="18">
        <f t="shared" si="108"/>
        <v>0.80662032676095397</v>
      </c>
      <c r="AA99" s="18">
        <f t="shared" si="108"/>
        <v>0.43804427352482911</v>
      </c>
      <c r="AB99" s="18">
        <f t="shared" si="109"/>
        <v>0.5607529793241639</v>
      </c>
      <c r="AD99" s="18">
        <f t="shared" si="110"/>
        <v>0.5607529793241639</v>
      </c>
      <c r="AE99" s="18">
        <f t="shared" si="111"/>
        <v>3.2364087969612099</v>
      </c>
      <c r="AF99" s="18">
        <f t="shared" si="112"/>
        <v>3.6007244876177458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1.4281461092176428</v>
      </c>
      <c r="C100" s="18">
        <f t="shared" si="96"/>
        <v>-8.164476347565742</v>
      </c>
      <c r="D100" s="18">
        <f t="shared" si="96"/>
        <v>0.25291973606438312</v>
      </c>
      <c r="E100" s="18">
        <f t="shared" si="96"/>
        <v>0.25835234311553101</v>
      </c>
      <c r="F100" s="18">
        <f t="shared" si="97"/>
        <v>0.25654144138953505</v>
      </c>
      <c r="H100" s="18">
        <f t="shared" si="98"/>
        <v>0.25654144138953505</v>
      </c>
      <c r="I100" s="18">
        <f t="shared" si="99"/>
        <v>2.8206712534756484</v>
      </c>
      <c r="J100" s="18">
        <f t="shared" si="100"/>
        <v>2.9955230073613004</v>
      </c>
      <c r="L100" t="str">
        <f t="shared" si="101"/>
        <v>62 Leisure, travel and related personal service occupations</v>
      </c>
      <c r="M100" s="18">
        <f t="shared" si="102"/>
        <v>2.626539942826156</v>
      </c>
      <c r="N100" s="18">
        <f t="shared" si="102"/>
        <v>-12.677774773359829</v>
      </c>
      <c r="O100" s="18">
        <f t="shared" si="102"/>
        <v>1.0490193503449152</v>
      </c>
      <c r="P100" s="18">
        <f t="shared" si="102"/>
        <v>1.1710359738967613</v>
      </c>
      <c r="Q100" s="18">
        <f t="shared" si="103"/>
        <v>1.1303474042708705</v>
      </c>
      <c r="S100" s="18">
        <f t="shared" si="104"/>
        <v>1.1303474042708705</v>
      </c>
      <c r="T100" s="18">
        <f t="shared" si="105"/>
        <v>2.6375538048327929</v>
      </c>
      <c r="U100" s="18">
        <f t="shared" si="106"/>
        <v>3.4422245890301628</v>
      </c>
      <c r="W100" t="str">
        <f t="shared" si="107"/>
        <v>62 Leisure, travel and related personal service occupations</v>
      </c>
      <c r="X100" s="18">
        <f t="shared" si="108"/>
        <v>0.91123783264979163</v>
      </c>
      <c r="Y100" s="18">
        <f t="shared" si="108"/>
        <v>-6.1340932376004247</v>
      </c>
      <c r="Z100" s="18">
        <f t="shared" si="108"/>
        <v>-8.7895020932371448E-2</v>
      </c>
      <c r="AA100" s="18">
        <f t="shared" si="108"/>
        <v>-0.1709889209933646</v>
      </c>
      <c r="AB100" s="18">
        <f t="shared" si="109"/>
        <v>-0.14329863566858725</v>
      </c>
      <c r="AD100" s="18">
        <f t="shared" si="110"/>
        <v>-0.14329863566858725</v>
      </c>
      <c r="AE100" s="18">
        <f t="shared" si="111"/>
        <v>2.8959715585392898</v>
      </c>
      <c r="AF100" s="18">
        <f t="shared" si="112"/>
        <v>2.8002211936465793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-5.0574647853280918</v>
      </c>
      <c r="C101" s="18">
        <f t="shared" si="96"/>
        <v>25.94800959802901</v>
      </c>
      <c r="D101" s="18">
        <f t="shared" si="96"/>
        <v>-4.4538485380610009</v>
      </c>
      <c r="E101" s="18">
        <f t="shared" si="96"/>
        <v>0.53664580890462332</v>
      </c>
      <c r="F101" s="18">
        <f t="shared" si="97"/>
        <v>-1.1551619708338956</v>
      </c>
      <c r="H101" s="18">
        <f t="shared" si="98"/>
        <v>-1.1551619708338956</v>
      </c>
      <c r="I101" s="18">
        <f t="shared" si="99"/>
        <v>2.2594556826099232</v>
      </c>
      <c r="J101" s="18">
        <f t="shared" si="100"/>
        <v>1.4346062266818338</v>
      </c>
      <c r="L101" t="str">
        <f t="shared" si="101"/>
        <v>63 Community and civil enforcement occupations</v>
      </c>
      <c r="M101" s="18">
        <f t="shared" si="102"/>
        <v>-8.3217304305803985</v>
      </c>
      <c r="N101" s="18">
        <f t="shared" si="102"/>
        <v>44.605200415223088</v>
      </c>
      <c r="O101" s="18">
        <f t="shared" si="102"/>
        <v>-8.4211557103465182</v>
      </c>
      <c r="P101" s="18">
        <f t="shared" si="102"/>
        <v>0.94390321648427644</v>
      </c>
      <c r="Q101" s="18">
        <f t="shared" si="103"/>
        <v>-2.2796271653176325</v>
      </c>
      <c r="S101" s="18">
        <f t="shared" si="104"/>
        <v>-2.2796271653176325</v>
      </c>
      <c r="T101" s="18">
        <f t="shared" si="105"/>
        <v>1.6713510259972253</v>
      </c>
      <c r="U101" s="18">
        <f t="shared" si="106"/>
        <v>-6.7987539587421875E-2</v>
      </c>
      <c r="W101" t="str">
        <f t="shared" si="107"/>
        <v>63 Community and civil enforcement occupations</v>
      </c>
      <c r="X101" s="18">
        <f t="shared" si="108"/>
        <v>3.7833088843219009</v>
      </c>
      <c r="Y101" s="18">
        <f t="shared" si="108"/>
        <v>-11.26675744704051</v>
      </c>
      <c r="Z101" s="18">
        <f t="shared" si="108"/>
        <v>5.238668693200732</v>
      </c>
      <c r="AA101" s="18">
        <f t="shared" si="108"/>
        <v>-0.15728259494937058</v>
      </c>
      <c r="AB101" s="18">
        <f t="shared" si="109"/>
        <v>1.6099045916367238</v>
      </c>
      <c r="AD101" s="18">
        <f t="shared" si="110"/>
        <v>1.6099045916367238</v>
      </c>
      <c r="AE101" s="18">
        <f t="shared" si="111"/>
        <v>3.8987239819586739</v>
      </c>
      <c r="AF101" s="18">
        <f t="shared" si="112"/>
        <v>4.8866190110188557</v>
      </c>
    </row>
    <row r="102" spans="1:32" x14ac:dyDescent="0.2">
      <c r="A102" t="str">
        <f t="shared" si="95"/>
        <v>71 Sales occupations</v>
      </c>
      <c r="B102" s="18">
        <f t="shared" si="96"/>
        <v>-1.7005670754398849</v>
      </c>
      <c r="C102" s="18">
        <f t="shared" si="96"/>
        <v>-1.3697485534768128</v>
      </c>
      <c r="D102" s="18">
        <f t="shared" si="96"/>
        <v>-1.4127418790130242</v>
      </c>
      <c r="E102" s="18">
        <f t="shared" si="96"/>
        <v>-0.49616458314890588</v>
      </c>
      <c r="F102" s="18">
        <f t="shared" si="97"/>
        <v>-0.80263329343278622</v>
      </c>
      <c r="H102" s="18">
        <f t="shared" si="98"/>
        <v>-0.80263329343278622</v>
      </c>
      <c r="I102" s="18">
        <f t="shared" si="99"/>
        <v>2.2983687583965073</v>
      </c>
      <c r="J102" s="18">
        <f t="shared" si="100"/>
        <v>1.7241140456868864</v>
      </c>
      <c r="L102" t="str">
        <f t="shared" si="101"/>
        <v>71 Sales occupations</v>
      </c>
      <c r="M102" s="18">
        <f t="shared" si="102"/>
        <v>-0.59490933130494916</v>
      </c>
      <c r="N102" s="18">
        <f t="shared" si="102"/>
        <v>-1.6486120494300538</v>
      </c>
      <c r="O102" s="18">
        <f t="shared" si="102"/>
        <v>-0.87956494187557688</v>
      </c>
      <c r="P102" s="18">
        <f t="shared" si="102"/>
        <v>-9.3570906464401915E-2</v>
      </c>
      <c r="Q102" s="18">
        <f t="shared" si="103"/>
        <v>-0.35625900959542767</v>
      </c>
      <c r="S102" s="18">
        <f t="shared" si="104"/>
        <v>-0.35625900959542767</v>
      </c>
      <c r="T102" s="18">
        <f t="shared" si="105"/>
        <v>1.8680579248280482</v>
      </c>
      <c r="U102" s="18">
        <f t="shared" si="106"/>
        <v>1.5948005774860219</v>
      </c>
      <c r="W102" t="str">
        <f t="shared" si="107"/>
        <v>71 Sales occupations</v>
      </c>
      <c r="X102" s="18">
        <f t="shared" si="108"/>
        <v>-2.5530546855128344</v>
      </c>
      <c r="Y102" s="18">
        <f t="shared" si="108"/>
        <v>-1.1437807018606971</v>
      </c>
      <c r="Z102" s="18">
        <f t="shared" si="108"/>
        <v>-1.8511339340882005</v>
      </c>
      <c r="AA102" s="18">
        <f t="shared" si="108"/>
        <v>-0.84896363604690661</v>
      </c>
      <c r="AB102" s="18">
        <f t="shared" si="109"/>
        <v>-1.1841522592016873</v>
      </c>
      <c r="AD102" s="18">
        <f t="shared" si="110"/>
        <v>-1.1841522592016873</v>
      </c>
      <c r="AE102" s="18">
        <f t="shared" si="111"/>
        <v>2.627718535010426</v>
      </c>
      <c r="AF102" s="18">
        <f t="shared" si="112"/>
        <v>1.8267137157373048</v>
      </c>
    </row>
    <row r="103" spans="1:32" x14ac:dyDescent="0.2">
      <c r="A103" t="str">
        <f t="shared" si="95"/>
        <v>72 Customer service occupations</v>
      </c>
      <c r="B103" s="18">
        <f t="shared" si="96"/>
        <v>0.80793212575356321</v>
      </c>
      <c r="C103" s="18">
        <f t="shared" si="96"/>
        <v>1.0484918029218804</v>
      </c>
      <c r="D103" s="18">
        <f t="shared" si="96"/>
        <v>4.9138457980611117</v>
      </c>
      <c r="E103" s="18">
        <f t="shared" si="96"/>
        <v>1.1999948711468145</v>
      </c>
      <c r="F103" s="18">
        <f t="shared" si="97"/>
        <v>2.4231030788460339</v>
      </c>
      <c r="H103" s="18">
        <f t="shared" si="98"/>
        <v>2.4231030788460339</v>
      </c>
      <c r="I103" s="18">
        <f t="shared" si="99"/>
        <v>3.1492724190058885</v>
      </c>
      <c r="J103" s="18">
        <f t="shared" si="100"/>
        <v>4.813651362030047</v>
      </c>
      <c r="L103" t="str">
        <f t="shared" si="101"/>
        <v>72 Customer service occupations</v>
      </c>
      <c r="M103" s="18">
        <f t="shared" si="102"/>
        <v>-3.1006956544157638</v>
      </c>
      <c r="N103" s="18">
        <f t="shared" si="102"/>
        <v>14.294260954274529</v>
      </c>
      <c r="O103" s="18">
        <f t="shared" si="102"/>
        <v>6.5990042749184408</v>
      </c>
      <c r="P103" s="18">
        <f t="shared" si="102"/>
        <v>1.6977657235730748</v>
      </c>
      <c r="Q103" s="18">
        <f t="shared" si="103"/>
        <v>3.3059471385609607</v>
      </c>
      <c r="S103" s="18">
        <f t="shared" si="104"/>
        <v>3.3059471385609607</v>
      </c>
      <c r="T103" s="18">
        <f t="shared" si="105"/>
        <v>2.6598437770275707</v>
      </c>
      <c r="U103" s="18">
        <f t="shared" si="106"/>
        <v>5.108527978047972</v>
      </c>
      <c r="W103" t="str">
        <f t="shared" si="107"/>
        <v>72 Customer service occupations</v>
      </c>
      <c r="X103" s="18">
        <f t="shared" si="108"/>
        <v>2.7915189485515635</v>
      </c>
      <c r="Y103" s="18">
        <f t="shared" si="108"/>
        <v>-4.747012167955833</v>
      </c>
      <c r="Z103" s="18">
        <f t="shared" si="108"/>
        <v>3.9839155024006701</v>
      </c>
      <c r="AA103" s="18">
        <f t="shared" si="108"/>
        <v>0.89332491057749763</v>
      </c>
      <c r="AB103" s="18">
        <f t="shared" si="109"/>
        <v>1.9131781258394209</v>
      </c>
      <c r="AD103" s="18">
        <f t="shared" si="110"/>
        <v>1.9131781258394209</v>
      </c>
      <c r="AE103" s="18">
        <f t="shared" si="111"/>
        <v>3.39376292369582</v>
      </c>
      <c r="AF103" s="18">
        <f t="shared" si="112"/>
        <v>4.6540650199402567</v>
      </c>
    </row>
    <row r="104" spans="1:32" x14ac:dyDescent="0.2">
      <c r="A104" t="str">
        <f t="shared" si="95"/>
        <v>81 Process, plant and machine operatives</v>
      </c>
      <c r="B104" s="18">
        <f t="shared" si="96"/>
        <v>0.38497670988082433</v>
      </c>
      <c r="C104" s="18">
        <f t="shared" si="96"/>
        <v>-12.15778058424225</v>
      </c>
      <c r="D104" s="18">
        <f t="shared" si="96"/>
        <v>4.2752206101735357</v>
      </c>
      <c r="E104" s="18">
        <f t="shared" si="96"/>
        <v>4.0631195178764123E-2</v>
      </c>
      <c r="F104" s="18">
        <f t="shared" si="97"/>
        <v>1.432700454492819</v>
      </c>
      <c r="H104" s="18">
        <f t="shared" si="98"/>
        <v>1.432700454492819</v>
      </c>
      <c r="I104" s="18">
        <f t="shared" si="99"/>
        <v>2.5479269277050687</v>
      </c>
      <c r="J104" s="18">
        <f t="shared" si="100"/>
        <v>3.5859700671800221</v>
      </c>
      <c r="L104" t="str">
        <f t="shared" si="101"/>
        <v>81 Process, plant and machine operatives</v>
      </c>
      <c r="M104" s="18">
        <f t="shared" si="102"/>
        <v>0.44936585886428126</v>
      </c>
      <c r="N104" s="18">
        <f t="shared" si="102"/>
        <v>-12.060033272453586</v>
      </c>
      <c r="O104" s="18">
        <f t="shared" si="102"/>
        <v>4.3664681523041038</v>
      </c>
      <c r="P104" s="18">
        <f t="shared" si="102"/>
        <v>5.7597264031450379E-2</v>
      </c>
      <c r="Q104" s="18">
        <f t="shared" si="103"/>
        <v>1.4737496679763984</v>
      </c>
      <c r="S104" s="18">
        <f t="shared" si="104"/>
        <v>1.4737496679763984</v>
      </c>
      <c r="T104" s="18">
        <f t="shared" si="105"/>
        <v>2.4614510970410564</v>
      </c>
      <c r="U104" s="18">
        <f t="shared" si="106"/>
        <v>3.5418544748119896</v>
      </c>
      <c r="W104" t="str">
        <f t="shared" si="107"/>
        <v>81 Process, plant and machine operatives</v>
      </c>
      <c r="X104" s="18">
        <f t="shared" si="108"/>
        <v>5.9969626273814747E-2</v>
      </c>
      <c r="Y104" s="18">
        <f t="shared" si="108"/>
        <v>-12.655981806152584</v>
      </c>
      <c r="Z104" s="18">
        <f t="shared" si="108"/>
        <v>3.8018762802159989</v>
      </c>
      <c r="AA104" s="18">
        <f t="shared" si="108"/>
        <v>-4.9256453969248604E-2</v>
      </c>
      <c r="AB104" s="18">
        <f t="shared" si="109"/>
        <v>1.2183113043189975</v>
      </c>
      <c r="AD104" s="18">
        <f t="shared" si="110"/>
        <v>1.2183113043189975</v>
      </c>
      <c r="AE104" s="18">
        <f t="shared" si="111"/>
        <v>2.9763197934204344</v>
      </c>
      <c r="AF104" s="18">
        <f t="shared" si="112"/>
        <v>3.8083082699276849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2.28846760368977</v>
      </c>
      <c r="C105" s="18">
        <f t="shared" si="96"/>
        <v>-16.735794546510473</v>
      </c>
      <c r="D105" s="18">
        <f t="shared" si="96"/>
        <v>1.5910640664704712</v>
      </c>
      <c r="E105" s="18">
        <f t="shared" si="96"/>
        <v>2.6567717414671677E-2</v>
      </c>
      <c r="F105" s="18">
        <f t="shared" si="97"/>
        <v>0.54537099474980533</v>
      </c>
      <c r="H105" s="18">
        <f t="shared" si="98"/>
        <v>0.54537099474980533</v>
      </c>
      <c r="I105" s="18">
        <f t="shared" si="99"/>
        <v>3.0253668845355186</v>
      </c>
      <c r="J105" s="18">
        <f t="shared" si="100"/>
        <v>3.3895749741427172</v>
      </c>
      <c r="L105" t="str">
        <f t="shared" si="101"/>
        <v>82 Transport and mobile machine drivers and operatives</v>
      </c>
      <c r="M105" s="18">
        <f t="shared" si="102"/>
        <v>2.5552432097350808</v>
      </c>
      <c r="N105" s="18">
        <f t="shared" si="102"/>
        <v>-16.853116102018827</v>
      </c>
      <c r="O105" s="18">
        <f t="shared" si="102"/>
        <v>0.86128987081963704</v>
      </c>
      <c r="P105" s="18">
        <f t="shared" si="102"/>
        <v>-0.18818672381848423</v>
      </c>
      <c r="Q105" s="18">
        <f t="shared" si="103"/>
        <v>0.16041983363377366</v>
      </c>
      <c r="S105" s="18">
        <f t="shared" si="104"/>
        <v>0.16041983363377366</v>
      </c>
      <c r="T105" s="18">
        <f t="shared" si="105"/>
        <v>2.8878592360391142</v>
      </c>
      <c r="U105" s="18">
        <f t="shared" si="106"/>
        <v>2.9959644354258907</v>
      </c>
      <c r="W105" t="str">
        <f t="shared" si="107"/>
        <v>82 Transport and mobile machine drivers and operatives</v>
      </c>
      <c r="X105" s="18">
        <f t="shared" si="108"/>
        <v>-0.25723269544650762</v>
      </c>
      <c r="Y105" s="18">
        <f t="shared" si="108"/>
        <v>-15.5351881384602</v>
      </c>
      <c r="Z105" s="18">
        <f t="shared" si="108"/>
        <v>7.9816173765042908</v>
      </c>
      <c r="AA105" s="18">
        <f t="shared" si="108"/>
        <v>1.4546458152816966</v>
      </c>
      <c r="AB105" s="18">
        <f t="shared" si="109"/>
        <v>3.5852460764322469</v>
      </c>
      <c r="AD105" s="18">
        <f t="shared" si="110"/>
        <v>3.5852460764322469</v>
      </c>
      <c r="AE105" s="18">
        <f t="shared" si="111"/>
        <v>4.2841482007395459</v>
      </c>
      <c r="AF105" s="18">
        <f t="shared" si="112"/>
        <v>6.5013955531712186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-2.5278968303963145</v>
      </c>
      <c r="C106" s="18">
        <f t="shared" si="96"/>
        <v>-11.009283154281269</v>
      </c>
      <c r="D106" s="18">
        <f t="shared" si="96"/>
        <v>-3.0015401811445241</v>
      </c>
      <c r="E106" s="18">
        <f t="shared" si="96"/>
        <v>-0.30921709363095351</v>
      </c>
      <c r="F106" s="18">
        <f t="shared" si="97"/>
        <v>-1.2148605500182263</v>
      </c>
      <c r="H106" s="18">
        <f t="shared" si="98"/>
        <v>-1.2148605500182263</v>
      </c>
      <c r="I106" s="18">
        <f t="shared" si="99"/>
        <v>1.8445622690366203</v>
      </c>
      <c r="J106" s="18">
        <f t="shared" si="100"/>
        <v>0.9238649146861011</v>
      </c>
      <c r="L106" t="str">
        <f t="shared" si="101"/>
        <v>91 Elementary trades and related occupations</v>
      </c>
      <c r="M106" s="18">
        <f t="shared" si="102"/>
        <v>-1.7872657590232266</v>
      </c>
      <c r="N106" s="18">
        <f t="shared" si="102"/>
        <v>-10.535871490492587</v>
      </c>
      <c r="O106" s="18">
        <f t="shared" si="102"/>
        <v>-3.1255602077929989</v>
      </c>
      <c r="P106" s="18">
        <f t="shared" si="102"/>
        <v>-0.26471693342993152</v>
      </c>
      <c r="Q106" s="18">
        <f t="shared" si="103"/>
        <v>-1.2275974393432088</v>
      </c>
      <c r="S106" s="18">
        <f t="shared" si="104"/>
        <v>-1.2275974393432088</v>
      </c>
      <c r="T106" s="18">
        <f t="shared" si="105"/>
        <v>1.6588989729605652</v>
      </c>
      <c r="U106" s="18">
        <f t="shared" si="106"/>
        <v>0.70291725253446291</v>
      </c>
      <c r="W106" t="str">
        <f t="shared" si="107"/>
        <v>91 Elementary trades and related occupations</v>
      </c>
      <c r="X106" s="18">
        <f t="shared" si="108"/>
        <v>-5.8868902482771652</v>
      </c>
      <c r="Y106" s="18">
        <f t="shared" si="108"/>
        <v>-13.399617100119643</v>
      </c>
      <c r="Z106" s="18">
        <f t="shared" si="108"/>
        <v>-2.3647044827974639</v>
      </c>
      <c r="AA106" s="18">
        <f t="shared" si="108"/>
        <v>-0.53517109261707052</v>
      </c>
      <c r="AB106" s="18">
        <f t="shared" si="109"/>
        <v>-1.14879335342154</v>
      </c>
      <c r="AD106" s="18">
        <f t="shared" si="110"/>
        <v>-1.14879335342154</v>
      </c>
      <c r="AE106" s="18">
        <f t="shared" si="111"/>
        <v>2.7430774743451902</v>
      </c>
      <c r="AF106" s="18">
        <f t="shared" si="112"/>
        <v>1.9781643660039538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-0.41638306665846558</v>
      </c>
      <c r="C107" s="18">
        <f t="shared" si="96"/>
        <v>-8.9472480304285114</v>
      </c>
      <c r="D107" s="18">
        <f t="shared" si="96"/>
        <v>0.56148137393496889</v>
      </c>
      <c r="E107" s="18">
        <f t="shared" si="96"/>
        <v>-0.36450748754307538</v>
      </c>
      <c r="F107" s="18">
        <f t="shared" si="97"/>
        <v>-5.6795840635692763E-2</v>
      </c>
      <c r="H107" s="18">
        <f t="shared" si="98"/>
        <v>-5.6795840635692763E-2</v>
      </c>
      <c r="I107" s="18">
        <f t="shared" si="99"/>
        <v>2.6966081268025466</v>
      </c>
      <c r="J107" s="18">
        <f t="shared" si="100"/>
        <v>2.6575274717262731</v>
      </c>
      <c r="L107" t="str">
        <f t="shared" si="101"/>
        <v>92 Elementary administration and service occupations</v>
      </c>
      <c r="M107" s="18">
        <f t="shared" si="102"/>
        <v>-0.92734849644264816</v>
      </c>
      <c r="N107" s="18">
        <f t="shared" si="102"/>
        <v>-7.6991291190747768</v>
      </c>
      <c r="O107" s="18">
        <f t="shared" si="102"/>
        <v>1.3857132239815106</v>
      </c>
      <c r="P107" s="18">
        <f t="shared" si="102"/>
        <v>-0.53336574167999196</v>
      </c>
      <c r="Q107" s="18">
        <f t="shared" si="103"/>
        <v>0.10225677061035388</v>
      </c>
      <c r="S107" s="18">
        <f t="shared" si="104"/>
        <v>0.10225677061035388</v>
      </c>
      <c r="T107" s="18">
        <f t="shared" si="105"/>
        <v>2.3153841625831229</v>
      </c>
      <c r="U107" s="18">
        <f t="shared" si="106"/>
        <v>2.3897578069101533</v>
      </c>
      <c r="W107" t="str">
        <f t="shared" si="107"/>
        <v>92 Elementary administration and service occupations</v>
      </c>
      <c r="X107" s="18">
        <f t="shared" si="108"/>
        <v>3.3574929785840091E-2</v>
      </c>
      <c r="Y107" s="18">
        <f t="shared" si="108"/>
        <v>-10.020136912897792</v>
      </c>
      <c r="Z107" s="18">
        <f t="shared" si="108"/>
        <v>-0.1884213356043829</v>
      </c>
      <c r="AA107" s="18">
        <f t="shared" si="108"/>
        <v>-0.20585859640860349</v>
      </c>
      <c r="AB107" s="18">
        <f t="shared" si="109"/>
        <v>-0.20004651464687884</v>
      </c>
      <c r="AD107" s="18">
        <f t="shared" si="110"/>
        <v>-0.20004651464687884</v>
      </c>
      <c r="AE107" s="18">
        <f t="shared" si="111"/>
        <v>3.0170714545732835</v>
      </c>
      <c r="AF107" s="18">
        <f t="shared" si="112"/>
        <v>2.8857907717963149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1.1927903925089023</v>
      </c>
      <c r="C109" s="26">
        <f>IF(AND(D$6-C$6 &lt;&gt; 0,C35&lt;&gt;0,D35&lt;&gt;0),(EXP(LN(D35/C35)/(D$6-C$6))-1)*100,0)</f>
        <v>-2.2137865334410423</v>
      </c>
      <c r="D109" s="26">
        <f>IF(AND(E$6-D$6 &lt;&gt; 0,D35&lt;&gt;0,E35&lt;&gt;0),(EXP(LN(E35/D35)/(E$6-D$6))-1)*100,0)</f>
        <v>0.56647518460073432</v>
      </c>
      <c r="E109" s="26">
        <f>IF(AND(F$6-E$6 &lt;&gt; 0,E35&lt;&gt;0,F35&lt;&gt;0),(EXP(LN(F35/E35)/(F$6-E$6))-1)*100,0)</f>
        <v>0.38602744219171647</v>
      </c>
      <c r="F109" s="26">
        <f t="shared" ref="F109" si="113">IF(AND(F$6-D$6 &lt;&gt; 0,D35&lt;&gt;0,F35&lt;&gt;0),(EXP(LN(F35/D35)/(F$6-D$6))-1)*100,0)</f>
        <v>0.44614068541455332</v>
      </c>
      <c r="H109" s="26">
        <f t="shared" ref="H109" si="114">IF($F$6-$D$6 &lt;&gt; 0,(EXP(LN(1+(H72/100))/($F$6-$D$6))-1)*100,0)</f>
        <v>0.44614068541455332</v>
      </c>
      <c r="I109" s="26">
        <f>IF(D35&gt;0,((1+(I35/D35))^(1/($F$6-$D$6))-1)*100,0)</f>
        <v>2.7356067587485322</v>
      </c>
      <c r="J109" s="26">
        <f t="shared" ref="J109" si="115">IF($F$6-$D$6 &lt;&gt; 0,(EXP(LN(1+(J72/100))/($F$6-$D$6))-1)*100,0)</f>
        <v>3.0445134777511873</v>
      </c>
      <c r="L109" s="24" t="str">
        <f>L35</f>
        <v>All occupations</v>
      </c>
      <c r="M109" s="26">
        <f>IF(AND(N$6-M$6 &lt;&gt; 0,M35&lt;&gt;0,N35&lt;&gt;0),(EXP(LN(N35/M35)/(N$6-M$6))-1)*100,0)</f>
        <v>0.78242626217235323</v>
      </c>
      <c r="N109" s="26">
        <f>IF(AND(O$6-N$6 &lt;&gt; 0,N35&lt;&gt;0,O35&lt;&gt;0),(EXP(LN(O35/N35)/(O$6-N$6))-1)*100,0)</f>
        <v>-2.9704610172588075</v>
      </c>
      <c r="O109" s="26">
        <f>IF(AND(P$6-O$6 &lt;&gt; 0,O35&lt;&gt;0,P35&lt;&gt;0),(EXP(LN(P35/O35)/(P$6-O$6))-1)*100,0)</f>
        <v>0.62636077026758663</v>
      </c>
      <c r="P109" s="26">
        <f>IF(AND(Q$6-P$6 &lt;&gt; 0,P35&lt;&gt;0,Q35&lt;&gt;0),(EXP(LN(Q35/P35)/(Q$6-P$6))-1)*100,0)</f>
        <v>0.40063935855048083</v>
      </c>
      <c r="Q109" s="26">
        <f t="shared" ref="Q109" si="116">IF(AND(Q$6-O$6 &lt;&gt; 0,O35&lt;&gt;0,Q35&lt;&gt;0),(EXP(LN(Q35/O35)/(Q$6-O$6))-1)*100,0)</f>
        <v>0.47582351406094681</v>
      </c>
      <c r="S109" s="26">
        <f t="shared" ref="S109" si="117">IF($F$6-$D$6 &lt;&gt; 0,(EXP(LN(1+(S72/100))/($F$6-$D$6))-1)*100,0)</f>
        <v>0.47582351406094681</v>
      </c>
      <c r="T109" s="26">
        <f t="shared" ref="T109" si="118">IF(O35&gt;0,((1+(T35/O35))^(1/($F$6-$D$6))-1)*100,0)</f>
        <v>2.3567063858546122</v>
      </c>
      <c r="U109" s="26">
        <f t="shared" ref="U109" si="119">IF($F$6-$D$6 &lt;&gt; 0,(EXP(LN(1+(U72/100))/($F$6-$D$6))-1)*100,0)</f>
        <v>2.7034531795086636</v>
      </c>
      <c r="W109" s="24" t="str">
        <f>W35</f>
        <v>All occupations</v>
      </c>
      <c r="X109" s="26">
        <f>IF(AND(Y$6-X$6 &lt;&gt; 0,X35&lt;&gt;0,Y35&lt;&gt;0),(EXP(LN(Y35/X35)/(Y$6-X$6))-1)*100,0)</f>
        <v>1.6242365549832272</v>
      </c>
      <c r="Y109" s="26">
        <f>IF(AND(Z$6-Y$6 &lt;&gt; 0,Y35&lt;&gt;0,Z35&lt;&gt;0),(EXP(LN(Z35/Y35)/(Z$6-Y$6))-1)*100,0)</f>
        <v>-1.434610613847298</v>
      </c>
      <c r="Z109" s="26">
        <f>IF(AND(AA$6-Z$6 &lt;&gt; 0,Z35&lt;&gt;0,AA35&lt;&gt;0),(EXP(LN(AA35/Z35)/(AA$6-Z$6))-1)*100,0)</f>
        <v>0.50562371632849601</v>
      </c>
      <c r="AA109" s="26">
        <f>IF(AND(AB$6-AA$6 &lt;&gt; 0,AA35&lt;&gt;0,AB35&lt;&gt;0),(EXP(LN(AB35/AA35)/(AB$6-AA$6))-1)*100,0)</f>
        <v>0.37110653942264982</v>
      </c>
      <c r="AB109" s="26">
        <f t="shared" ref="AB109" si="120">IF(AND(AB$6-Z$6 &lt;&gt; 0,Z35&lt;&gt;0,AB35&lt;&gt;0),(EXP(LN(AB35/Z35)/(AB$6-Z$6))-1)*100,0)</f>
        <v>0.41592558221672515</v>
      </c>
      <c r="AD109" s="26">
        <f t="shared" ref="AD109" si="121">IF($F$6-$D$6 &lt;&gt; 0,(EXP(LN(1+(AD72/100))/($F$6-$D$6))-1)*100,0)</f>
        <v>0.41592558221672515</v>
      </c>
      <c r="AE109" s="26">
        <f t="shared" ref="AE109" si="122">IF(Z35&gt;0,((1+(AE35/Z35))^(1/($F$6-$D$6))-1)*100,0)</f>
        <v>3.1007117698005793</v>
      </c>
      <c r="AF109" s="26">
        <f t="shared" ref="AF109" si="123">IF($F$6-$D$6 &lt;&gt; 0,(EXP(LN(1+(AF72/100))/($F$6-$D$6))-1)*100,0)</f>
        <v>3.3748311357097105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Enterprise M3 LEP (including all of Surrey) (Continued)</v>
      </c>
      <c r="L112" s="19" t="str">
        <f>CONCATENATE(L$1," (Continued)")</f>
        <v>Occupation Table 2.1  Males: Employment Change by Occupation (SOC 2020) and Replacement Demand, 2015-2035, Enterprise M3 LEP (including all of Surrey) (Continued)</v>
      </c>
      <c r="W112" s="19" t="str">
        <f>CONCATENATE(W$1," (Continued)")</f>
        <v>Occupation Table 2.2  Females: Employment Change by Occupation (SOC 2020) and Replacement Demand, 2015-2035, Enterprise M3 LEP (including all of Surrey)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8.3352890790526004</v>
      </c>
      <c r="C119" s="27">
        <f t="shared" si="125"/>
        <v>0.19045705124131729</v>
      </c>
      <c r="D119" s="27">
        <f t="shared" si="125"/>
        <v>-3.4919859411240992</v>
      </c>
      <c r="E119" s="27">
        <f t="shared" si="125"/>
        <v>5.2042246809415431</v>
      </c>
      <c r="F119" s="27">
        <f t="shared" ref="F119:F144" si="126">F8-D8</f>
        <v>1.7122387398174439</v>
      </c>
      <c r="L119" t="str">
        <f t="shared" ref="L119:L144" si="127">L8</f>
        <v>11 Corporate managers and directors</v>
      </c>
      <c r="M119" s="27">
        <f t="shared" ref="M119:P144" si="128">N8-M8</f>
        <v>3.8379892515454728</v>
      </c>
      <c r="N119" s="27">
        <f t="shared" si="128"/>
        <v>-2.4480467826535346E-3</v>
      </c>
      <c r="O119" s="27">
        <f t="shared" si="128"/>
        <v>-3.375478881896413</v>
      </c>
      <c r="P119" s="27">
        <f t="shared" si="128"/>
        <v>1.8500168256451346</v>
      </c>
      <c r="Q119" s="27">
        <f t="shared" ref="Q119:Q144" si="129">Q8-O8</f>
        <v>-1.5254620562512784</v>
      </c>
      <c r="W119" t="str">
        <f t="shared" ref="W119:W144" si="130">W8</f>
        <v>11 Corporate managers and directors</v>
      </c>
      <c r="X119" s="27">
        <f t="shared" ref="X119:AA144" si="131">Y8-X8</f>
        <v>4.4972998275071383</v>
      </c>
      <c r="Y119" s="27">
        <f t="shared" si="131"/>
        <v>0.19290509802391043</v>
      </c>
      <c r="Z119" s="27">
        <f t="shared" si="131"/>
        <v>-0.11650705922768267</v>
      </c>
      <c r="AA119" s="27">
        <f t="shared" si="131"/>
        <v>3.3542078552963623</v>
      </c>
      <c r="AB119" s="27">
        <f t="shared" ref="AB119:AB144" si="132">AB8-Z8</f>
        <v>3.2377007960686797</v>
      </c>
    </row>
    <row r="120" spans="1:28" x14ac:dyDescent="0.2">
      <c r="A120" t="str">
        <f t="shared" si="124"/>
        <v>12 Other managers and proprietors</v>
      </c>
      <c r="B120" s="27">
        <f t="shared" si="125"/>
        <v>0.88105591715185128</v>
      </c>
      <c r="C120" s="27">
        <f t="shared" si="125"/>
        <v>-0.41764714063775088</v>
      </c>
      <c r="D120" s="27">
        <f t="shared" si="125"/>
        <v>6.3383247710183603</v>
      </c>
      <c r="E120" s="27">
        <f t="shared" si="125"/>
        <v>4.8752204176395999</v>
      </c>
      <c r="F120" s="27">
        <f t="shared" si="126"/>
        <v>11.21354518865796</v>
      </c>
      <c r="L120" t="str">
        <f t="shared" si="127"/>
        <v>12 Other managers and proprietors</v>
      </c>
      <c r="M120" s="27">
        <f t="shared" si="128"/>
        <v>0.34009324730447865</v>
      </c>
      <c r="N120" s="27">
        <f t="shared" si="128"/>
        <v>-0.82008422602966036</v>
      </c>
      <c r="O120" s="27">
        <f t="shared" si="128"/>
        <v>3.7582120325454458</v>
      </c>
      <c r="P120" s="27">
        <f t="shared" si="128"/>
        <v>2.3360159005653607</v>
      </c>
      <c r="Q120" s="27">
        <f t="shared" si="129"/>
        <v>6.0942279331108065</v>
      </c>
      <c r="W120" t="str">
        <f t="shared" si="130"/>
        <v>12 Other managers and proprietors</v>
      </c>
      <c r="X120" s="27">
        <f t="shared" si="131"/>
        <v>0.54096266984737085</v>
      </c>
      <c r="Y120" s="27">
        <f t="shared" si="131"/>
        <v>0.40243708539193257</v>
      </c>
      <c r="Z120" s="27">
        <f t="shared" si="131"/>
        <v>2.5801127384729181</v>
      </c>
      <c r="AA120" s="27">
        <f t="shared" si="131"/>
        <v>2.5392045170742179</v>
      </c>
      <c r="AB120" s="27">
        <f t="shared" si="132"/>
        <v>5.119317255547136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4.72968079150845</v>
      </c>
      <c r="C121" s="27">
        <f t="shared" si="125"/>
        <v>1.4449756345481362</v>
      </c>
      <c r="D121" s="27">
        <f t="shared" si="125"/>
        <v>3.4185888923685042</v>
      </c>
      <c r="E121" s="27">
        <f t="shared" si="125"/>
        <v>5.8661637709291909</v>
      </c>
      <c r="F121" s="27">
        <f t="shared" si="126"/>
        <v>9.2847526632976951</v>
      </c>
      <c r="L121" t="str">
        <f t="shared" si="127"/>
        <v>21 Science, research, engineering and technology professionals</v>
      </c>
      <c r="M121" s="27">
        <f t="shared" si="128"/>
        <v>3.8490069566627696</v>
      </c>
      <c r="N121" s="27">
        <f t="shared" si="128"/>
        <v>-0.49555824463693199</v>
      </c>
      <c r="O121" s="27">
        <f t="shared" si="128"/>
        <v>1.1812718046842576</v>
      </c>
      <c r="P121" s="27">
        <f t="shared" si="128"/>
        <v>3.2925035886489269</v>
      </c>
      <c r="Q121" s="27">
        <f t="shared" si="129"/>
        <v>4.4737753933331845</v>
      </c>
      <c r="W121" t="str">
        <f t="shared" si="130"/>
        <v>21 Science, research, engineering and technology professionals</v>
      </c>
      <c r="X121" s="27">
        <f t="shared" si="131"/>
        <v>0.88067383484565198</v>
      </c>
      <c r="Y121" s="27">
        <f t="shared" si="131"/>
        <v>1.9405338791852458</v>
      </c>
      <c r="Z121" s="27">
        <f t="shared" si="131"/>
        <v>2.2373170876842519</v>
      </c>
      <c r="AA121" s="27">
        <f t="shared" si="131"/>
        <v>2.5736601822800971</v>
      </c>
      <c r="AB121" s="27">
        <f t="shared" si="132"/>
        <v>4.8109772699643489</v>
      </c>
    </row>
    <row r="122" spans="1:28" x14ac:dyDescent="0.2">
      <c r="A122" t="str">
        <f t="shared" si="124"/>
        <v>22 Health professionals</v>
      </c>
      <c r="B122" s="27">
        <f t="shared" si="125"/>
        <v>5.5503634388372447</v>
      </c>
      <c r="C122" s="27">
        <f t="shared" si="125"/>
        <v>-0.33004460317983941</v>
      </c>
      <c r="D122" s="27">
        <f t="shared" si="125"/>
        <v>1.5532840435114359</v>
      </c>
      <c r="E122" s="27">
        <f t="shared" si="125"/>
        <v>1.3780501249681585</v>
      </c>
      <c r="F122" s="27">
        <f t="shared" si="126"/>
        <v>2.9313341684795944</v>
      </c>
      <c r="L122" t="str">
        <f t="shared" si="127"/>
        <v>22 Health professionals</v>
      </c>
      <c r="M122" s="27">
        <f t="shared" si="128"/>
        <v>1.0627362734459718</v>
      </c>
      <c r="N122" s="27">
        <f t="shared" si="128"/>
        <v>0.43497090748618117</v>
      </c>
      <c r="O122" s="27">
        <f t="shared" si="128"/>
        <v>0.29960956310427544</v>
      </c>
      <c r="P122" s="27">
        <f t="shared" si="128"/>
        <v>0.31994431939278734</v>
      </c>
      <c r="Q122" s="27">
        <f t="shared" si="129"/>
        <v>0.61955388249706278</v>
      </c>
      <c r="W122" t="str">
        <f t="shared" si="130"/>
        <v>22 Health professionals</v>
      </c>
      <c r="X122" s="27">
        <f t="shared" si="131"/>
        <v>4.487627165391249</v>
      </c>
      <c r="Y122" s="27">
        <f t="shared" si="131"/>
        <v>-0.76501551066603213</v>
      </c>
      <c r="Z122" s="27">
        <f t="shared" si="131"/>
        <v>1.2536744804072129</v>
      </c>
      <c r="AA122" s="27">
        <f t="shared" si="131"/>
        <v>1.0581058055753445</v>
      </c>
      <c r="AB122" s="27">
        <f t="shared" si="132"/>
        <v>2.3117802859825574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3.3507238248851081</v>
      </c>
      <c r="C123" s="27">
        <f t="shared" si="125"/>
        <v>0.1102325099410848</v>
      </c>
      <c r="D123" s="27">
        <f t="shared" si="125"/>
        <v>1.0871028813058317</v>
      </c>
      <c r="E123" s="27">
        <f t="shared" si="125"/>
        <v>2.6836142672065719</v>
      </c>
      <c r="F123" s="27">
        <f t="shared" si="126"/>
        <v>3.7707171485124036</v>
      </c>
      <c r="L123" t="str">
        <f t="shared" si="127"/>
        <v>23 Teaching and other educational professionals</v>
      </c>
      <c r="M123" s="27">
        <f t="shared" si="128"/>
        <v>0.48943653018560873</v>
      </c>
      <c r="N123" s="27">
        <f t="shared" si="128"/>
        <v>0.58268614994071477</v>
      </c>
      <c r="O123" s="27">
        <f t="shared" si="128"/>
        <v>0.75566074811140282</v>
      </c>
      <c r="P123" s="27">
        <f t="shared" si="128"/>
        <v>0.83396458971496656</v>
      </c>
      <c r="Q123" s="27">
        <f t="shared" si="129"/>
        <v>1.5896253378263694</v>
      </c>
      <c r="W123" t="str">
        <f t="shared" si="130"/>
        <v>23 Teaching and other educational professionals</v>
      </c>
      <c r="X123" s="27">
        <f t="shared" si="131"/>
        <v>2.8612872946995012</v>
      </c>
      <c r="Y123" s="27">
        <f t="shared" si="131"/>
        <v>-0.47245363999964951</v>
      </c>
      <c r="Z123" s="27">
        <f t="shared" si="131"/>
        <v>0.33144213319448923</v>
      </c>
      <c r="AA123" s="27">
        <f t="shared" si="131"/>
        <v>1.8496496774915911</v>
      </c>
      <c r="AB123" s="27">
        <f t="shared" si="132"/>
        <v>2.1810918106860804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6.1407728667475325</v>
      </c>
      <c r="C124" s="27">
        <f t="shared" si="125"/>
        <v>2.4168992994184748</v>
      </c>
      <c r="D124" s="27">
        <f t="shared" si="125"/>
        <v>6.2518589455209579</v>
      </c>
      <c r="E124" s="27">
        <f t="shared" si="125"/>
        <v>6.3330752473621317</v>
      </c>
      <c r="F124" s="27">
        <f t="shared" si="126"/>
        <v>12.58493419288309</v>
      </c>
      <c r="L124" t="str">
        <f t="shared" si="127"/>
        <v>24 Business, media and public service professionals</v>
      </c>
      <c r="M124" s="27">
        <f t="shared" si="128"/>
        <v>1.9443854741905184</v>
      </c>
      <c r="N124" s="27">
        <f t="shared" si="128"/>
        <v>1.0630414781142719</v>
      </c>
      <c r="O124" s="27">
        <f t="shared" si="128"/>
        <v>3.8142349343182183</v>
      </c>
      <c r="P124" s="27">
        <f t="shared" si="128"/>
        <v>2.8999537717704698</v>
      </c>
      <c r="Q124" s="27">
        <f t="shared" si="129"/>
        <v>6.714188706088688</v>
      </c>
      <c r="W124" t="str">
        <f t="shared" si="130"/>
        <v>24 Business, media and public service professionals</v>
      </c>
      <c r="X124" s="27">
        <f t="shared" si="131"/>
        <v>4.1963873925569146</v>
      </c>
      <c r="Y124" s="27">
        <f t="shared" si="131"/>
        <v>1.3538578213043699</v>
      </c>
      <c r="Z124" s="27">
        <f t="shared" si="131"/>
        <v>2.4376240112027681</v>
      </c>
      <c r="AA124" s="27">
        <f t="shared" si="131"/>
        <v>3.4331214755915482</v>
      </c>
      <c r="AB124" s="27">
        <f t="shared" si="132"/>
        <v>5.8707454867943163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1.5359130668769581</v>
      </c>
      <c r="C125" s="27">
        <f t="shared" si="125"/>
        <v>1.0098349838395286</v>
      </c>
      <c r="D125" s="27">
        <f t="shared" si="125"/>
        <v>-1.5552470860268226</v>
      </c>
      <c r="E125" s="27">
        <f t="shared" si="125"/>
        <v>0.9537438682064252</v>
      </c>
      <c r="F125" s="27">
        <f t="shared" si="126"/>
        <v>-0.6015032178203974</v>
      </c>
      <c r="L125" t="str">
        <f t="shared" si="127"/>
        <v>31 Science, engineering and technology associate professionals</v>
      </c>
      <c r="M125" s="27">
        <f t="shared" si="128"/>
        <v>1.4214285675497855</v>
      </c>
      <c r="N125" s="27">
        <f t="shared" si="128"/>
        <v>0.28283045673585505</v>
      </c>
      <c r="O125" s="27">
        <f t="shared" si="128"/>
        <v>-1.6982812090455077</v>
      </c>
      <c r="P125" s="27">
        <f t="shared" si="128"/>
        <v>0.1647214881199357</v>
      </c>
      <c r="Q125" s="27">
        <f t="shared" si="129"/>
        <v>-1.533559720925572</v>
      </c>
      <c r="W125" t="str">
        <f t="shared" si="130"/>
        <v>31 Science, engineering and technology associate professionals</v>
      </c>
      <c r="X125" s="27">
        <f t="shared" si="131"/>
        <v>0.11448449932715876</v>
      </c>
      <c r="Y125" s="27">
        <f t="shared" si="131"/>
        <v>0.72700452710369401</v>
      </c>
      <c r="Z125" s="27">
        <f t="shared" si="131"/>
        <v>0.14303412301867535</v>
      </c>
      <c r="AA125" s="27">
        <f t="shared" si="131"/>
        <v>0.78902238008647529</v>
      </c>
      <c r="AB125" s="27">
        <f t="shared" si="132"/>
        <v>0.93205650310515065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1.9651521186739433</v>
      </c>
      <c r="C126" s="27">
        <f t="shared" si="125"/>
        <v>0.19321268408932468</v>
      </c>
      <c r="D126" s="27">
        <f t="shared" si="125"/>
        <v>-3.6633642746055628E-2</v>
      </c>
      <c r="E126" s="27">
        <f t="shared" si="125"/>
        <v>0.75402688576607169</v>
      </c>
      <c r="F126" s="27">
        <f t="shared" si="126"/>
        <v>0.71739324302001606</v>
      </c>
      <c r="L126" t="str">
        <f t="shared" si="127"/>
        <v>32 Health and social care associate professionals</v>
      </c>
      <c r="M126" s="27">
        <f t="shared" si="128"/>
        <v>0.11717477511522434</v>
      </c>
      <c r="N126" s="27">
        <f t="shared" si="128"/>
        <v>0.30016278336128144</v>
      </c>
      <c r="O126" s="27">
        <f t="shared" si="128"/>
        <v>-0.27296309567990651</v>
      </c>
      <c r="P126" s="27">
        <f t="shared" si="128"/>
        <v>8.7944130722982905E-2</v>
      </c>
      <c r="Q126" s="27">
        <f t="shared" si="129"/>
        <v>-0.1850189649569236</v>
      </c>
      <c r="W126" t="str">
        <f t="shared" si="130"/>
        <v>32 Health and social care associate professionals</v>
      </c>
      <c r="X126" s="27">
        <f t="shared" si="131"/>
        <v>1.847977343558723</v>
      </c>
      <c r="Y126" s="27">
        <f t="shared" si="131"/>
        <v>-0.10695009927195187</v>
      </c>
      <c r="Z126" s="27">
        <f t="shared" si="131"/>
        <v>0.23632945293384289</v>
      </c>
      <c r="AA126" s="27">
        <f t="shared" si="131"/>
        <v>0.66608275504308523</v>
      </c>
      <c r="AB126" s="27">
        <f t="shared" si="132"/>
        <v>0.90241220797692812</v>
      </c>
    </row>
    <row r="127" spans="1:28" x14ac:dyDescent="0.2">
      <c r="A127" t="str">
        <f t="shared" si="124"/>
        <v>33 Protective service occupations</v>
      </c>
      <c r="B127" s="27">
        <f t="shared" si="125"/>
        <v>-0.42672907009165506</v>
      </c>
      <c r="C127" s="27">
        <f t="shared" si="125"/>
        <v>0.33712622652977942</v>
      </c>
      <c r="D127" s="27">
        <f t="shared" si="125"/>
        <v>1.4466876020617816</v>
      </c>
      <c r="E127" s="27">
        <f t="shared" si="125"/>
        <v>1.2540495761907717</v>
      </c>
      <c r="F127" s="27">
        <f t="shared" si="126"/>
        <v>2.7007371782525533</v>
      </c>
      <c r="L127" t="str">
        <f t="shared" si="127"/>
        <v>33 Protective service occupations</v>
      </c>
      <c r="M127" s="27">
        <f t="shared" si="128"/>
        <v>-0.53144427517324022</v>
      </c>
      <c r="N127" s="27">
        <f t="shared" si="128"/>
        <v>0.15719918072793337</v>
      </c>
      <c r="O127" s="27">
        <f t="shared" si="128"/>
        <v>0.8212883791256278</v>
      </c>
      <c r="P127" s="27">
        <f t="shared" si="128"/>
        <v>0.49451471512512768</v>
      </c>
      <c r="Q127" s="27">
        <f t="shared" si="129"/>
        <v>1.3158030942507555</v>
      </c>
      <c r="W127" t="str">
        <f t="shared" si="130"/>
        <v>33 Protective service occupations</v>
      </c>
      <c r="X127" s="27">
        <f t="shared" si="131"/>
        <v>0.10471520508158827</v>
      </c>
      <c r="Y127" s="27">
        <f t="shared" si="131"/>
        <v>0.17992704580184027</v>
      </c>
      <c r="Z127" s="27">
        <f t="shared" si="131"/>
        <v>0.62539922293615069</v>
      </c>
      <c r="AA127" s="27">
        <f t="shared" si="131"/>
        <v>0.75953486106564849</v>
      </c>
      <c r="AB127" s="27">
        <f t="shared" si="132"/>
        <v>1.3849340840017992</v>
      </c>
    </row>
    <row r="128" spans="1:28" x14ac:dyDescent="0.2">
      <c r="A128" t="str">
        <f t="shared" si="124"/>
        <v>34 Culture, media and sports occupations</v>
      </c>
      <c r="B128" s="27">
        <f t="shared" si="125"/>
        <v>-1.072576721380976</v>
      </c>
      <c r="C128" s="27">
        <f t="shared" si="125"/>
        <v>0.61453508826829761</v>
      </c>
      <c r="D128" s="27">
        <f t="shared" si="125"/>
        <v>-5.5541600819974946E-2</v>
      </c>
      <c r="E128" s="27">
        <f t="shared" si="125"/>
        <v>1.7031916462799686</v>
      </c>
      <c r="F128" s="27">
        <f t="shared" si="126"/>
        <v>1.6476500454599936</v>
      </c>
      <c r="L128" t="str">
        <f t="shared" si="127"/>
        <v>34 Culture, media and sports occupations</v>
      </c>
      <c r="M128" s="27">
        <f t="shared" si="128"/>
        <v>-1.1184267166852511</v>
      </c>
      <c r="N128" s="27">
        <f t="shared" si="128"/>
        <v>-5.7759633737484606E-2</v>
      </c>
      <c r="O128" s="27">
        <f t="shared" si="128"/>
        <v>0.14495616218462537</v>
      </c>
      <c r="P128" s="27">
        <f t="shared" si="128"/>
        <v>1.1384298444805321</v>
      </c>
      <c r="Q128" s="27">
        <f t="shared" si="129"/>
        <v>1.2833860066651575</v>
      </c>
      <c r="W128" t="str">
        <f t="shared" si="130"/>
        <v>34 Culture, media and sports occupations</v>
      </c>
      <c r="X128" s="27">
        <f t="shared" si="131"/>
        <v>4.584999530424394E-2</v>
      </c>
      <c r="Y128" s="27">
        <f t="shared" si="131"/>
        <v>0.67229472200580886</v>
      </c>
      <c r="Z128" s="27">
        <f t="shared" si="131"/>
        <v>-0.20049776300459499</v>
      </c>
      <c r="AA128" s="27">
        <f t="shared" si="131"/>
        <v>0.56476180179944002</v>
      </c>
      <c r="AB128" s="27">
        <f t="shared" si="132"/>
        <v>0.36426403879484504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1.9860965805089705</v>
      </c>
      <c r="C129" s="27">
        <f t="shared" si="125"/>
        <v>0.60884484621480794</v>
      </c>
      <c r="D129" s="27">
        <f t="shared" si="125"/>
        <v>-1.4768869839274359</v>
      </c>
      <c r="E129" s="27">
        <f t="shared" si="125"/>
        <v>1.681235279629604</v>
      </c>
      <c r="F129" s="27">
        <f t="shared" si="126"/>
        <v>0.20434829570216806</v>
      </c>
      <c r="L129" t="str">
        <f t="shared" si="127"/>
        <v>35 Business and public service associate professionals</v>
      </c>
      <c r="M129" s="27">
        <f t="shared" si="128"/>
        <v>0.30730231117995288</v>
      </c>
      <c r="N129" s="27">
        <f t="shared" si="128"/>
        <v>0.61790805424915263</v>
      </c>
      <c r="O129" s="27">
        <f t="shared" si="128"/>
        <v>-1.4910887367151098</v>
      </c>
      <c r="P129" s="27">
        <f t="shared" si="128"/>
        <v>-4.3985148580034661E-3</v>
      </c>
      <c r="Q129" s="27">
        <f t="shared" si="129"/>
        <v>-1.4954872515731132</v>
      </c>
      <c r="W129" t="str">
        <f t="shared" si="130"/>
        <v>35 Business and public service associate professionals</v>
      </c>
      <c r="X129" s="27">
        <f t="shared" si="131"/>
        <v>1.6787942693290603</v>
      </c>
      <c r="Y129" s="27">
        <f t="shared" si="131"/>
        <v>-9.0632080342132326E-3</v>
      </c>
      <c r="Z129" s="27">
        <f t="shared" si="131"/>
        <v>1.420175278759217E-2</v>
      </c>
      <c r="AA129" s="27">
        <f t="shared" si="131"/>
        <v>1.6856337944875222</v>
      </c>
      <c r="AB129" s="27">
        <f t="shared" si="132"/>
        <v>1.6998355472751143</v>
      </c>
    </row>
    <row r="130" spans="1:28" x14ac:dyDescent="0.2">
      <c r="A130" t="str">
        <f t="shared" si="124"/>
        <v>41 Administrative occupations</v>
      </c>
      <c r="B130" s="27">
        <f t="shared" si="125"/>
        <v>-1.9616504671143602</v>
      </c>
      <c r="C130" s="27">
        <f t="shared" si="125"/>
        <v>0.69366382278190741</v>
      </c>
      <c r="D130" s="27">
        <f t="shared" si="125"/>
        <v>-5.075560372803551</v>
      </c>
      <c r="E130" s="27">
        <f t="shared" si="125"/>
        <v>-4.3339950537850882</v>
      </c>
      <c r="F130" s="27">
        <f t="shared" si="126"/>
        <v>-9.4095554265886392</v>
      </c>
      <c r="L130" t="str">
        <f t="shared" si="127"/>
        <v>41 Administrative occupations</v>
      </c>
      <c r="M130" s="27">
        <f t="shared" si="128"/>
        <v>-1.2915633507804447</v>
      </c>
      <c r="N130" s="27">
        <f t="shared" si="128"/>
        <v>1.9878742042711988</v>
      </c>
      <c r="O130" s="27">
        <f t="shared" si="128"/>
        <v>-0.99236871093838452</v>
      </c>
      <c r="P130" s="27">
        <f t="shared" si="128"/>
        <v>0.67152782793865029</v>
      </c>
      <c r="Q130" s="27">
        <f t="shared" si="129"/>
        <v>-0.32084088299973423</v>
      </c>
      <c r="W130" t="str">
        <f t="shared" si="130"/>
        <v>41 Administrative occupations</v>
      </c>
      <c r="X130" s="27">
        <f t="shared" si="131"/>
        <v>-0.67008711633401674</v>
      </c>
      <c r="Y130" s="27">
        <f t="shared" si="131"/>
        <v>-1.2942103814891865</v>
      </c>
      <c r="Z130" s="27">
        <f t="shared" si="131"/>
        <v>-4.0831916618651576</v>
      </c>
      <c r="AA130" s="27">
        <f t="shared" si="131"/>
        <v>-5.0055228817237065</v>
      </c>
      <c r="AB130" s="27">
        <f t="shared" si="132"/>
        <v>-9.0887145435888641</v>
      </c>
    </row>
    <row r="131" spans="1:28" x14ac:dyDescent="0.2">
      <c r="A131" t="str">
        <f t="shared" si="124"/>
        <v>42 Secretarial and related occupations</v>
      </c>
      <c r="B131" s="27">
        <f t="shared" si="125"/>
        <v>-1.6555085902837536</v>
      </c>
      <c r="C131" s="27">
        <f t="shared" si="125"/>
        <v>-0.54910165057788696</v>
      </c>
      <c r="D131" s="27">
        <f t="shared" si="125"/>
        <v>0.10479561960468331</v>
      </c>
      <c r="E131" s="27">
        <f t="shared" si="125"/>
        <v>-3.2028607261400577</v>
      </c>
      <c r="F131" s="27">
        <f t="shared" si="126"/>
        <v>-3.0980651065353744</v>
      </c>
      <c r="L131" t="str">
        <f t="shared" si="127"/>
        <v>42 Secretarial and related occupations</v>
      </c>
      <c r="M131" s="27">
        <f t="shared" si="128"/>
        <v>-0.16131464081055591</v>
      </c>
      <c r="N131" s="27">
        <f t="shared" si="128"/>
        <v>-6.0795394665699831E-2</v>
      </c>
      <c r="O131" s="27">
        <f t="shared" si="128"/>
        <v>0.18728630764801435</v>
      </c>
      <c r="P131" s="27">
        <f t="shared" si="128"/>
        <v>0.10733383191070123</v>
      </c>
      <c r="Q131" s="27">
        <f t="shared" si="129"/>
        <v>0.29462013955871558</v>
      </c>
      <c r="W131" t="str">
        <f t="shared" si="130"/>
        <v>42 Secretarial and related occupations</v>
      </c>
      <c r="X131" s="27">
        <f t="shared" si="131"/>
        <v>-1.4941939494732051</v>
      </c>
      <c r="Y131" s="27">
        <f t="shared" si="131"/>
        <v>-0.48830625591219068</v>
      </c>
      <c r="Z131" s="27">
        <f t="shared" si="131"/>
        <v>-8.2490688043334259E-2</v>
      </c>
      <c r="AA131" s="27">
        <f t="shared" si="131"/>
        <v>-3.310194558050755</v>
      </c>
      <c r="AB131" s="27">
        <f t="shared" si="132"/>
        <v>-3.3926852460940893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0.65243212373895965</v>
      </c>
      <c r="C132" s="27">
        <f t="shared" si="125"/>
        <v>-1.1616690670660015</v>
      </c>
      <c r="D132" s="27">
        <f t="shared" si="125"/>
        <v>0.44241776240115716</v>
      </c>
      <c r="E132" s="27">
        <f t="shared" si="125"/>
        <v>1.0796892325348537</v>
      </c>
      <c r="F132" s="27">
        <f t="shared" si="126"/>
        <v>1.5221069949360109</v>
      </c>
      <c r="L132" t="str">
        <f t="shared" si="127"/>
        <v>51 Skilled agricultural and related trades</v>
      </c>
      <c r="M132" s="27">
        <f t="shared" si="128"/>
        <v>0.94325496307307155</v>
      </c>
      <c r="N132" s="27">
        <f t="shared" si="128"/>
        <v>-1.5244528582920251</v>
      </c>
      <c r="O132" s="27">
        <f t="shared" si="128"/>
        <v>0.18161090395314083</v>
      </c>
      <c r="P132" s="27">
        <f t="shared" si="128"/>
        <v>0.64546774224962089</v>
      </c>
      <c r="Q132" s="27">
        <f t="shared" si="129"/>
        <v>0.82707864620276172</v>
      </c>
      <c r="W132" t="str">
        <f t="shared" si="130"/>
        <v>51 Skilled agricultural and related trades</v>
      </c>
      <c r="X132" s="27">
        <f t="shared" si="131"/>
        <v>-0.29082283933410724</v>
      </c>
      <c r="Y132" s="27">
        <f t="shared" si="131"/>
        <v>0.36278379122603277</v>
      </c>
      <c r="Z132" s="27">
        <f t="shared" si="131"/>
        <v>0.26080685844800766</v>
      </c>
      <c r="AA132" s="27">
        <f t="shared" si="131"/>
        <v>0.43422149028523283</v>
      </c>
      <c r="AB132" s="27">
        <f t="shared" si="132"/>
        <v>0.69502834873324049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0.55009790495553901</v>
      </c>
      <c r="C133" s="27">
        <f t="shared" si="125"/>
        <v>-2.6811824473162496</v>
      </c>
      <c r="D133" s="27">
        <f t="shared" si="125"/>
        <v>0.64907355133336964</v>
      </c>
      <c r="E133" s="27">
        <f t="shared" si="125"/>
        <v>-0.3337541106578179</v>
      </c>
      <c r="F133" s="27">
        <f t="shared" si="126"/>
        <v>0.31531944067555173</v>
      </c>
      <c r="L133" t="str">
        <f t="shared" si="127"/>
        <v>52 Skilled metal, electrical and electronic trades</v>
      </c>
      <c r="M133" s="27">
        <f t="shared" si="128"/>
        <v>0.2008914539559612</v>
      </c>
      <c r="N133" s="27">
        <f t="shared" si="128"/>
        <v>-2.4651523787901226</v>
      </c>
      <c r="O133" s="27">
        <f t="shared" si="128"/>
        <v>-0.164194698397651</v>
      </c>
      <c r="P133" s="27">
        <f t="shared" si="128"/>
        <v>-0.78095464538900572</v>
      </c>
      <c r="Q133" s="27">
        <f t="shared" si="129"/>
        <v>-0.94514934378665671</v>
      </c>
      <c r="W133" t="str">
        <f t="shared" si="130"/>
        <v>52 Skilled metal, electrical and electronic trades</v>
      </c>
      <c r="X133" s="27">
        <f t="shared" si="131"/>
        <v>0.34920645099959863</v>
      </c>
      <c r="Y133" s="27">
        <f t="shared" si="131"/>
        <v>-0.21603006852614515</v>
      </c>
      <c r="Z133" s="27">
        <f t="shared" si="131"/>
        <v>0.81326824973101097</v>
      </c>
      <c r="AA133" s="27">
        <f t="shared" si="131"/>
        <v>0.44720053473121246</v>
      </c>
      <c r="AB133" s="27">
        <f t="shared" si="132"/>
        <v>1.2604687844622235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9.8054609700191975E-2</v>
      </c>
      <c r="C134" s="27">
        <f t="shared" si="125"/>
        <v>-1.8327155660477672</v>
      </c>
      <c r="D134" s="27">
        <f t="shared" si="125"/>
        <v>1.2240554561562611</v>
      </c>
      <c r="E134" s="27">
        <f t="shared" si="125"/>
        <v>-1.2815686576040086</v>
      </c>
      <c r="F134" s="27">
        <f t="shared" si="126"/>
        <v>-5.751320144774752E-2</v>
      </c>
      <c r="L134" t="str">
        <f t="shared" si="127"/>
        <v>53 Skilled construction and building trades</v>
      </c>
      <c r="M134" s="27">
        <f t="shared" si="128"/>
        <v>2.7040753257701056E-2</v>
      </c>
      <c r="N134" s="27">
        <f t="shared" si="128"/>
        <v>-1.8024394989703794</v>
      </c>
      <c r="O134" s="27">
        <f t="shared" si="128"/>
        <v>1.2572714508934268</v>
      </c>
      <c r="P134" s="27">
        <f t="shared" si="128"/>
        <v>-1.3591204788906097</v>
      </c>
      <c r="Q134" s="27">
        <f t="shared" si="129"/>
        <v>-0.10184902799718287</v>
      </c>
      <c r="W134" t="str">
        <f t="shared" si="130"/>
        <v>53 Skilled construction and building trades</v>
      </c>
      <c r="X134" s="27">
        <f t="shared" si="131"/>
        <v>7.1013856442465051E-2</v>
      </c>
      <c r="Y134" s="27">
        <f t="shared" si="131"/>
        <v>-3.0276067077334656E-2</v>
      </c>
      <c r="Z134" s="27">
        <f t="shared" si="131"/>
        <v>-3.3215994737219201E-2</v>
      </c>
      <c r="AA134" s="27">
        <f t="shared" si="131"/>
        <v>7.7551821286627354E-2</v>
      </c>
      <c r="AB134" s="27">
        <f t="shared" si="132"/>
        <v>4.4335826549408153E-2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-1.4479101997939949</v>
      </c>
      <c r="C135" s="27">
        <f t="shared" si="125"/>
        <v>-0.94452317447249534</v>
      </c>
      <c r="D135" s="27">
        <f t="shared" si="125"/>
        <v>0.46554097133424044</v>
      </c>
      <c r="E135" s="27">
        <f t="shared" si="125"/>
        <v>0.63057063436752969</v>
      </c>
      <c r="F135" s="27">
        <f t="shared" si="126"/>
        <v>1.0961116057017701</v>
      </c>
      <c r="L135" t="str">
        <f t="shared" si="127"/>
        <v>54 Textiles, printing and other skilled trades</v>
      </c>
      <c r="M135" s="27">
        <f t="shared" si="128"/>
        <v>-0.90349167885085979</v>
      </c>
      <c r="N135" s="27">
        <f t="shared" si="128"/>
        <v>-1.2504218270474023</v>
      </c>
      <c r="O135" s="27">
        <f t="shared" si="128"/>
        <v>0.19386778976656682</v>
      </c>
      <c r="P135" s="27">
        <f t="shared" si="128"/>
        <v>0.18437242111282526</v>
      </c>
      <c r="Q135" s="27">
        <f t="shared" si="129"/>
        <v>0.37824021087939208</v>
      </c>
      <c r="W135" t="str">
        <f t="shared" si="130"/>
        <v>54 Textiles, printing and other skilled trades</v>
      </c>
      <c r="X135" s="27">
        <f t="shared" si="131"/>
        <v>-0.54441852094309962</v>
      </c>
      <c r="Y135" s="27">
        <f t="shared" si="131"/>
        <v>0.30589865257490167</v>
      </c>
      <c r="Z135" s="27">
        <f t="shared" si="131"/>
        <v>0.27167318156765052</v>
      </c>
      <c r="AA135" s="27">
        <f t="shared" si="131"/>
        <v>0.44619821325472397</v>
      </c>
      <c r="AB135" s="27">
        <f t="shared" si="132"/>
        <v>0.7178713948223745</v>
      </c>
    </row>
    <row r="136" spans="1:28" x14ac:dyDescent="0.2">
      <c r="A136" t="str">
        <f t="shared" si="124"/>
        <v>61 Caring personal service occupations</v>
      </c>
      <c r="B136" s="27">
        <f t="shared" si="125"/>
        <v>4.0903749813116121</v>
      </c>
      <c r="C136" s="27">
        <f t="shared" si="125"/>
        <v>-2.31209253326994</v>
      </c>
      <c r="D136" s="27">
        <f t="shared" si="125"/>
        <v>3.6473140621225681</v>
      </c>
      <c r="E136" s="27">
        <f t="shared" si="125"/>
        <v>3.6376097002585865</v>
      </c>
      <c r="F136" s="27">
        <f t="shared" si="126"/>
        <v>7.2849237623811547</v>
      </c>
      <c r="L136" t="str">
        <f t="shared" si="127"/>
        <v>61 Caring personal service occupations</v>
      </c>
      <c r="M136" s="27">
        <f t="shared" si="128"/>
        <v>0.27741935711659771</v>
      </c>
      <c r="N136" s="27">
        <f t="shared" si="128"/>
        <v>-5.6191538017872134E-2</v>
      </c>
      <c r="O136" s="27">
        <f t="shared" si="128"/>
        <v>2.03944313320061</v>
      </c>
      <c r="P136" s="27">
        <f t="shared" si="128"/>
        <v>1.8131028575209438</v>
      </c>
      <c r="Q136" s="27">
        <f t="shared" si="129"/>
        <v>3.8525459907215538</v>
      </c>
      <c r="W136" t="str">
        <f t="shared" si="130"/>
        <v>61 Caring personal service occupations</v>
      </c>
      <c r="X136" s="27">
        <f t="shared" si="131"/>
        <v>3.8129556241950198</v>
      </c>
      <c r="Y136" s="27">
        <f t="shared" si="131"/>
        <v>-2.2559009952520839</v>
      </c>
      <c r="Z136" s="27">
        <f t="shared" si="131"/>
        <v>1.6078709289219759</v>
      </c>
      <c r="AA136" s="27">
        <f t="shared" si="131"/>
        <v>1.8245068427376268</v>
      </c>
      <c r="AB136" s="27">
        <f t="shared" si="132"/>
        <v>3.4323777716596027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0.96923213492731719</v>
      </c>
      <c r="C137" s="27">
        <f t="shared" si="125"/>
        <v>-1.4350437673911998</v>
      </c>
      <c r="D137" s="27">
        <f t="shared" si="125"/>
        <v>0.20516207041588785</v>
      </c>
      <c r="E137" s="27">
        <f t="shared" si="125"/>
        <v>0.4272671777721051</v>
      </c>
      <c r="F137" s="27">
        <f t="shared" si="126"/>
        <v>0.63242924818799295</v>
      </c>
      <c r="L137" t="str">
        <f t="shared" si="127"/>
        <v>62 Leisure, travel and related personal service occupations</v>
      </c>
      <c r="M137" s="27">
        <f t="shared" si="128"/>
        <v>0.53724188806214546</v>
      </c>
      <c r="N137" s="27">
        <f t="shared" si="128"/>
        <v>-0.69141003814204272</v>
      </c>
      <c r="O137" s="27">
        <f t="shared" si="128"/>
        <v>0.25508354657895982</v>
      </c>
      <c r="P137" s="27">
        <f t="shared" si="128"/>
        <v>0.61950365983054212</v>
      </c>
      <c r="Q137" s="27">
        <f t="shared" si="129"/>
        <v>0.87458720640950194</v>
      </c>
      <c r="W137" t="str">
        <f t="shared" si="130"/>
        <v>62 Leisure, travel and related personal service occupations</v>
      </c>
      <c r="X137" s="27">
        <f t="shared" si="131"/>
        <v>0.43199024686513887</v>
      </c>
      <c r="Y137" s="27">
        <f t="shared" si="131"/>
        <v>-0.74363372924914906</v>
      </c>
      <c r="Z137" s="27">
        <f t="shared" si="131"/>
        <v>-4.9921476163058642E-2</v>
      </c>
      <c r="AA137" s="27">
        <f t="shared" si="131"/>
        <v>-0.19223648205846011</v>
      </c>
      <c r="AB137" s="27">
        <f t="shared" si="132"/>
        <v>-0.24215795822151875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-0.12582224684606069</v>
      </c>
      <c r="C138" s="27">
        <f t="shared" si="125"/>
        <v>0.14151089424344376</v>
      </c>
      <c r="D138" s="27">
        <f t="shared" si="125"/>
        <v>-0.1399297560007462</v>
      </c>
      <c r="E138" s="27">
        <f t="shared" si="125"/>
        <v>3.0070589901456168E-2</v>
      </c>
      <c r="F138" s="27">
        <f t="shared" si="126"/>
        <v>-0.10985916609929003</v>
      </c>
      <c r="L138" t="str">
        <f t="shared" si="127"/>
        <v>63 Community and civil enforcement occupations</v>
      </c>
      <c r="M138" s="27">
        <f t="shared" si="128"/>
        <v>-0.15095994075948305</v>
      </c>
      <c r="N138" s="27">
        <f t="shared" si="128"/>
        <v>0.16202899383593727</v>
      </c>
      <c r="O138" s="27">
        <f t="shared" si="128"/>
        <v>-0.18692975161280329</v>
      </c>
      <c r="P138" s="27">
        <f t="shared" si="128"/>
        <v>3.3328282787191077E-2</v>
      </c>
      <c r="Q138" s="27">
        <f t="shared" si="129"/>
        <v>-0.15360146882561221</v>
      </c>
      <c r="W138" t="str">
        <f t="shared" si="130"/>
        <v>63 Community and civil enforcement occupations</v>
      </c>
      <c r="X138" s="27">
        <f t="shared" si="131"/>
        <v>2.5137693913422965E-2</v>
      </c>
      <c r="Y138" s="27">
        <f t="shared" si="131"/>
        <v>-2.0518099592493538E-2</v>
      </c>
      <c r="Z138" s="27">
        <f t="shared" si="131"/>
        <v>4.6999995612058393E-2</v>
      </c>
      <c r="AA138" s="27">
        <f t="shared" si="131"/>
        <v>-3.2576928857365461E-3</v>
      </c>
      <c r="AB138" s="27">
        <f t="shared" si="132"/>
        <v>4.3742302726321847E-2</v>
      </c>
    </row>
    <row r="139" spans="1:28" x14ac:dyDescent="0.2">
      <c r="A139" t="str">
        <f t="shared" si="124"/>
        <v>71 Sales occupations</v>
      </c>
      <c r="B139" s="27">
        <f t="shared" si="125"/>
        <v>-2.6576984546699123</v>
      </c>
      <c r="C139" s="27">
        <f t="shared" si="125"/>
        <v>-0.51261401791784067</v>
      </c>
      <c r="D139" s="27">
        <f t="shared" si="125"/>
        <v>-2.5346738452084807</v>
      </c>
      <c r="E139" s="27">
        <f t="shared" si="125"/>
        <v>-1.6680650629716709</v>
      </c>
      <c r="F139" s="27">
        <f t="shared" si="126"/>
        <v>-4.2027389081801516</v>
      </c>
      <c r="L139" t="str">
        <f t="shared" si="127"/>
        <v>71 Sales occupations</v>
      </c>
      <c r="M139" s="27">
        <f t="shared" si="128"/>
        <v>-0.40462139355268789</v>
      </c>
      <c r="N139" s="27">
        <f t="shared" si="128"/>
        <v>-0.27616487429735059</v>
      </c>
      <c r="O139" s="27">
        <f t="shared" si="128"/>
        <v>-0.71191586762286363</v>
      </c>
      <c r="P139" s="27">
        <f t="shared" si="128"/>
        <v>-0.14687887298744862</v>
      </c>
      <c r="Q139" s="27">
        <f t="shared" si="129"/>
        <v>-0.85879474061031225</v>
      </c>
      <c r="W139" t="str">
        <f t="shared" si="130"/>
        <v>71 Sales occupations</v>
      </c>
      <c r="X139" s="27">
        <f t="shared" si="131"/>
        <v>-2.2530770611173274</v>
      </c>
      <c r="Y139" s="27">
        <f t="shared" si="131"/>
        <v>-0.23644914362047587</v>
      </c>
      <c r="Z139" s="27">
        <f t="shared" si="131"/>
        <v>-1.8227579775855318</v>
      </c>
      <c r="AA139" s="27">
        <f t="shared" si="131"/>
        <v>-1.5211861899843235</v>
      </c>
      <c r="AB139" s="27">
        <f t="shared" si="132"/>
        <v>-3.3439441675698554</v>
      </c>
    </row>
    <row r="140" spans="1:28" x14ac:dyDescent="0.2">
      <c r="A140" t="str">
        <f t="shared" si="124"/>
        <v>72 Customer service occupations</v>
      </c>
      <c r="B140" s="27">
        <f t="shared" si="125"/>
        <v>0.32819087611447451</v>
      </c>
      <c r="C140" s="27">
        <f t="shared" si="125"/>
        <v>0.10863652464722229</v>
      </c>
      <c r="D140" s="27">
        <f t="shared" si="125"/>
        <v>2.8378970729759345</v>
      </c>
      <c r="E140" s="27">
        <f t="shared" si="125"/>
        <v>1.6859751499184874</v>
      </c>
      <c r="F140" s="27">
        <f t="shared" si="126"/>
        <v>4.5238722228944219</v>
      </c>
      <c r="L140" t="str">
        <f t="shared" si="127"/>
        <v>72 Customer service occupations</v>
      </c>
      <c r="M140" s="27">
        <f t="shared" si="128"/>
        <v>-0.42344088556818082</v>
      </c>
      <c r="N140" s="27">
        <f t="shared" si="128"/>
        <v>0.45078323490276517</v>
      </c>
      <c r="O140" s="27">
        <f t="shared" si="128"/>
        <v>1.3569290913994401</v>
      </c>
      <c r="P140" s="27">
        <f t="shared" si="128"/>
        <v>0.90966806200272288</v>
      </c>
      <c r="Q140" s="27">
        <f t="shared" si="129"/>
        <v>2.2665971534021629</v>
      </c>
      <c r="W140" t="str">
        <f t="shared" si="130"/>
        <v>72 Customer service occupations</v>
      </c>
      <c r="X140" s="27">
        <f t="shared" si="131"/>
        <v>0.75163176168267842</v>
      </c>
      <c r="Y140" s="27">
        <f t="shared" si="131"/>
        <v>-0.34214671025555798</v>
      </c>
      <c r="Z140" s="27">
        <f t="shared" si="131"/>
        <v>1.4809679815765024</v>
      </c>
      <c r="AA140" s="27">
        <f t="shared" si="131"/>
        <v>0.77630708791573078</v>
      </c>
      <c r="AB140" s="27">
        <f t="shared" si="132"/>
        <v>2.2572750694922332</v>
      </c>
    </row>
    <row r="141" spans="1:28" x14ac:dyDescent="0.2">
      <c r="A141" t="str">
        <f t="shared" si="124"/>
        <v>81 Process, plant and machine operatives</v>
      </c>
      <c r="B141" s="27">
        <f t="shared" si="125"/>
        <v>0.13996849191419258</v>
      </c>
      <c r="C141" s="27">
        <f t="shared" si="125"/>
        <v>-1.1157269814866506</v>
      </c>
      <c r="D141" s="27">
        <f t="shared" si="125"/>
        <v>1.8769752298325582</v>
      </c>
      <c r="E141" s="27">
        <f t="shared" si="125"/>
        <v>4.0454451637851108E-2</v>
      </c>
      <c r="F141" s="27">
        <f t="shared" si="126"/>
        <v>1.9174296814704093</v>
      </c>
      <c r="L141" t="str">
        <f t="shared" si="127"/>
        <v>81 Process, plant and machine operatives</v>
      </c>
      <c r="M141" s="27">
        <f t="shared" si="128"/>
        <v>0.13636320181618622</v>
      </c>
      <c r="N141" s="27">
        <f t="shared" si="128"/>
        <v>-0.92522673447612913</v>
      </c>
      <c r="O141" s="27">
        <f t="shared" si="128"/>
        <v>1.6073157099488773</v>
      </c>
      <c r="P141" s="27">
        <f t="shared" si="128"/>
        <v>4.8241261979221406E-2</v>
      </c>
      <c r="Q141" s="27">
        <f t="shared" si="129"/>
        <v>1.6555569719280987</v>
      </c>
      <c r="W141" t="str">
        <f t="shared" si="130"/>
        <v>81 Process, plant and machine operatives</v>
      </c>
      <c r="X141" s="27">
        <f t="shared" si="131"/>
        <v>3.6052900979948177E-3</v>
      </c>
      <c r="Y141" s="27">
        <f t="shared" si="131"/>
        <v>-0.19050024701051682</v>
      </c>
      <c r="Z141" s="27">
        <f t="shared" si="131"/>
        <v>0.26965951988369596</v>
      </c>
      <c r="AA141" s="27">
        <f t="shared" si="131"/>
        <v>-7.7868103413585299E-3</v>
      </c>
      <c r="AB141" s="27">
        <f t="shared" si="132"/>
        <v>0.26187270954233743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1.7424671049054332</v>
      </c>
      <c r="C142" s="27">
        <f t="shared" si="125"/>
        <v>-3.3700309449338093</v>
      </c>
      <c r="D142" s="27">
        <f t="shared" si="125"/>
        <v>1.3769646671377842</v>
      </c>
      <c r="E142" s="27">
        <f t="shared" si="125"/>
        <v>4.8261071651548804E-2</v>
      </c>
      <c r="F142" s="27">
        <f t="shared" si="126"/>
        <v>1.425225738789333</v>
      </c>
      <c r="L142" t="str">
        <f t="shared" si="127"/>
        <v>82 Transport and mobile machine drivers and operatives</v>
      </c>
      <c r="M142" s="27">
        <f t="shared" si="128"/>
        <v>1.7610305304281439</v>
      </c>
      <c r="N142" s="27">
        <f t="shared" si="128"/>
        <v>-3.0915533819007397</v>
      </c>
      <c r="O142" s="27">
        <f t="shared" si="128"/>
        <v>0.66825595228461587</v>
      </c>
      <c r="P142" s="27">
        <f t="shared" si="128"/>
        <v>-0.29708395487558725</v>
      </c>
      <c r="Q142" s="27">
        <f t="shared" si="129"/>
        <v>0.37117199740902862</v>
      </c>
      <c r="W142" t="str">
        <f t="shared" si="130"/>
        <v>82 Transport and mobile machine drivers and operatives</v>
      </c>
      <c r="X142" s="27">
        <f t="shared" si="131"/>
        <v>-1.8563425522690746E-2</v>
      </c>
      <c r="Y142" s="27">
        <f t="shared" si="131"/>
        <v>-0.27847756303308802</v>
      </c>
      <c r="Z142" s="27">
        <f t="shared" si="131"/>
        <v>0.70870871485320097</v>
      </c>
      <c r="AA142" s="27">
        <f t="shared" si="131"/>
        <v>0.34534502652710408</v>
      </c>
      <c r="AB142" s="27">
        <f t="shared" si="132"/>
        <v>1.0540537413803051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-0.79177726095981171</v>
      </c>
      <c r="C143" s="27">
        <f t="shared" si="125"/>
        <v>-0.80828709873895122</v>
      </c>
      <c r="D143" s="27">
        <f t="shared" si="125"/>
        <v>-0.92341816745080152</v>
      </c>
      <c r="E143" s="27">
        <f t="shared" si="125"/>
        <v>-0.17108175963664429</v>
      </c>
      <c r="F143" s="27">
        <f t="shared" si="126"/>
        <v>-1.0944999270874458</v>
      </c>
      <c r="L143" t="str">
        <f t="shared" si="127"/>
        <v>91 Elementary trades and related occupations</v>
      </c>
      <c r="M143" s="27">
        <f t="shared" si="128"/>
        <v>-0.45840426061965189</v>
      </c>
      <c r="N143" s="27">
        <f t="shared" si="128"/>
        <v>-0.64565603187591769</v>
      </c>
      <c r="O143" s="27">
        <f t="shared" si="128"/>
        <v>-0.80488491723139877</v>
      </c>
      <c r="P143" s="27">
        <f t="shared" si="128"/>
        <v>-0.12236007228513035</v>
      </c>
      <c r="Q143" s="27">
        <f t="shared" si="129"/>
        <v>-0.92724498951652912</v>
      </c>
      <c r="W143" t="str">
        <f t="shared" si="130"/>
        <v>91 Elementary trades and related occupations</v>
      </c>
      <c r="X143" s="27">
        <f t="shared" si="131"/>
        <v>-0.33337300034016271</v>
      </c>
      <c r="Y143" s="27">
        <f t="shared" si="131"/>
        <v>-0.16263106686302331</v>
      </c>
      <c r="Z143" s="27">
        <f t="shared" si="131"/>
        <v>-0.11853325021941985</v>
      </c>
      <c r="AA143" s="27">
        <f t="shared" si="131"/>
        <v>-4.8721687351508502E-2</v>
      </c>
      <c r="AB143" s="27">
        <f t="shared" si="132"/>
        <v>-0.16725493757092835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-1.057192900669861</v>
      </c>
      <c r="C144" s="27">
        <f t="shared" si="125"/>
        <v>-5.6202505727274996</v>
      </c>
      <c r="D144" s="27">
        <f t="shared" si="125"/>
        <v>1.623833797006732</v>
      </c>
      <c r="E144" s="27">
        <f t="shared" si="125"/>
        <v>-2.1091684023666772</v>
      </c>
      <c r="F144" s="27">
        <f t="shared" si="126"/>
        <v>-0.48533460535994521</v>
      </c>
      <c r="L144" t="str">
        <f t="shared" si="127"/>
        <v>92 Elementary administration and service occupations</v>
      </c>
      <c r="M144" s="27">
        <f t="shared" si="128"/>
        <v>-1.1025198225729298</v>
      </c>
      <c r="N144" s="27">
        <f t="shared" si="128"/>
        <v>-2.2355580477868138</v>
      </c>
      <c r="O144" s="27">
        <f t="shared" si="128"/>
        <v>1.9091026598472638</v>
      </c>
      <c r="P144" s="27">
        <f t="shared" si="128"/>
        <v>-1.4950602828088613</v>
      </c>
      <c r="Q144" s="27">
        <f t="shared" si="129"/>
        <v>0.41404237703840252</v>
      </c>
      <c r="W144" t="str">
        <f t="shared" si="130"/>
        <v>92 Elementary administration and service occupations</v>
      </c>
      <c r="X144" s="27">
        <f t="shared" si="131"/>
        <v>4.5326921903175332E-2</v>
      </c>
      <c r="Y144" s="27">
        <f t="shared" si="131"/>
        <v>-3.3846925249406254</v>
      </c>
      <c r="Z144" s="27">
        <f t="shared" si="131"/>
        <v>-0.28526886284067032</v>
      </c>
      <c r="AA144" s="27">
        <f t="shared" si="131"/>
        <v>-0.61410811955771649</v>
      </c>
      <c r="AB144" s="27">
        <f t="shared" si="132"/>
        <v>-0.89937698239838682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31.848999999999819</v>
      </c>
      <c r="C146" s="29">
        <f t="shared" ref="C146" si="133">D35-C35</f>
        <v>-15.221000000000572</v>
      </c>
      <c r="D146" s="29">
        <f>E35-D35</f>
        <v>19.260000000000446</v>
      </c>
      <c r="E146" s="29">
        <f>F35-E35</f>
        <v>27.166000000000508</v>
      </c>
      <c r="F146" s="29">
        <f t="shared" ref="F146" si="134">F35-D35</f>
        <v>46.426000000000954</v>
      </c>
      <c r="L146" s="24" t="str">
        <f>L35</f>
        <v>All occupations</v>
      </c>
      <c r="M146" s="29">
        <f>N35-M35</f>
        <v>10.706608569516106</v>
      </c>
      <c r="N146" s="29">
        <f t="shared" ref="N146" si="135">O35-N35</f>
        <v>-10.361387311823876</v>
      </c>
      <c r="O146" s="29">
        <f>P35-O35</f>
        <v>10.733294300454702</v>
      </c>
      <c r="P146" s="29">
        <f>Q35-P35</f>
        <v>14.244698299424158</v>
      </c>
      <c r="Q146" s="29">
        <f t="shared" ref="Q146" si="136">Q35-O35</f>
        <v>24.97799259987886</v>
      </c>
      <c r="W146" s="24" t="str">
        <f>W35</f>
        <v>All occupations</v>
      </c>
      <c r="X146" s="29">
        <f>Y35-X35</f>
        <v>21.142391430483599</v>
      </c>
      <c r="Y146" s="29">
        <f t="shared" ref="Y146" si="137">Z35-Y35</f>
        <v>-4.8596126881760142</v>
      </c>
      <c r="Z146" s="29">
        <f>AA35-Z35</f>
        <v>8.5267056995453459</v>
      </c>
      <c r="AA146" s="29">
        <f>AB35-AA35</f>
        <v>12.921301700575953</v>
      </c>
      <c r="AB146" s="29">
        <f t="shared" ref="AB146" si="138">AB35-Z35</f>
        <v>21.448007400121298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51.739734539298638</v>
      </c>
      <c r="C153" s="11">
        <f t="shared" ref="C153:F153" si="143">C8</f>
        <v>60.075023618351238</v>
      </c>
      <c r="D153" s="11">
        <f t="shared" si="143"/>
        <v>60.265480669592556</v>
      </c>
      <c r="E153" s="11">
        <f t="shared" si="143"/>
        <v>56.773494728468457</v>
      </c>
      <c r="F153" s="11">
        <f t="shared" si="143"/>
        <v>61.97771940941</v>
      </c>
      <c r="H153" s="40">
        <f>IF(D$151-B$151 &lt;&gt; 0,(EXP(LN(D153/B153)/(D$151-B$151))-1)*100,0)</f>
        <v>3.0976783933132523</v>
      </c>
      <c r="I153" s="40">
        <f>IF(F$151-D$151 &lt;&gt; 0,(EXP(LN(F153/D153)/(F$151-D$151))-1)*100,0)</f>
        <v>0.18694436452009189</v>
      </c>
      <c r="L153" s="10" t="str">
        <f>L8</f>
        <v>11 Corporate managers and directors</v>
      </c>
      <c r="M153" s="11">
        <f>M8</f>
        <v>35.212215289755633</v>
      </c>
      <c r="N153" s="11">
        <f t="shared" ref="N153:Q153" si="144">N8</f>
        <v>39.050204541301106</v>
      </c>
      <c r="O153" s="11">
        <f t="shared" si="144"/>
        <v>39.047756494518453</v>
      </c>
      <c r="P153" s="11">
        <f t="shared" si="144"/>
        <v>35.67227761262204</v>
      </c>
      <c r="Q153" s="11">
        <f t="shared" si="144"/>
        <v>37.522294438267174</v>
      </c>
      <c r="S153" s="40">
        <f>IF(O$151-M$151 &lt;&gt; 0,(EXP(LN(O153/M153)/(O$151-M$151))-1)*100,0)</f>
        <v>2.089375596279397</v>
      </c>
      <c r="T153" s="40">
        <f>IF(Q$151-O$151 &lt;&gt; 0,(EXP(LN(Q153/O153)/(Q$151-O$151))-1)*100,0)</f>
        <v>-0.26531506803672</v>
      </c>
      <c r="W153" s="10" t="str">
        <f>W8</f>
        <v>11 Corporate managers and directors</v>
      </c>
      <c r="X153" s="11">
        <f>X8</f>
        <v>16.527519249543023</v>
      </c>
      <c r="Y153" s="11">
        <f t="shared" ref="Y153:AB153" si="145">Y8</f>
        <v>21.024819077050161</v>
      </c>
      <c r="Z153" s="11">
        <f t="shared" si="145"/>
        <v>21.217724175074071</v>
      </c>
      <c r="AA153" s="11">
        <f t="shared" si="145"/>
        <v>21.101217115846389</v>
      </c>
      <c r="AB153" s="11">
        <f t="shared" si="145"/>
        <v>24.455424971142751</v>
      </c>
      <c r="AD153" s="40">
        <f>IF(Z$151-X$151 &lt;&gt; 0,(EXP(LN(Z153/X153)/(Z$151-X$151))-1)*100,0)</f>
        <v>5.1231160072611415</v>
      </c>
      <c r="AE153" s="40">
        <f>IF(AB$151-Z$151 &lt;&gt; 0,(EXP(LN(AB153/Z153)/(AB$151-Z$151))-1)*100,0)</f>
        <v>0.95126397983207323</v>
      </c>
    </row>
    <row r="154" spans="1:31" x14ac:dyDescent="0.2">
      <c r="A154" s="10" t="str">
        <f t="shared" si="142"/>
        <v>12 Other managers and proprietors</v>
      </c>
      <c r="B154" s="11">
        <f t="shared" si="142"/>
        <v>23.487054414456715</v>
      </c>
      <c r="C154" s="11">
        <f t="shared" ref="C154:F178" si="146">C9</f>
        <v>24.368110331608566</v>
      </c>
      <c r="D154" s="11">
        <f t="shared" si="146"/>
        <v>23.950463190970815</v>
      </c>
      <c r="E154" s="11">
        <f t="shared" si="146"/>
        <v>30.288787961989176</v>
      </c>
      <c r="F154" s="11">
        <f t="shared" si="146"/>
        <v>35.164008379628775</v>
      </c>
      <c r="H154" s="40">
        <f t="shared" ref="H154:H177" si="147">IF(D$151-B$151 &lt;&gt; 0,(EXP(LN(D154/B154)/(D$151-B$151))-1)*100,0)</f>
        <v>0.39152988753083928</v>
      </c>
      <c r="I154" s="40">
        <f t="shared" ref="I154:I180" si="148">IF(F$151-D$151 &lt;&gt; 0,(EXP(LN(F154/D154)/(F$151-D$151))-1)*100,0)</f>
        <v>2.5932915847802329</v>
      </c>
      <c r="L154" s="10" t="str">
        <f t="shared" ref="L154:Q154" si="149">L9</f>
        <v>12 Other managers and proprietors</v>
      </c>
      <c r="M154" s="11">
        <f t="shared" si="149"/>
        <v>13.428260753151747</v>
      </c>
      <c r="N154" s="11">
        <f t="shared" si="149"/>
        <v>13.768354000456226</v>
      </c>
      <c r="O154" s="11">
        <f t="shared" si="149"/>
        <v>12.948269774426565</v>
      </c>
      <c r="P154" s="11">
        <f t="shared" si="149"/>
        <v>16.706481806972011</v>
      </c>
      <c r="Q154" s="11">
        <f t="shared" si="149"/>
        <v>19.042497707537372</v>
      </c>
      <c r="S154" s="40">
        <f t="shared" ref="S154:S177" si="150">IF(O$151-M$151 &lt;&gt; 0,(EXP(LN(O154/M154)/(O$151-M$151))-1)*100,0)</f>
        <v>-0.72534312602762219</v>
      </c>
      <c r="T154" s="40">
        <f t="shared" ref="T154:T177" si="151">IF(Q$151-O$151 &lt;&gt; 0,(EXP(LN(Q154/O154)/(Q$151-O$151))-1)*100,0)</f>
        <v>2.6047527512633506</v>
      </c>
      <c r="W154" s="10" t="str">
        <f t="shared" ref="W154:AB154" si="152">W9</f>
        <v>12 Other managers and proprietors</v>
      </c>
      <c r="X154" s="11">
        <f t="shared" si="152"/>
        <v>10.058793661304957</v>
      </c>
      <c r="Y154" s="11">
        <f t="shared" si="152"/>
        <v>10.599756331152328</v>
      </c>
      <c r="Z154" s="11">
        <f t="shared" si="152"/>
        <v>11.002193416544261</v>
      </c>
      <c r="AA154" s="11">
        <f t="shared" si="152"/>
        <v>13.582306155017179</v>
      </c>
      <c r="AB154" s="11">
        <f t="shared" si="152"/>
        <v>16.121510672091397</v>
      </c>
      <c r="AD154" s="40">
        <f t="shared" ref="AD154:AD177" si="153">IF(Z$151-X$151 &lt;&gt; 0,(EXP(LN(Z154/X154)/(Z$151-X$151))-1)*100,0)</f>
        <v>1.8091180374613769</v>
      </c>
      <c r="AE154" s="40">
        <f t="shared" ref="AE154:AE177" si="154">IF(AB$151-Z$151 &lt;&gt; 0,(EXP(LN(AB154/Z154)/(AB$151-Z$151))-1)*100,0)</f>
        <v>2.5797801563678169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46.620619677401834</v>
      </c>
      <c r="C155" s="11">
        <f t="shared" si="146"/>
        <v>51.350300468910284</v>
      </c>
      <c r="D155" s="11">
        <f t="shared" si="146"/>
        <v>52.79527610345842</v>
      </c>
      <c r="E155" s="11">
        <f t="shared" si="146"/>
        <v>56.213864995826924</v>
      </c>
      <c r="F155" s="11">
        <f t="shared" si="146"/>
        <v>62.080028766756115</v>
      </c>
      <c r="H155" s="40">
        <f t="shared" si="147"/>
        <v>2.5187741925115414</v>
      </c>
      <c r="I155" s="40">
        <f t="shared" si="148"/>
        <v>1.085870710258674</v>
      </c>
      <c r="L155" s="10" t="str">
        <f t="shared" ref="L155:Q155" si="155">L10</f>
        <v>21 Science, research, engineering and technology professionals</v>
      </c>
      <c r="M155" s="11">
        <f t="shared" si="155"/>
        <v>36.924992027082645</v>
      </c>
      <c r="N155" s="11">
        <f t="shared" si="155"/>
        <v>40.773998983745415</v>
      </c>
      <c r="O155" s="11">
        <f t="shared" si="155"/>
        <v>40.278440739108483</v>
      </c>
      <c r="P155" s="11">
        <f t="shared" si="155"/>
        <v>41.45971254379274</v>
      </c>
      <c r="Q155" s="11">
        <f t="shared" si="155"/>
        <v>44.752216132441667</v>
      </c>
      <c r="S155" s="40">
        <f t="shared" si="150"/>
        <v>1.7537557103282753</v>
      </c>
      <c r="T155" s="40">
        <f t="shared" si="151"/>
        <v>0.7046350148812941</v>
      </c>
      <c r="W155" s="10" t="str">
        <f t="shared" ref="W155:AB155" si="156">W10</f>
        <v>21 Science, research, engineering and technology professionals</v>
      </c>
      <c r="X155" s="11">
        <f t="shared" si="156"/>
        <v>9.6956276503191052</v>
      </c>
      <c r="Y155" s="11">
        <f t="shared" si="156"/>
        <v>10.576301485164757</v>
      </c>
      <c r="Z155" s="11">
        <f t="shared" si="156"/>
        <v>12.516835364350003</v>
      </c>
      <c r="AA155" s="11">
        <f t="shared" si="156"/>
        <v>14.754152452034255</v>
      </c>
      <c r="AB155" s="11">
        <f t="shared" si="156"/>
        <v>17.327812634314352</v>
      </c>
      <c r="AD155" s="40">
        <f t="shared" si="153"/>
        <v>5.2406985893731051</v>
      </c>
      <c r="AE155" s="40">
        <f t="shared" si="154"/>
        <v>2.1919328772629365</v>
      </c>
    </row>
    <row r="156" spans="1:31" x14ac:dyDescent="0.2">
      <c r="A156" s="10" t="str">
        <f t="shared" si="142"/>
        <v>22 Health professionals</v>
      </c>
      <c r="B156" s="11">
        <f t="shared" si="142"/>
        <v>22.753327942066825</v>
      </c>
      <c r="C156" s="11">
        <f t="shared" si="146"/>
        <v>28.30369138090407</v>
      </c>
      <c r="D156" s="11">
        <f t="shared" si="146"/>
        <v>27.97364677772423</v>
      </c>
      <c r="E156" s="11">
        <f t="shared" si="146"/>
        <v>29.526930821235666</v>
      </c>
      <c r="F156" s="11">
        <f t="shared" si="146"/>
        <v>30.904980946203825</v>
      </c>
      <c r="H156" s="40">
        <f t="shared" si="147"/>
        <v>4.2175434622486296</v>
      </c>
      <c r="I156" s="40">
        <f t="shared" si="148"/>
        <v>0.66657502871321217</v>
      </c>
      <c r="L156" s="10" t="str">
        <f t="shared" ref="L156:Q156" si="157">L11</f>
        <v>22 Health professionals</v>
      </c>
      <c r="M156" s="11">
        <f t="shared" si="157"/>
        <v>4.872642743283178</v>
      </c>
      <c r="N156" s="11">
        <f t="shared" si="157"/>
        <v>5.9353790167291498</v>
      </c>
      <c r="O156" s="11">
        <f t="shared" si="157"/>
        <v>6.370349924215331</v>
      </c>
      <c r="P156" s="11">
        <f t="shared" si="157"/>
        <v>6.6699594873196064</v>
      </c>
      <c r="Q156" s="11">
        <f t="shared" si="157"/>
        <v>6.9899038067123938</v>
      </c>
      <c r="S156" s="40">
        <f t="shared" si="150"/>
        <v>5.5066281175296883</v>
      </c>
      <c r="T156" s="40">
        <f t="shared" si="151"/>
        <v>0.62066749674030142</v>
      </c>
      <c r="W156" s="10" t="str">
        <f t="shared" ref="W156:AB156" si="158">W11</f>
        <v>22 Health professionals</v>
      </c>
      <c r="X156" s="11">
        <f t="shared" si="158"/>
        <v>17.880685198783663</v>
      </c>
      <c r="Y156" s="11">
        <f t="shared" si="158"/>
        <v>22.368312364174912</v>
      </c>
      <c r="Z156" s="11">
        <f t="shared" si="158"/>
        <v>21.60329685350888</v>
      </c>
      <c r="AA156" s="11">
        <f t="shared" si="158"/>
        <v>22.856971333916093</v>
      </c>
      <c r="AB156" s="11">
        <f t="shared" si="158"/>
        <v>23.915077139491437</v>
      </c>
      <c r="AD156" s="40">
        <f t="shared" si="153"/>
        <v>3.8549438426941141</v>
      </c>
      <c r="AE156" s="40">
        <f t="shared" si="154"/>
        <v>0.68005640337585049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29.33482180934319</v>
      </c>
      <c r="C157" s="11">
        <f t="shared" si="146"/>
        <v>32.685545634228298</v>
      </c>
      <c r="D157" s="11">
        <f t="shared" si="146"/>
        <v>32.795778144169383</v>
      </c>
      <c r="E157" s="11">
        <f t="shared" si="146"/>
        <v>33.882881025475214</v>
      </c>
      <c r="F157" s="11">
        <f t="shared" si="146"/>
        <v>36.566495292681786</v>
      </c>
      <c r="H157" s="40">
        <f t="shared" si="147"/>
        <v>2.2555519022362525</v>
      </c>
      <c r="I157" s="40">
        <f t="shared" si="148"/>
        <v>0.7281891628357462</v>
      </c>
      <c r="L157" s="10" t="str">
        <f t="shared" ref="L157:Q157" si="159">L12</f>
        <v>23 Teaching and other educational professionals</v>
      </c>
      <c r="M157" s="11">
        <f t="shared" si="159"/>
        <v>9.2458719569564707</v>
      </c>
      <c r="N157" s="11">
        <f t="shared" si="159"/>
        <v>9.7353084871420794</v>
      </c>
      <c r="O157" s="11">
        <f t="shared" si="159"/>
        <v>10.317994637082794</v>
      </c>
      <c r="P157" s="11">
        <f t="shared" si="159"/>
        <v>11.073655385194197</v>
      </c>
      <c r="Q157" s="11">
        <f t="shared" si="159"/>
        <v>11.907619974909164</v>
      </c>
      <c r="S157" s="40">
        <f t="shared" si="150"/>
        <v>2.2184955229734182</v>
      </c>
      <c r="T157" s="40">
        <f t="shared" si="151"/>
        <v>0.95983788587070684</v>
      </c>
      <c r="W157" s="10" t="str">
        <f t="shared" ref="W157:AB157" si="160">W12</f>
        <v>23 Teaching and other educational professionals</v>
      </c>
      <c r="X157" s="11">
        <f t="shared" si="160"/>
        <v>20.088949852386708</v>
      </c>
      <c r="Y157" s="11">
        <f t="shared" si="160"/>
        <v>22.950237147086209</v>
      </c>
      <c r="Z157" s="11">
        <f t="shared" si="160"/>
        <v>22.47778350708656</v>
      </c>
      <c r="AA157" s="11">
        <f t="shared" si="160"/>
        <v>22.809225640281049</v>
      </c>
      <c r="AB157" s="11">
        <f t="shared" si="160"/>
        <v>24.65887531777264</v>
      </c>
      <c r="AD157" s="40">
        <f t="shared" si="153"/>
        <v>2.2725889420067036</v>
      </c>
      <c r="AE157" s="40">
        <f t="shared" si="154"/>
        <v>0.6193062697048779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45.017573996482184</v>
      </c>
      <c r="C158" s="11">
        <f t="shared" si="146"/>
        <v>51.158346863229717</v>
      </c>
      <c r="D158" s="11">
        <f t="shared" si="146"/>
        <v>53.575246162648192</v>
      </c>
      <c r="E158" s="11">
        <f t="shared" si="146"/>
        <v>59.82710510816915</v>
      </c>
      <c r="F158" s="11">
        <f t="shared" si="146"/>
        <v>66.160180355531281</v>
      </c>
      <c r="H158" s="40">
        <f t="shared" si="147"/>
        <v>3.5419685597793515</v>
      </c>
      <c r="I158" s="40">
        <f t="shared" si="148"/>
        <v>1.4165502573859179</v>
      </c>
      <c r="L158" s="10" t="str">
        <f t="shared" ref="L158:Q158" si="161">L13</f>
        <v>24 Business, media and public service professionals</v>
      </c>
      <c r="M158" s="11">
        <f t="shared" si="161"/>
        <v>26.722083158510191</v>
      </c>
      <c r="N158" s="11">
        <f t="shared" si="161"/>
        <v>28.66646863270071</v>
      </c>
      <c r="O158" s="11">
        <f t="shared" si="161"/>
        <v>29.729510110814982</v>
      </c>
      <c r="P158" s="11">
        <f t="shared" si="161"/>
        <v>33.5437450451332</v>
      </c>
      <c r="Q158" s="11">
        <f t="shared" si="161"/>
        <v>36.44369881690367</v>
      </c>
      <c r="S158" s="40">
        <f t="shared" si="150"/>
        <v>2.1559080039768252</v>
      </c>
      <c r="T158" s="40">
        <f t="shared" si="151"/>
        <v>1.3667789283274612</v>
      </c>
      <c r="W158" s="10" t="str">
        <f t="shared" ref="W158:AB158" si="162">W13</f>
        <v>24 Business, media and public service professionals</v>
      </c>
      <c r="X158" s="11">
        <f t="shared" si="162"/>
        <v>18.295490837971965</v>
      </c>
      <c r="Y158" s="11">
        <f t="shared" si="162"/>
        <v>22.491878230528879</v>
      </c>
      <c r="Z158" s="11">
        <f t="shared" si="162"/>
        <v>23.845736051833249</v>
      </c>
      <c r="AA158" s="11">
        <f t="shared" si="162"/>
        <v>26.283360063036017</v>
      </c>
      <c r="AB158" s="11">
        <f t="shared" si="162"/>
        <v>29.716481538627566</v>
      </c>
      <c r="AD158" s="40">
        <f t="shared" si="153"/>
        <v>5.4419267952236616</v>
      </c>
      <c r="AE158" s="40">
        <f t="shared" si="154"/>
        <v>1.4781272055607086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11.633769394937964</v>
      </c>
      <c r="C159" s="11">
        <f t="shared" si="146"/>
        <v>13.169682461814922</v>
      </c>
      <c r="D159" s="11">
        <f t="shared" si="146"/>
        <v>14.179517445654451</v>
      </c>
      <c r="E159" s="11">
        <f t="shared" si="146"/>
        <v>12.624270359627628</v>
      </c>
      <c r="F159" s="11">
        <f t="shared" si="146"/>
        <v>13.578014227834053</v>
      </c>
      <c r="H159" s="40">
        <f t="shared" si="147"/>
        <v>4.0370909426271417</v>
      </c>
      <c r="I159" s="40">
        <f t="shared" si="148"/>
        <v>-0.28856023666563591</v>
      </c>
      <c r="L159" s="10" t="str">
        <f t="shared" ref="L159:Q159" si="163">L14</f>
        <v>31 Science, engineering and technology associate professionals</v>
      </c>
      <c r="M159" s="11">
        <f t="shared" si="163"/>
        <v>8.0156230892183356</v>
      </c>
      <c r="N159" s="11">
        <f t="shared" si="163"/>
        <v>9.4370516567681211</v>
      </c>
      <c r="O159" s="11">
        <f t="shared" si="163"/>
        <v>9.7198821135039761</v>
      </c>
      <c r="P159" s="11">
        <f t="shared" si="163"/>
        <v>8.0216009044584684</v>
      </c>
      <c r="Q159" s="11">
        <f t="shared" si="163"/>
        <v>8.1863223925784041</v>
      </c>
      <c r="S159" s="40">
        <f t="shared" si="150"/>
        <v>3.9309128974490681</v>
      </c>
      <c r="T159" s="40">
        <f t="shared" si="151"/>
        <v>-1.1381978172897544</v>
      </c>
      <c r="W159" s="10" t="str">
        <f t="shared" ref="W159:AB159" si="164">W14</f>
        <v>31 Science, engineering and technology associate professionals</v>
      </c>
      <c r="X159" s="11">
        <f t="shared" si="164"/>
        <v>3.6181463057196281</v>
      </c>
      <c r="Y159" s="11">
        <f t="shared" si="164"/>
        <v>3.7326308050467869</v>
      </c>
      <c r="Z159" s="11">
        <f t="shared" si="164"/>
        <v>4.4596353321504809</v>
      </c>
      <c r="AA159" s="11">
        <f t="shared" si="164"/>
        <v>4.6026694551691563</v>
      </c>
      <c r="AB159" s="11">
        <f t="shared" si="164"/>
        <v>5.3916918352556316</v>
      </c>
      <c r="AD159" s="40">
        <f t="shared" si="153"/>
        <v>4.2707853664431417</v>
      </c>
      <c r="AE159" s="40">
        <f t="shared" si="154"/>
        <v>1.2733200281418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10.249634391005321</v>
      </c>
      <c r="C160" s="11">
        <f t="shared" si="146"/>
        <v>12.214786509679264</v>
      </c>
      <c r="D160" s="11">
        <f t="shared" si="146"/>
        <v>12.407999193768589</v>
      </c>
      <c r="E160" s="11">
        <f t="shared" si="146"/>
        <v>12.371365551022533</v>
      </c>
      <c r="F160" s="11">
        <f t="shared" si="146"/>
        <v>13.125392436788605</v>
      </c>
      <c r="H160" s="40">
        <f t="shared" si="147"/>
        <v>3.8959638654130213</v>
      </c>
      <c r="I160" s="40">
        <f t="shared" si="148"/>
        <v>0.37541858400507166</v>
      </c>
      <c r="L160" s="10" t="str">
        <f t="shared" ref="L160:Q160" si="165">L15</f>
        <v>32 Health and social care associate professionals</v>
      </c>
      <c r="M160" s="11">
        <f t="shared" si="165"/>
        <v>2.0804285468856802</v>
      </c>
      <c r="N160" s="11">
        <f t="shared" si="165"/>
        <v>2.1976033220009046</v>
      </c>
      <c r="O160" s="11">
        <f t="shared" si="165"/>
        <v>2.497766105362186</v>
      </c>
      <c r="P160" s="11">
        <f t="shared" si="165"/>
        <v>2.2248030096822795</v>
      </c>
      <c r="Q160" s="11">
        <f t="shared" si="165"/>
        <v>2.3127471404052624</v>
      </c>
      <c r="S160" s="40">
        <f t="shared" si="150"/>
        <v>3.7241280655067488</v>
      </c>
      <c r="T160" s="40">
        <f>IF(Q$151-O$151 &lt;&gt; 0,(EXP(LN(Q160/O160)/(Q$151-O$151))-1)*100,0)</f>
        <v>-0.51175749214187327</v>
      </c>
      <c r="W160" s="10" t="str">
        <f t="shared" ref="W160:AB160" si="166">W15</f>
        <v>32 Health and social care associate professionals</v>
      </c>
      <c r="X160" s="11">
        <f t="shared" si="166"/>
        <v>8.1692058441196362</v>
      </c>
      <c r="Y160" s="11">
        <f t="shared" si="166"/>
        <v>10.017183187678359</v>
      </c>
      <c r="Z160" s="11">
        <f t="shared" si="166"/>
        <v>9.9102330884064074</v>
      </c>
      <c r="AA160" s="11">
        <f t="shared" si="166"/>
        <v>10.14656254134025</v>
      </c>
      <c r="AB160" s="11">
        <f t="shared" si="166"/>
        <v>10.812645296383335</v>
      </c>
      <c r="AD160" s="40">
        <f t="shared" si="153"/>
        <v>3.9395437123936894</v>
      </c>
      <c r="AE160" s="40">
        <f t="shared" si="154"/>
        <v>0.58268062720945313</v>
      </c>
    </row>
    <row r="161" spans="1:31" x14ac:dyDescent="0.2">
      <c r="A161" s="10" t="str">
        <f t="shared" si="142"/>
        <v>33 Protective service occupations</v>
      </c>
      <c r="B161" s="11">
        <f t="shared" si="142"/>
        <v>7.3253255591752113</v>
      </c>
      <c r="C161" s="11">
        <f t="shared" si="146"/>
        <v>6.8985964890835563</v>
      </c>
      <c r="D161" s="11">
        <f t="shared" si="146"/>
        <v>7.2357227156133357</v>
      </c>
      <c r="E161" s="11">
        <f t="shared" si="146"/>
        <v>8.6824103176751173</v>
      </c>
      <c r="F161" s="11">
        <f t="shared" si="146"/>
        <v>9.936459893865889</v>
      </c>
      <c r="H161" s="40">
        <f t="shared" si="147"/>
        <v>-0.24584435007352079</v>
      </c>
      <c r="I161" s="40">
        <f t="shared" si="148"/>
        <v>2.1370518367117119</v>
      </c>
      <c r="L161" s="10" t="str">
        <f t="shared" ref="L161:Q161" si="167">L16</f>
        <v>33 Protective service occupations</v>
      </c>
      <c r="M161" s="11">
        <f t="shared" si="167"/>
        <v>5.7562248950572528</v>
      </c>
      <c r="N161" s="11">
        <f t="shared" si="167"/>
        <v>5.2247806198840125</v>
      </c>
      <c r="O161" s="11">
        <f t="shared" si="167"/>
        <v>5.3819798006119459</v>
      </c>
      <c r="P161" s="11">
        <f t="shared" si="167"/>
        <v>6.2032681797375737</v>
      </c>
      <c r="Q161" s="11">
        <f t="shared" si="167"/>
        <v>6.6977828948627014</v>
      </c>
      <c r="S161" s="40">
        <f t="shared" si="150"/>
        <v>-1.3355130306629825</v>
      </c>
      <c r="T161" s="40">
        <f t="shared" si="151"/>
        <v>1.468817723878546</v>
      </c>
      <c r="W161" s="10" t="str">
        <f t="shared" ref="W161:AB161" si="168">W16</f>
        <v>33 Protective service occupations</v>
      </c>
      <c r="X161" s="11">
        <f t="shared" si="168"/>
        <v>1.5691006641179581</v>
      </c>
      <c r="Y161" s="11">
        <f t="shared" si="168"/>
        <v>1.6738158691995464</v>
      </c>
      <c r="Z161" s="11">
        <f t="shared" si="168"/>
        <v>1.8537429150013867</v>
      </c>
      <c r="AA161" s="11">
        <f t="shared" si="168"/>
        <v>2.4791421379375373</v>
      </c>
      <c r="AB161" s="11">
        <f t="shared" si="168"/>
        <v>3.2386769990031858</v>
      </c>
      <c r="AD161" s="40">
        <f t="shared" si="153"/>
        <v>3.3902866925536568</v>
      </c>
      <c r="AE161" s="40">
        <f t="shared" si="154"/>
        <v>3.7897682403355892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17.433309851255839</v>
      </c>
      <c r="C162" s="11">
        <f t="shared" si="146"/>
        <v>16.360733129874863</v>
      </c>
      <c r="D162" s="11">
        <f t="shared" si="146"/>
        <v>16.97526821814316</v>
      </c>
      <c r="E162" s="11">
        <f t="shared" si="146"/>
        <v>16.919726617323185</v>
      </c>
      <c r="F162" s="11">
        <f t="shared" si="146"/>
        <v>18.622918263603154</v>
      </c>
      <c r="H162" s="40">
        <f t="shared" si="147"/>
        <v>-0.53108993107334745</v>
      </c>
      <c r="I162" s="40">
        <f t="shared" si="148"/>
        <v>0.61948098135389262</v>
      </c>
      <c r="L162" s="10" t="str">
        <f t="shared" ref="L162:Q162" si="169">L17</f>
        <v>34 Culture, media and sports occupations</v>
      </c>
      <c r="M162" s="11">
        <f t="shared" si="169"/>
        <v>9.5527603072159799</v>
      </c>
      <c r="N162" s="11">
        <f t="shared" si="169"/>
        <v>8.4343335905307288</v>
      </c>
      <c r="O162" s="11">
        <f t="shared" si="169"/>
        <v>8.3765739567932442</v>
      </c>
      <c r="P162" s="11">
        <f t="shared" si="169"/>
        <v>8.5215301189778696</v>
      </c>
      <c r="Q162" s="11">
        <f t="shared" si="169"/>
        <v>9.6599599634584017</v>
      </c>
      <c r="S162" s="40">
        <f t="shared" si="150"/>
        <v>-2.5935962896750597</v>
      </c>
      <c r="T162" s="40">
        <f t="shared" si="151"/>
        <v>0.95486676129148407</v>
      </c>
      <c r="W162" s="10" t="str">
        <f t="shared" ref="W162:AB162" si="170">W17</f>
        <v>34 Culture, media and sports occupations</v>
      </c>
      <c r="X162" s="11">
        <f t="shared" si="170"/>
        <v>7.8805495440398614</v>
      </c>
      <c r="Y162" s="11">
        <f t="shared" si="170"/>
        <v>7.9263995393441053</v>
      </c>
      <c r="Z162" s="11">
        <f t="shared" si="170"/>
        <v>8.5986942613499142</v>
      </c>
      <c r="AA162" s="11">
        <f t="shared" si="170"/>
        <v>8.3981964983453192</v>
      </c>
      <c r="AB162" s="11">
        <f t="shared" si="170"/>
        <v>8.9629583001447592</v>
      </c>
      <c r="AD162" s="40">
        <f t="shared" si="153"/>
        <v>1.7595553730341607</v>
      </c>
      <c r="AE162" s="40">
        <f t="shared" si="154"/>
        <v>0.27698274543530577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43.912018301362522</v>
      </c>
      <c r="C163" s="11">
        <f t="shared" si="146"/>
        <v>45.898114881871493</v>
      </c>
      <c r="D163" s="11">
        <f t="shared" si="146"/>
        <v>46.506959728086301</v>
      </c>
      <c r="E163" s="11">
        <f t="shared" si="146"/>
        <v>45.030072744158865</v>
      </c>
      <c r="F163" s="11">
        <f t="shared" si="146"/>
        <v>46.711308023788469</v>
      </c>
      <c r="H163" s="40">
        <f t="shared" si="147"/>
        <v>1.1548965232999198</v>
      </c>
      <c r="I163" s="40">
        <f t="shared" si="148"/>
        <v>2.9232966898384838E-2</v>
      </c>
      <c r="L163" s="10" t="str">
        <f t="shared" ref="L163:Q163" si="171">L18</f>
        <v>35 Business and public service associate professionals</v>
      </c>
      <c r="M163" s="11">
        <f t="shared" si="171"/>
        <v>23.027553890679165</v>
      </c>
      <c r="N163" s="11">
        <f t="shared" si="171"/>
        <v>23.334856201859118</v>
      </c>
      <c r="O163" s="11">
        <f t="shared" si="171"/>
        <v>23.952764256108271</v>
      </c>
      <c r="P163" s="11">
        <f t="shared" si="171"/>
        <v>22.461675519393161</v>
      </c>
      <c r="Q163" s="11">
        <f t="shared" si="171"/>
        <v>22.457277004535158</v>
      </c>
      <c r="S163" s="40">
        <f t="shared" si="150"/>
        <v>0.79095648032205812</v>
      </c>
      <c r="T163" s="40">
        <f t="shared" si="151"/>
        <v>-0.42887124657873255</v>
      </c>
      <c r="W163" s="10" t="str">
        <f t="shared" ref="W163:AB163" si="172">W18</f>
        <v>35 Business and public service associate professionals</v>
      </c>
      <c r="X163" s="11">
        <f t="shared" si="172"/>
        <v>20.884464410683282</v>
      </c>
      <c r="Y163" s="11">
        <f t="shared" si="172"/>
        <v>22.563258680012343</v>
      </c>
      <c r="Z163" s="11">
        <f t="shared" si="172"/>
        <v>22.554195471978129</v>
      </c>
      <c r="AA163" s="11">
        <f t="shared" si="172"/>
        <v>22.568397224765722</v>
      </c>
      <c r="AB163" s="11">
        <f t="shared" si="172"/>
        <v>24.254031019253244</v>
      </c>
      <c r="AD163" s="40">
        <f t="shared" si="153"/>
        <v>1.5502038616700631</v>
      </c>
      <c r="AE163" s="40">
        <f t="shared" si="154"/>
        <v>0.48558670648319868</v>
      </c>
    </row>
    <row r="164" spans="1:31" x14ac:dyDescent="0.2">
      <c r="A164" s="10" t="str">
        <f t="shared" si="142"/>
        <v>41 Administrative occupations</v>
      </c>
      <c r="B164" s="11">
        <f t="shared" si="142"/>
        <v>55.724101870212202</v>
      </c>
      <c r="C164" s="11">
        <f t="shared" si="146"/>
        <v>53.762451403097842</v>
      </c>
      <c r="D164" s="11">
        <f t="shared" si="146"/>
        <v>54.456115225879749</v>
      </c>
      <c r="E164" s="11">
        <f t="shared" si="146"/>
        <v>49.380554853076198</v>
      </c>
      <c r="F164" s="11">
        <f t="shared" si="146"/>
        <v>45.04655979929111</v>
      </c>
      <c r="H164" s="40">
        <f t="shared" si="147"/>
        <v>-0.45929420090226047</v>
      </c>
      <c r="I164" s="40">
        <f t="shared" si="148"/>
        <v>-1.256693718981694</v>
      </c>
      <c r="L164" s="10" t="str">
        <f t="shared" ref="L164:Q164" si="173">L19</f>
        <v>41 Administrative occupations</v>
      </c>
      <c r="M164" s="11">
        <f t="shared" si="173"/>
        <v>14.022147083140275</v>
      </c>
      <c r="N164" s="11">
        <f t="shared" si="173"/>
        <v>12.730583732359831</v>
      </c>
      <c r="O164" s="11">
        <f t="shared" si="173"/>
        <v>14.71845793663103</v>
      </c>
      <c r="P164" s="11">
        <f t="shared" si="173"/>
        <v>13.726089225692645</v>
      </c>
      <c r="Q164" s="11">
        <f t="shared" si="173"/>
        <v>14.397617053631295</v>
      </c>
      <c r="S164" s="40">
        <f t="shared" si="150"/>
        <v>0.973999475619447</v>
      </c>
      <c r="T164" s="40">
        <f t="shared" si="151"/>
        <v>-0.14682302652121448</v>
      </c>
      <c r="W164" s="10" t="str">
        <f t="shared" ref="W164:AB164" si="174">W19</f>
        <v>41 Administrative occupations</v>
      </c>
      <c r="X164" s="11">
        <f t="shared" si="174"/>
        <v>41.701954787071919</v>
      </c>
      <c r="Y164" s="11">
        <f t="shared" si="174"/>
        <v>41.031867670737903</v>
      </c>
      <c r="Z164" s="11">
        <f t="shared" si="174"/>
        <v>39.737657289248716</v>
      </c>
      <c r="AA164" s="11">
        <f t="shared" si="174"/>
        <v>35.654465627383559</v>
      </c>
      <c r="AB164" s="11">
        <f t="shared" si="174"/>
        <v>30.648942745659852</v>
      </c>
      <c r="AD164" s="40">
        <f t="shared" si="153"/>
        <v>-0.9603334750179271</v>
      </c>
      <c r="AE164" s="40">
        <f t="shared" si="154"/>
        <v>-1.7164391990336592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17.083860297280811</v>
      </c>
      <c r="C165" s="11">
        <f t="shared" si="146"/>
        <v>15.428351706997057</v>
      </c>
      <c r="D165" s="11">
        <f t="shared" si="146"/>
        <v>14.879250056419171</v>
      </c>
      <c r="E165" s="11">
        <f t="shared" si="146"/>
        <v>14.984045676023854</v>
      </c>
      <c r="F165" s="11">
        <f t="shared" si="146"/>
        <v>11.781184949883796</v>
      </c>
      <c r="H165" s="40">
        <f t="shared" si="147"/>
        <v>-2.7255002112135496</v>
      </c>
      <c r="I165" s="40">
        <f t="shared" si="148"/>
        <v>-1.5443760604544887</v>
      </c>
      <c r="L165" s="10" t="str">
        <f t="shared" ref="L165:Q165" si="175">L20</f>
        <v>42 Secretarial and related occupations</v>
      </c>
      <c r="M165" s="11">
        <f t="shared" si="175"/>
        <v>0.77623578015080164</v>
      </c>
      <c r="N165" s="11">
        <f t="shared" si="175"/>
        <v>0.61492113934024573</v>
      </c>
      <c r="O165" s="11">
        <f t="shared" si="175"/>
        <v>0.55412574467454589</v>
      </c>
      <c r="P165" s="11">
        <f t="shared" si="175"/>
        <v>0.74141205232256024</v>
      </c>
      <c r="Q165" s="11">
        <f t="shared" si="175"/>
        <v>0.84874588423326147</v>
      </c>
      <c r="S165" s="40">
        <f>IF(O$151-M$151 &lt;&gt; 0,(EXP(LN(O165/M165)/(O$151-M$151))-1)*100,0)</f>
        <v>-6.5190894238507102</v>
      </c>
      <c r="T165" s="40">
        <f t="shared" si="151"/>
        <v>2.8832378573487416</v>
      </c>
      <c r="W165" s="10" t="str">
        <f t="shared" ref="W165:AB165" si="176">W20</f>
        <v>42 Secretarial and related occupations</v>
      </c>
      <c r="X165" s="11">
        <f t="shared" si="176"/>
        <v>16.307624517130019</v>
      </c>
      <c r="Y165" s="11">
        <f t="shared" si="176"/>
        <v>14.813430567656814</v>
      </c>
      <c r="Z165" s="11">
        <f t="shared" si="176"/>
        <v>14.325124311744624</v>
      </c>
      <c r="AA165" s="11">
        <f t="shared" si="176"/>
        <v>14.242633623701289</v>
      </c>
      <c r="AB165" s="11">
        <f t="shared" si="176"/>
        <v>10.932439065650534</v>
      </c>
      <c r="AD165" s="40">
        <f t="shared" si="153"/>
        <v>-2.5590433211983066</v>
      </c>
      <c r="AE165" s="40">
        <f t="shared" si="154"/>
        <v>-1.7857334530801849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5.8419020870392382</v>
      </c>
      <c r="C166" s="11">
        <f t="shared" si="146"/>
        <v>6.4943342107781978</v>
      </c>
      <c r="D166" s="11">
        <f t="shared" si="146"/>
        <v>5.3326651437121964</v>
      </c>
      <c r="E166" s="11">
        <f t="shared" si="146"/>
        <v>5.7750829061133535</v>
      </c>
      <c r="F166" s="11">
        <f t="shared" si="146"/>
        <v>6.8547721386482072</v>
      </c>
      <c r="H166" s="40">
        <f t="shared" si="147"/>
        <v>-1.8075699528852573</v>
      </c>
      <c r="I166" s="40">
        <f t="shared" si="148"/>
        <v>1.688048756430427</v>
      </c>
      <c r="L166" s="10" t="str">
        <f t="shared" ref="L166:Q166" si="177">L21</f>
        <v>51 Skilled agricultural and related trades</v>
      </c>
      <c r="M166" s="11">
        <f t="shared" si="177"/>
        <v>4.5859930687648625</v>
      </c>
      <c r="N166" s="11">
        <f t="shared" si="177"/>
        <v>5.529248031837934</v>
      </c>
      <c r="O166" s="11">
        <f t="shared" si="177"/>
        <v>4.0047951735459089</v>
      </c>
      <c r="P166" s="11">
        <f t="shared" si="177"/>
        <v>4.1864060774990497</v>
      </c>
      <c r="Q166" s="11">
        <f t="shared" si="177"/>
        <v>4.8318738197486706</v>
      </c>
      <c r="S166" s="40">
        <f t="shared" si="150"/>
        <v>-2.6738860906889816</v>
      </c>
      <c r="T166" s="40">
        <f t="shared" si="151"/>
        <v>1.2594781882891537</v>
      </c>
      <c r="W166" s="10" t="str">
        <f t="shared" ref="W166:AB166" si="178">W21</f>
        <v>51 Skilled agricultural and related trades</v>
      </c>
      <c r="X166" s="11">
        <f t="shared" si="178"/>
        <v>1.2559090182743737</v>
      </c>
      <c r="Y166" s="11">
        <f t="shared" si="178"/>
        <v>0.96508617894026649</v>
      </c>
      <c r="Z166" s="11">
        <f t="shared" si="178"/>
        <v>1.3278699701662993</v>
      </c>
      <c r="AA166" s="11">
        <f t="shared" si="178"/>
        <v>1.5886768286143069</v>
      </c>
      <c r="AB166" s="11">
        <f t="shared" si="178"/>
        <v>2.0228983188995397</v>
      </c>
      <c r="AD166" s="40">
        <f t="shared" si="153"/>
        <v>1.1205618735069756</v>
      </c>
      <c r="AE166" s="40">
        <f t="shared" si="154"/>
        <v>2.8461172149494063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20.830934907048732</v>
      </c>
      <c r="C167" s="11">
        <f t="shared" si="146"/>
        <v>21.381032812004271</v>
      </c>
      <c r="D167" s="11">
        <f t="shared" si="146"/>
        <v>18.699850364688022</v>
      </c>
      <c r="E167" s="11">
        <f t="shared" si="146"/>
        <v>19.348923916021391</v>
      </c>
      <c r="F167" s="11">
        <f t="shared" si="146"/>
        <v>19.015169805363573</v>
      </c>
      <c r="H167" s="40">
        <f t="shared" si="147"/>
        <v>-2.1353439924639339</v>
      </c>
      <c r="I167" s="40">
        <f t="shared" si="148"/>
        <v>0.1115391551958389</v>
      </c>
      <c r="L167" s="10" t="str">
        <f t="shared" ref="L167:Q167" si="179">L22</f>
        <v>52 Skilled metal, electrical and electronic trades</v>
      </c>
      <c r="M167" s="11">
        <f t="shared" si="179"/>
        <v>20.343052899198224</v>
      </c>
      <c r="N167" s="11">
        <f t="shared" si="179"/>
        <v>20.543944353154185</v>
      </c>
      <c r="O167" s="11">
        <f t="shared" si="179"/>
        <v>18.078791974364062</v>
      </c>
      <c r="P167" s="11">
        <f t="shared" si="179"/>
        <v>17.914597275966411</v>
      </c>
      <c r="Q167" s="11">
        <f t="shared" si="179"/>
        <v>17.133642630577405</v>
      </c>
      <c r="S167" s="40">
        <f t="shared" si="150"/>
        <v>-2.332368526054851</v>
      </c>
      <c r="T167" s="40">
        <f t="shared" si="151"/>
        <v>-0.35733072319611425</v>
      </c>
      <c r="W167" s="10" t="str">
        <f t="shared" ref="W167:AB167" si="180">W22</f>
        <v>52 Skilled metal, electrical and electronic trades</v>
      </c>
      <c r="X167" s="11">
        <f t="shared" si="180"/>
        <v>0.48788200785049302</v>
      </c>
      <c r="Y167" s="11">
        <f t="shared" si="180"/>
        <v>0.83708845885009164</v>
      </c>
      <c r="Z167" s="11">
        <f t="shared" si="180"/>
        <v>0.6210583903239465</v>
      </c>
      <c r="AA167" s="11">
        <f t="shared" si="180"/>
        <v>1.4343266400549575</v>
      </c>
      <c r="AB167" s="11">
        <f t="shared" si="180"/>
        <v>1.8815271747861699</v>
      </c>
      <c r="AD167" s="40">
        <f t="shared" si="153"/>
        <v>4.9454287500231953</v>
      </c>
      <c r="AE167" s="40">
        <f t="shared" si="154"/>
        <v>7.6692953501482641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19.131431277554302</v>
      </c>
      <c r="C168" s="11">
        <f t="shared" si="146"/>
        <v>19.229485887254494</v>
      </c>
      <c r="D168" s="11">
        <f t="shared" si="146"/>
        <v>17.396770321206727</v>
      </c>
      <c r="E168" s="11">
        <f t="shared" si="146"/>
        <v>18.620825777362988</v>
      </c>
      <c r="F168" s="11">
        <f t="shared" si="146"/>
        <v>17.33925711975898</v>
      </c>
      <c r="H168" s="40">
        <f t="shared" si="147"/>
        <v>-1.8830061717315383</v>
      </c>
      <c r="I168" s="40">
        <f t="shared" si="148"/>
        <v>-2.2073875571326784E-2</v>
      </c>
      <c r="L168" s="10" t="str">
        <f t="shared" ref="L168:Q168" si="181">L23</f>
        <v>53 Skilled construction and building trades</v>
      </c>
      <c r="M168" s="11">
        <f t="shared" si="181"/>
        <v>18.832558154461221</v>
      </c>
      <c r="N168" s="11">
        <f t="shared" si="181"/>
        <v>18.859598907718922</v>
      </c>
      <c r="O168" s="11">
        <f t="shared" si="181"/>
        <v>17.057159408748543</v>
      </c>
      <c r="P168" s="11">
        <f t="shared" si="181"/>
        <v>18.31443085964197</v>
      </c>
      <c r="Q168" s="11">
        <f t="shared" si="181"/>
        <v>16.95531038075136</v>
      </c>
      <c r="S168" s="40">
        <f t="shared" si="150"/>
        <v>-1.960863332347007</v>
      </c>
      <c r="T168" s="40">
        <f t="shared" si="151"/>
        <v>-3.9918301898977937E-2</v>
      </c>
      <c r="W168" s="10" t="str">
        <f t="shared" ref="W168:AB168" si="182">W23</f>
        <v>53 Skilled construction and building trades</v>
      </c>
      <c r="X168" s="11">
        <f t="shared" si="182"/>
        <v>0.29887312309309738</v>
      </c>
      <c r="Y168" s="11">
        <f t="shared" si="182"/>
        <v>0.36988697953556243</v>
      </c>
      <c r="Z168" s="11">
        <f t="shared" si="182"/>
        <v>0.33961091245822778</v>
      </c>
      <c r="AA168" s="11">
        <f t="shared" si="182"/>
        <v>0.30639491772100858</v>
      </c>
      <c r="AB168" s="11">
        <f t="shared" si="182"/>
        <v>0.38394673900763593</v>
      </c>
      <c r="AD168" s="40">
        <f t="shared" si="153"/>
        <v>2.5885649971146396</v>
      </c>
      <c r="AE168" s="40">
        <f t="shared" si="154"/>
        <v>0.82137664117338804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14.176608827780321</v>
      </c>
      <c r="C169" s="11">
        <f t="shared" si="146"/>
        <v>12.728698627986326</v>
      </c>
      <c r="D169" s="11">
        <f t="shared" si="146"/>
        <v>11.78417545351383</v>
      </c>
      <c r="E169" s="11">
        <f t="shared" si="146"/>
        <v>12.249716424848071</v>
      </c>
      <c r="F169" s="11">
        <f t="shared" si="146"/>
        <v>12.8802870592156</v>
      </c>
      <c r="H169" s="40">
        <f t="shared" si="147"/>
        <v>-3.6292211715118761</v>
      </c>
      <c r="I169" s="40">
        <f t="shared" si="148"/>
        <v>0.59469760958703599</v>
      </c>
      <c r="L169" s="10" t="str">
        <f t="shared" ref="L169:Q169" si="183">L24</f>
        <v>54 Textiles, printing and other skilled trades</v>
      </c>
      <c r="M169" s="11">
        <f t="shared" si="183"/>
        <v>8.7937088422773844</v>
      </c>
      <c r="N169" s="11">
        <f t="shared" si="183"/>
        <v>7.8902171634265246</v>
      </c>
      <c r="O169" s="11">
        <f t="shared" si="183"/>
        <v>6.6397953363791222</v>
      </c>
      <c r="P169" s="11">
        <f t="shared" si="183"/>
        <v>6.833663126145689</v>
      </c>
      <c r="Q169" s="11">
        <f t="shared" si="183"/>
        <v>7.0180355472585143</v>
      </c>
      <c r="S169" s="40">
        <f t="shared" si="150"/>
        <v>-5.464152450442894</v>
      </c>
      <c r="T169" s="40">
        <f t="shared" si="151"/>
        <v>0.370030944478561</v>
      </c>
      <c r="W169" s="10" t="str">
        <f t="shared" ref="W169:AB169" si="184">W24</f>
        <v>54 Textiles, printing and other skilled trades</v>
      </c>
      <c r="X169" s="11">
        <f t="shared" si="184"/>
        <v>5.3828999855029123</v>
      </c>
      <c r="Y169" s="11">
        <f t="shared" si="184"/>
        <v>4.8384814645598127</v>
      </c>
      <c r="Z169" s="11">
        <f t="shared" si="184"/>
        <v>5.1443801171347143</v>
      </c>
      <c r="AA169" s="11">
        <f t="shared" si="184"/>
        <v>5.4160532987023648</v>
      </c>
      <c r="AB169" s="11">
        <f t="shared" si="184"/>
        <v>5.8622515119570888</v>
      </c>
      <c r="AD169" s="40">
        <f t="shared" si="153"/>
        <v>-0.9023517538655379</v>
      </c>
      <c r="AE169" s="40">
        <f t="shared" si="154"/>
        <v>0.87466212563458434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46.579122488274443</v>
      </c>
      <c r="C170" s="11">
        <f t="shared" si="146"/>
        <v>50.669497469586055</v>
      </c>
      <c r="D170" s="11">
        <f t="shared" si="146"/>
        <v>48.357404936316115</v>
      </c>
      <c r="E170" s="11">
        <f t="shared" si="146"/>
        <v>52.004718998438683</v>
      </c>
      <c r="F170" s="11">
        <f t="shared" si="146"/>
        <v>55.64232869869727</v>
      </c>
      <c r="H170" s="40">
        <f t="shared" si="147"/>
        <v>0.7521533180440132</v>
      </c>
      <c r="I170" s="40">
        <f t="shared" si="148"/>
        <v>0.9398885107470667</v>
      </c>
      <c r="L170" s="10" t="str">
        <f t="shared" ref="L170:Q170" si="185">L25</f>
        <v>61 Caring personal service occupations</v>
      </c>
      <c r="M170" s="11">
        <f t="shared" si="185"/>
        <v>8.9072999949706571</v>
      </c>
      <c r="N170" s="11">
        <f t="shared" si="185"/>
        <v>9.1847193520872548</v>
      </c>
      <c r="O170" s="11">
        <f t="shared" si="185"/>
        <v>9.1285278140693826</v>
      </c>
      <c r="P170" s="11">
        <f t="shared" si="185"/>
        <v>11.167970947269993</v>
      </c>
      <c r="Q170" s="11">
        <f t="shared" si="185"/>
        <v>12.981073804790936</v>
      </c>
      <c r="S170" s="40">
        <f t="shared" si="150"/>
        <v>0.4918711303532719</v>
      </c>
      <c r="T170" s="40">
        <f t="shared" si="151"/>
        <v>2.3750181422412586</v>
      </c>
      <c r="W170" s="10" t="str">
        <f t="shared" ref="W170:AB170" si="186">W25</f>
        <v>61 Caring personal service occupations</v>
      </c>
      <c r="X170" s="11">
        <f t="shared" si="186"/>
        <v>37.671822493303786</v>
      </c>
      <c r="Y170" s="11">
        <f t="shared" si="186"/>
        <v>41.484778117498806</v>
      </c>
      <c r="Z170" s="11">
        <f t="shared" si="186"/>
        <v>39.228877122246722</v>
      </c>
      <c r="AA170" s="11">
        <f t="shared" si="186"/>
        <v>40.836748051168698</v>
      </c>
      <c r="AB170" s="11">
        <f t="shared" si="186"/>
        <v>42.661254893906325</v>
      </c>
      <c r="AD170" s="40">
        <f t="shared" si="153"/>
        <v>0.81330421193375191</v>
      </c>
      <c r="AE170" s="40">
        <f t="shared" si="154"/>
        <v>0.5607529793241639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16.607446470052192</v>
      </c>
      <c r="C171" s="11">
        <f t="shared" si="146"/>
        <v>17.576678604979509</v>
      </c>
      <c r="D171" s="11">
        <f t="shared" si="146"/>
        <v>16.14163483758831</v>
      </c>
      <c r="E171" s="11">
        <f t="shared" si="146"/>
        <v>16.346796908004197</v>
      </c>
      <c r="F171" s="11">
        <f t="shared" si="146"/>
        <v>16.774064085776303</v>
      </c>
      <c r="H171" s="40">
        <f t="shared" si="147"/>
        <v>-0.5673689194701903</v>
      </c>
      <c r="I171" s="40">
        <f t="shared" si="148"/>
        <v>0.25654144138953505</v>
      </c>
      <c r="L171" s="10" t="str">
        <f t="shared" ref="L171:Q171" si="187">L26</f>
        <v>62 Leisure, travel and related personal service occupations</v>
      </c>
      <c r="M171" s="11">
        <f t="shared" si="187"/>
        <v>4.9164757437964246</v>
      </c>
      <c r="N171" s="11">
        <f t="shared" si="187"/>
        <v>5.4537176318585701</v>
      </c>
      <c r="O171" s="11">
        <f t="shared" si="187"/>
        <v>4.7623075937165273</v>
      </c>
      <c r="P171" s="11">
        <f t="shared" si="187"/>
        <v>5.0173911402954872</v>
      </c>
      <c r="Q171" s="11">
        <f t="shared" si="187"/>
        <v>5.6368948001260293</v>
      </c>
      <c r="S171" s="40">
        <f t="shared" si="150"/>
        <v>-0.63516667842942187</v>
      </c>
      <c r="T171" s="40">
        <f t="shared" si="151"/>
        <v>1.1303474042708705</v>
      </c>
      <c r="W171" s="10" t="str">
        <f t="shared" ref="W171:AB171" si="188">W26</f>
        <v>62 Leisure, travel and related personal service occupations</v>
      </c>
      <c r="X171" s="11">
        <f t="shared" si="188"/>
        <v>11.69097072625579</v>
      </c>
      <c r="Y171" s="11">
        <f t="shared" si="188"/>
        <v>12.122960973120929</v>
      </c>
      <c r="Z171" s="11">
        <f t="shared" si="188"/>
        <v>11.37932724387178</v>
      </c>
      <c r="AA171" s="11">
        <f t="shared" si="188"/>
        <v>11.329405767708721</v>
      </c>
      <c r="AB171" s="11">
        <f t="shared" si="188"/>
        <v>11.137169285650261</v>
      </c>
      <c r="AD171" s="40">
        <f t="shared" si="153"/>
        <v>-0.53891265791131682</v>
      </c>
      <c r="AE171" s="40">
        <f t="shared" si="154"/>
        <v>-0.14329863566858725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0.67118544208009079</v>
      </c>
      <c r="C172" s="11">
        <f t="shared" si="146"/>
        <v>0.5453631952340301</v>
      </c>
      <c r="D172" s="11">
        <f t="shared" si="146"/>
        <v>0.68687408947747386</v>
      </c>
      <c r="E172" s="11">
        <f t="shared" si="146"/>
        <v>0.54694433347672766</v>
      </c>
      <c r="F172" s="11">
        <f t="shared" si="146"/>
        <v>0.57701492337818383</v>
      </c>
      <c r="H172" s="40">
        <f t="shared" si="147"/>
        <v>0.46318005860239708</v>
      </c>
      <c r="I172" s="40">
        <f t="shared" si="148"/>
        <v>-1.1551619708338956</v>
      </c>
      <c r="L172" s="10" t="str">
        <f t="shared" ref="L172:Q172" si="189">L27</f>
        <v>63 Community and civil enforcement occupations</v>
      </c>
      <c r="M172" s="11">
        <f t="shared" si="189"/>
        <v>0.51421129335432358</v>
      </c>
      <c r="N172" s="11">
        <f t="shared" si="189"/>
        <v>0.36325135259484054</v>
      </c>
      <c r="O172" s="11">
        <f t="shared" si="189"/>
        <v>0.52528034643077781</v>
      </c>
      <c r="P172" s="11">
        <f t="shared" si="189"/>
        <v>0.33835059481797453</v>
      </c>
      <c r="Q172" s="11">
        <f t="shared" si="189"/>
        <v>0.3716788776051656</v>
      </c>
      <c r="S172" s="40">
        <f t="shared" si="150"/>
        <v>0.42686560114568728</v>
      </c>
      <c r="T172" s="40">
        <f t="shared" si="151"/>
        <v>-2.2796271653176325</v>
      </c>
      <c r="W172" s="10" t="str">
        <f t="shared" ref="W172:AB172" si="190">W27</f>
        <v>63 Community and civil enforcement occupations</v>
      </c>
      <c r="X172" s="11">
        <f t="shared" si="190"/>
        <v>0.15697414872576618</v>
      </c>
      <c r="Y172" s="11">
        <f t="shared" si="190"/>
        <v>0.18211184263918914</v>
      </c>
      <c r="Z172" s="11">
        <f t="shared" si="190"/>
        <v>0.1615937430466956</v>
      </c>
      <c r="AA172" s="11">
        <f t="shared" si="190"/>
        <v>0.208593738658754</v>
      </c>
      <c r="AB172" s="11">
        <f t="shared" si="190"/>
        <v>0.20533604577301745</v>
      </c>
      <c r="AD172" s="40">
        <f t="shared" si="153"/>
        <v>0.5817716074877799</v>
      </c>
      <c r="AE172" s="40">
        <f t="shared" si="154"/>
        <v>1.6099045916367238</v>
      </c>
    </row>
    <row r="173" spans="1:31" x14ac:dyDescent="0.2">
      <c r="A173" s="10" t="str">
        <f t="shared" si="142"/>
        <v>71 Sales occupations</v>
      </c>
      <c r="B173" s="11">
        <f t="shared" si="142"/>
        <v>40.081648756838845</v>
      </c>
      <c r="C173" s="11">
        <f t="shared" si="146"/>
        <v>37.423950302168933</v>
      </c>
      <c r="D173" s="11">
        <f t="shared" si="146"/>
        <v>36.911336284251092</v>
      </c>
      <c r="E173" s="11">
        <f t="shared" si="146"/>
        <v>34.376662439042612</v>
      </c>
      <c r="F173" s="11">
        <f t="shared" si="146"/>
        <v>32.708597376070941</v>
      </c>
      <c r="H173" s="40">
        <f t="shared" si="147"/>
        <v>-1.6344922589864863</v>
      </c>
      <c r="I173" s="40">
        <f t="shared" si="148"/>
        <v>-0.80263329343278622</v>
      </c>
      <c r="L173" s="10" t="str">
        <f t="shared" ref="L173:Q173" si="191">L28</f>
        <v>71 Sales occupations</v>
      </c>
      <c r="M173" s="11">
        <f t="shared" si="191"/>
        <v>17.155977444409171</v>
      </c>
      <c r="N173" s="11">
        <f t="shared" si="191"/>
        <v>16.751356050856483</v>
      </c>
      <c r="O173" s="11">
        <f t="shared" si="191"/>
        <v>16.475191176559132</v>
      </c>
      <c r="P173" s="11">
        <f t="shared" si="191"/>
        <v>15.763275308936269</v>
      </c>
      <c r="Q173" s="11">
        <f t="shared" si="191"/>
        <v>15.61639643594882</v>
      </c>
      <c r="S173" s="40">
        <f t="shared" si="150"/>
        <v>-0.80654914778011122</v>
      </c>
      <c r="T173" s="40">
        <f t="shared" si="151"/>
        <v>-0.35625900959542767</v>
      </c>
      <c r="W173" s="10" t="str">
        <f t="shared" ref="W173:AB173" si="192">W28</f>
        <v>71 Sales occupations</v>
      </c>
      <c r="X173" s="11">
        <f t="shared" si="192"/>
        <v>22.925671312429753</v>
      </c>
      <c r="Y173" s="11">
        <f t="shared" si="192"/>
        <v>20.672594251312425</v>
      </c>
      <c r="Z173" s="11">
        <f t="shared" si="192"/>
        <v>20.436145107691949</v>
      </c>
      <c r="AA173" s="11">
        <f t="shared" si="192"/>
        <v>18.613387130106418</v>
      </c>
      <c r="AB173" s="11">
        <f t="shared" si="192"/>
        <v>17.092200940122094</v>
      </c>
      <c r="AD173" s="40">
        <f t="shared" si="153"/>
        <v>-2.2728163518814126</v>
      </c>
      <c r="AE173" s="40">
        <f t="shared" si="154"/>
        <v>-1.1841522592016873</v>
      </c>
    </row>
    <row r="174" spans="1:31" x14ac:dyDescent="0.2">
      <c r="A174" s="10" t="str">
        <f t="shared" si="142"/>
        <v>72 Customer service occupations</v>
      </c>
      <c r="B174" s="11">
        <f t="shared" si="142"/>
        <v>10.033027432362616</v>
      </c>
      <c r="C174" s="11">
        <f t="shared" si="146"/>
        <v>10.36121830847709</v>
      </c>
      <c r="D174" s="11">
        <f t="shared" si="146"/>
        <v>10.469854833124312</v>
      </c>
      <c r="E174" s="11">
        <f t="shared" si="146"/>
        <v>13.307751906100247</v>
      </c>
      <c r="F174" s="11">
        <f t="shared" si="146"/>
        <v>14.993727056018734</v>
      </c>
      <c r="H174" s="40">
        <f t="shared" si="147"/>
        <v>0.85599820270048088</v>
      </c>
      <c r="I174" s="40">
        <f t="shared" si="148"/>
        <v>2.4231030788460339</v>
      </c>
      <c r="L174" s="10" t="str">
        <f t="shared" ref="L174:Q174" si="193">L29</f>
        <v>72 Customer service occupations</v>
      </c>
      <c r="M174" s="11">
        <f t="shared" si="193"/>
        <v>3.5770368381309732</v>
      </c>
      <c r="N174" s="11">
        <f t="shared" si="193"/>
        <v>3.1535959525627923</v>
      </c>
      <c r="O174" s="11">
        <f t="shared" si="193"/>
        <v>3.6043791874655575</v>
      </c>
      <c r="P174" s="11">
        <f t="shared" si="193"/>
        <v>4.9613082788649976</v>
      </c>
      <c r="Q174" s="11">
        <f t="shared" si="193"/>
        <v>5.8709763408677205</v>
      </c>
      <c r="S174" s="40">
        <f t="shared" si="150"/>
        <v>0.15241179540086414</v>
      </c>
      <c r="T174" s="40">
        <f t="shared" si="151"/>
        <v>3.3059471385609607</v>
      </c>
      <c r="W174" s="10" t="str">
        <f t="shared" ref="W174:AB174" si="194">W29</f>
        <v>72 Customer service occupations</v>
      </c>
      <c r="X174" s="11">
        <f t="shared" si="194"/>
        <v>6.4559905942316442</v>
      </c>
      <c r="Y174" s="11">
        <f t="shared" si="194"/>
        <v>7.2076223559143227</v>
      </c>
      <c r="Z174" s="11">
        <f t="shared" si="194"/>
        <v>6.8654756456587647</v>
      </c>
      <c r="AA174" s="11">
        <f t="shared" si="194"/>
        <v>8.3464436272352671</v>
      </c>
      <c r="AB174" s="11">
        <f t="shared" si="194"/>
        <v>9.1227507151509979</v>
      </c>
      <c r="AD174" s="40">
        <f t="shared" si="153"/>
        <v>1.2375317971584199</v>
      </c>
      <c r="AE174" s="40">
        <f>IF(AB$151-Z$151 &lt;&gt; 0,(EXP(LN(AB174/Z174)/(AB$151-Z$151))-1)*100,0)</f>
        <v>1.9131781258394209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9.0370928455206059</v>
      </c>
      <c r="C175" s="11">
        <f t="shared" si="146"/>
        <v>9.1770613374347985</v>
      </c>
      <c r="D175" s="11">
        <f t="shared" si="146"/>
        <v>8.0613343559481478</v>
      </c>
      <c r="E175" s="11">
        <f t="shared" si="146"/>
        <v>9.938309585780706</v>
      </c>
      <c r="F175" s="11">
        <f t="shared" si="146"/>
        <v>9.9787640374185571</v>
      </c>
      <c r="H175" s="40">
        <f t="shared" si="147"/>
        <v>-2.2592565555529021</v>
      </c>
      <c r="I175" s="40">
        <f t="shared" si="148"/>
        <v>1.432700454492819</v>
      </c>
      <c r="L175" s="10" t="str">
        <f t="shared" ref="L175:Q175" si="195">L30</f>
        <v>81 Process, plant and machine operatives</v>
      </c>
      <c r="M175" s="11">
        <f t="shared" si="195"/>
        <v>7.5354791022133245</v>
      </c>
      <c r="N175" s="11">
        <f t="shared" si="195"/>
        <v>7.6718423040295107</v>
      </c>
      <c r="O175" s="11">
        <f t="shared" si="195"/>
        <v>6.7466155695533816</v>
      </c>
      <c r="P175" s="11">
        <f t="shared" si="195"/>
        <v>8.3539312795022589</v>
      </c>
      <c r="Q175" s="11">
        <f t="shared" si="195"/>
        <v>8.4021725414814803</v>
      </c>
      <c r="S175" s="40">
        <f t="shared" si="150"/>
        <v>-2.1873514289814544</v>
      </c>
      <c r="T175" s="40">
        <f t="shared" si="151"/>
        <v>1.4737496679763984</v>
      </c>
      <c r="W175" s="10" t="str">
        <f t="shared" ref="W175:AB175" si="196">W30</f>
        <v>81 Process, plant and machine operatives</v>
      </c>
      <c r="X175" s="11">
        <f t="shared" si="196"/>
        <v>1.5016137433072756</v>
      </c>
      <c r="Y175" s="11">
        <f t="shared" si="196"/>
        <v>1.5052190334052704</v>
      </c>
      <c r="Z175" s="11">
        <f t="shared" si="196"/>
        <v>1.3147187863947536</v>
      </c>
      <c r="AA175" s="11">
        <f t="shared" si="196"/>
        <v>1.5843783062784496</v>
      </c>
      <c r="AB175" s="11">
        <f t="shared" si="196"/>
        <v>1.576591495937091</v>
      </c>
      <c r="AD175" s="40">
        <f t="shared" si="153"/>
        <v>-2.6233282048035766</v>
      </c>
      <c r="AE175" s="40">
        <f t="shared" si="154"/>
        <v>1.2183113043189975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18.39419826564599</v>
      </c>
      <c r="C176" s="11">
        <f t="shared" si="146"/>
        <v>20.136665370551423</v>
      </c>
      <c r="D176" s="11">
        <f t="shared" si="146"/>
        <v>16.766634425617614</v>
      </c>
      <c r="E176" s="11">
        <f t="shared" si="146"/>
        <v>18.143599092755398</v>
      </c>
      <c r="F176" s="11">
        <f t="shared" si="146"/>
        <v>18.191860164406947</v>
      </c>
      <c r="H176" s="40">
        <f t="shared" si="147"/>
        <v>-1.8358283038788392</v>
      </c>
      <c r="I176" s="40">
        <f t="shared" si="148"/>
        <v>0.54537099474980533</v>
      </c>
      <c r="L176" s="10" t="str">
        <f t="shared" ref="L176:Q176" si="197">L31</f>
        <v>82 Transport and mobile machine drivers and operatives</v>
      </c>
      <c r="M176" s="11">
        <f t="shared" si="197"/>
        <v>16.5830748752802</v>
      </c>
      <c r="N176" s="11">
        <f t="shared" si="197"/>
        <v>18.344105405708344</v>
      </c>
      <c r="O176" s="11">
        <f t="shared" si="197"/>
        <v>15.252552023807604</v>
      </c>
      <c r="P176" s="11">
        <f t="shared" si="197"/>
        <v>15.92080797609222</v>
      </c>
      <c r="Q176" s="11">
        <f t="shared" si="197"/>
        <v>15.623724021216633</v>
      </c>
      <c r="S176" s="40">
        <f t="shared" si="150"/>
        <v>-1.6588028902011387</v>
      </c>
      <c r="T176" s="40">
        <f t="shared" si="151"/>
        <v>0.16041983363377366</v>
      </c>
      <c r="W176" s="10" t="str">
        <f t="shared" ref="W176:AB176" si="198">W31</f>
        <v>82 Transport and mobile machine drivers and operatives</v>
      </c>
      <c r="X176" s="11">
        <f t="shared" si="198"/>
        <v>1.8111233903657675</v>
      </c>
      <c r="Y176" s="11">
        <f t="shared" si="198"/>
        <v>1.7925599648430768</v>
      </c>
      <c r="Z176" s="11">
        <f t="shared" si="198"/>
        <v>1.5140824018099888</v>
      </c>
      <c r="AA176" s="11">
        <f t="shared" si="198"/>
        <v>2.2227911166631897</v>
      </c>
      <c r="AB176" s="11">
        <f t="shared" si="198"/>
        <v>2.5681361431902938</v>
      </c>
      <c r="AD176" s="40">
        <f t="shared" si="153"/>
        <v>-3.5193336155684429</v>
      </c>
      <c r="AE176" s="40">
        <f t="shared" si="154"/>
        <v>3.5852460764322469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8.13364582235317</v>
      </c>
      <c r="C177" s="11">
        <f t="shared" si="146"/>
        <v>7.3418685613933583</v>
      </c>
      <c r="D177" s="11">
        <f t="shared" si="146"/>
        <v>6.5335814626544071</v>
      </c>
      <c r="E177" s="11">
        <f t="shared" si="146"/>
        <v>5.6101632952036056</v>
      </c>
      <c r="F177" s="11">
        <f t="shared" si="146"/>
        <v>5.4390815355669613</v>
      </c>
      <c r="H177" s="40">
        <f t="shared" si="147"/>
        <v>-4.2864971211803766</v>
      </c>
      <c r="I177" s="40">
        <f t="shared" si="148"/>
        <v>-1.2148605500182263</v>
      </c>
      <c r="L177" s="10" t="str">
        <f t="shared" ref="L177:Q178" si="199">L32</f>
        <v>91 Elementary trades and related occupations</v>
      </c>
      <c r="M177" s="11">
        <f t="shared" si="199"/>
        <v>6.5865734629352675</v>
      </c>
      <c r="N177" s="11">
        <f t="shared" si="199"/>
        <v>6.1281692023156156</v>
      </c>
      <c r="O177" s="11">
        <f t="shared" si="199"/>
        <v>5.4825131704396979</v>
      </c>
      <c r="P177" s="11">
        <f t="shared" si="199"/>
        <v>4.6776282532082991</v>
      </c>
      <c r="Q177" s="11">
        <f t="shared" si="199"/>
        <v>4.5552681809231688</v>
      </c>
      <c r="S177" s="40">
        <f t="shared" si="150"/>
        <v>-3.6028867078643723</v>
      </c>
      <c r="T177" s="40">
        <f t="shared" si="151"/>
        <v>-1.2275974393432088</v>
      </c>
      <c r="W177" s="10" t="str">
        <f t="shared" ref="W177:AB178" si="200">W32</f>
        <v>91 Elementary trades and related occupations</v>
      </c>
      <c r="X177" s="11">
        <f t="shared" si="200"/>
        <v>1.5470723594179021</v>
      </c>
      <c r="Y177" s="11">
        <f t="shared" si="200"/>
        <v>1.2136993590777394</v>
      </c>
      <c r="Z177" s="11">
        <f t="shared" si="200"/>
        <v>1.0510682922147161</v>
      </c>
      <c r="AA177" s="11">
        <f t="shared" si="200"/>
        <v>0.93253504199529624</v>
      </c>
      <c r="AB177" s="11">
        <f t="shared" si="200"/>
        <v>0.88381335464378774</v>
      </c>
      <c r="AD177" s="40">
        <f t="shared" si="153"/>
        <v>-7.439847477753414</v>
      </c>
      <c r="AE177" s="40">
        <f t="shared" si="154"/>
        <v>-1.14879335342154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63.872603333170524</v>
      </c>
      <c r="C178" s="11">
        <f t="shared" si="146"/>
        <v>62.815410432500663</v>
      </c>
      <c r="D178" s="11">
        <f t="shared" si="146"/>
        <v>57.195159859773163</v>
      </c>
      <c r="E178" s="11">
        <f t="shared" si="146"/>
        <v>58.818993656779895</v>
      </c>
      <c r="F178" s="11">
        <f t="shared" si="146"/>
        <v>56.709825254413218</v>
      </c>
      <c r="H178" s="40">
        <f>IF(D$151-B$151 &lt;&gt; 0,(EXP(LN(D178/B178)/(D$151-B$151))-1)*100,0)</f>
        <v>-2.1842178147982616</v>
      </c>
      <c r="I178" s="40">
        <f t="shared" ref="I178" si="201">IF(F$151-D$151 &lt;&gt; 0,(EXP(LN(F178/D178)/(F$151-D$151))-1)*100,0)</f>
        <v>-5.6795840635692763E-2</v>
      </c>
      <c r="L178" s="10" t="str">
        <f t="shared" si="199"/>
        <v>92 Elementary administration and service occupations</v>
      </c>
      <c r="M178" s="11">
        <f t="shared" si="199"/>
        <v>30.139025292369062</v>
      </c>
      <c r="N178" s="11">
        <f t="shared" si="199"/>
        <v>29.036505469796133</v>
      </c>
      <c r="O178" s="11">
        <f t="shared" si="199"/>
        <v>26.800947422009319</v>
      </c>
      <c r="P178" s="11">
        <f t="shared" si="199"/>
        <v>28.710050081856583</v>
      </c>
      <c r="Q178" s="11">
        <f t="shared" si="199"/>
        <v>27.214989799047721</v>
      </c>
      <c r="S178" s="40">
        <f t="shared" ref="S178" si="202">IF(O$151-M$151 &lt;&gt; 0,(EXP(LN(O178/M178)/(O$151-M$151))-1)*100,0)</f>
        <v>-2.3203288674991329</v>
      </c>
      <c r="T178" s="40">
        <f t="shared" ref="T178" si="203">IF(Q$151-O$151 &lt;&gt; 0,(EXP(LN(Q178/O178)/(Q$151-O$151))-1)*100,0)</f>
        <v>0.10225677061035388</v>
      </c>
      <c r="W178" s="10" t="str">
        <f t="shared" si="200"/>
        <v>92 Elementary administration and service occupations</v>
      </c>
      <c r="X178" s="11">
        <f t="shared" si="200"/>
        <v>33.733578040801397</v>
      </c>
      <c r="Y178" s="11">
        <f t="shared" si="200"/>
        <v>33.778904962704573</v>
      </c>
      <c r="Z178" s="11">
        <f t="shared" si="200"/>
        <v>30.394212437763947</v>
      </c>
      <c r="AA178" s="11">
        <f t="shared" si="200"/>
        <v>30.108943574923277</v>
      </c>
      <c r="AB178" s="11">
        <f t="shared" si="200"/>
        <v>29.494835455365561</v>
      </c>
      <c r="AD178" s="40">
        <f t="shared" ref="AD178" si="204">IF(Z$151-X$151 &lt;&gt; 0,(EXP(LN(Z178/X178)/(Z$151-X$151))-1)*100,0)</f>
        <v>-2.0632479071036047</v>
      </c>
      <c r="AE178" s="40">
        <f t="shared" ref="AE178" si="205">IF(AB$151-Z$151 &lt;&gt; 0,(EXP(LN(AB178/Z178)/(AB$151-Z$151))-1)*100,0)</f>
        <v>-0.20004651464687884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655.70600000000047</v>
      </c>
      <c r="C180" s="34">
        <f t="shared" si="206"/>
        <v>687.55500000000029</v>
      </c>
      <c r="D180" s="34">
        <f t="shared" si="206"/>
        <v>672.33399999999972</v>
      </c>
      <c r="E180" s="34">
        <f t="shared" si="206"/>
        <v>691.59400000000016</v>
      </c>
      <c r="F180" s="34">
        <f t="shared" si="206"/>
        <v>718.76000000000067</v>
      </c>
      <c r="H180" s="43">
        <f>IF(D$151-B$151 &lt;&gt; 0,(EXP(LN(D180/B180)/(D$151-B$151))-1)*100,0)</f>
        <v>0.50211083468563178</v>
      </c>
      <c r="I180" s="43">
        <f t="shared" si="148"/>
        <v>0.44614068541455332</v>
      </c>
      <c r="L180" s="231" t="str">
        <f t="shared" ref="L180:Q180" si="207">L35</f>
        <v>All occupations</v>
      </c>
      <c r="M180" s="34">
        <f t="shared" si="207"/>
        <v>338.10750653324857</v>
      </c>
      <c r="N180" s="34">
        <f t="shared" si="207"/>
        <v>348.81411510276467</v>
      </c>
      <c r="O180" s="34">
        <f t="shared" si="207"/>
        <v>338.4527277909408</v>
      </c>
      <c r="P180" s="34">
        <f t="shared" si="207"/>
        <v>349.1860220913955</v>
      </c>
      <c r="Q180" s="34">
        <f t="shared" si="207"/>
        <v>363.43072039081966</v>
      </c>
      <c r="S180" s="43">
        <f t="shared" ref="S180" si="208">IF(O$151-M$151 &lt;&gt; 0,(EXP(LN(O180/M180)/(O$151-M$151))-1)*100,0)</f>
        <v>2.0412463105135004E-2</v>
      </c>
      <c r="T180" s="43">
        <f t="shared" ref="T180" si="209">IF(Q$151-O$151 &lt;&gt; 0,(EXP(LN(Q180/O180)/(Q$151-O$151))-1)*100,0)</f>
        <v>0.47582351406094681</v>
      </c>
      <c r="W180" s="231" t="str">
        <f t="shared" ref="W180:AB180" si="210">W35</f>
        <v>All occupations</v>
      </c>
      <c r="X180" s="34">
        <f t="shared" si="210"/>
        <v>317.59849346675162</v>
      </c>
      <c r="Y180" s="34">
        <f t="shared" si="210"/>
        <v>338.74088489723522</v>
      </c>
      <c r="Z180" s="34">
        <f t="shared" si="210"/>
        <v>333.8812722090592</v>
      </c>
      <c r="AA180" s="34">
        <f t="shared" si="210"/>
        <v>342.40797790860455</v>
      </c>
      <c r="AB180" s="34">
        <f t="shared" si="210"/>
        <v>355.3292796091805</v>
      </c>
      <c r="AD180" s="43">
        <f t="shared" ref="AD180" si="211">IF(Z$151-X$151 &lt;&gt; 0,(EXP(LN(Z180/X180)/(Z$151-X$151))-1)*100,0)</f>
        <v>1.0049656298755982</v>
      </c>
      <c r="AE180" s="43">
        <f t="shared" ref="AE180" si="212">IF(AB$151-Z$151 &lt;&gt; 0,(EXP(LN(AB180/Z180)/(AB$151-Z$151))-1)*100,0)</f>
        <v>0.41592558221672515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Enterprise M3 LEP (including all of Surrey)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75.226788953755346</v>
      </c>
      <c r="C7" s="31">
        <f>'Occ T1'!C8</f>
        <v>84.443133949959801</v>
      </c>
      <c r="D7" s="31">
        <f>'Occ T1'!D8</f>
        <v>84.215943860563371</v>
      </c>
      <c r="E7" s="31">
        <f>'Occ T1'!E8</f>
        <v>87.062282690457636</v>
      </c>
      <c r="F7" s="31">
        <f>'Occ T1'!F8</f>
        <v>97.141727789038782</v>
      </c>
      <c r="H7" s="31">
        <f>C7-B7</f>
        <v>9.2163449962044552</v>
      </c>
      <c r="I7" s="31">
        <f>D7-C7</f>
        <v>-0.22719008939643004</v>
      </c>
      <c r="J7" s="31">
        <f>E7-D7</f>
        <v>2.8463388298942647</v>
      </c>
      <c r="K7" s="31">
        <f>F7-E7</f>
        <v>10.079445098581147</v>
      </c>
      <c r="L7" s="31">
        <f>F7-D7</f>
        <v>12.925783928475411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51.739734539298638</v>
      </c>
      <c r="C8" s="32">
        <f>'Occ T2'!C8</f>
        <v>60.075023618351238</v>
      </c>
      <c r="D8" s="32">
        <f>'Occ T2'!D8</f>
        <v>60.265480669592556</v>
      </c>
      <c r="E8" s="32">
        <f>'Occ T2'!E8</f>
        <v>56.773494728468457</v>
      </c>
      <c r="F8" s="32">
        <f>'Occ T2'!F8</f>
        <v>61.97771940941</v>
      </c>
      <c r="H8" s="31">
        <f t="shared" ref="H8:H9" si="0">C8-B8</f>
        <v>8.3352890790526004</v>
      </c>
      <c r="I8" s="31">
        <f t="shared" ref="I8:I9" si="1">D8-C8</f>
        <v>0.19045705124131729</v>
      </c>
      <c r="J8" s="31">
        <f t="shared" ref="J8:J9" si="2">E8-D8</f>
        <v>-3.4919859411240992</v>
      </c>
      <c r="K8" s="31">
        <f t="shared" ref="K8:K9" si="3">F8-E8</f>
        <v>5.2042246809415431</v>
      </c>
      <c r="L8" s="31">
        <f t="shared" ref="L8:L49" si="4">F8-D8</f>
        <v>1.7122387398174439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23.487054414456715</v>
      </c>
      <c r="C9" s="32">
        <f>'Occ T2'!C9</f>
        <v>24.368110331608566</v>
      </c>
      <c r="D9" s="32">
        <f>'Occ T2'!D9</f>
        <v>23.950463190970815</v>
      </c>
      <c r="E9" s="32">
        <f>'Occ T2'!E9</f>
        <v>30.288787961989176</v>
      </c>
      <c r="F9" s="32">
        <f>'Occ T2'!F9</f>
        <v>35.164008379628775</v>
      </c>
      <c r="H9" s="31">
        <f t="shared" si="0"/>
        <v>0.88105591715185128</v>
      </c>
      <c r="I9" s="31">
        <f t="shared" si="1"/>
        <v>-0.41764714063775088</v>
      </c>
      <c r="J9" s="31">
        <f t="shared" si="2"/>
        <v>6.3383247710183603</v>
      </c>
      <c r="K9" s="31">
        <f t="shared" si="3"/>
        <v>4.8752204176395999</v>
      </c>
      <c r="L9" s="31">
        <f t="shared" si="4"/>
        <v>11.21354518865796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143.72634342529403</v>
      </c>
      <c r="C11" s="31">
        <f>'Occ T1'!C9</f>
        <v>163.49788434727239</v>
      </c>
      <c r="D11" s="31">
        <f>'Occ T1'!D9</f>
        <v>167.13994718800024</v>
      </c>
      <c r="E11" s="31">
        <f>'Occ T1'!E9</f>
        <v>179.45078195070695</v>
      </c>
      <c r="F11" s="31">
        <f>'Occ T1'!F9</f>
        <v>195.71168536117301</v>
      </c>
      <c r="H11" s="31">
        <f>C11-B11</f>
        <v>19.771540921978357</v>
      </c>
      <c r="I11" s="31">
        <f t="shared" ref="I11:I49" si="5">D11-C11</f>
        <v>3.6420628407278457</v>
      </c>
      <c r="J11" s="31">
        <f>E11-D11</f>
        <v>12.310834762706719</v>
      </c>
      <c r="K11" s="31">
        <f>F11-E11</f>
        <v>16.260903410466057</v>
      </c>
      <c r="L11" s="31">
        <f t="shared" si="4"/>
        <v>28.571738173172776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46.620619677401834</v>
      </c>
      <c r="C12" s="10">
        <f>'Occ T2'!C10</f>
        <v>51.350300468910284</v>
      </c>
      <c r="D12" s="10">
        <f>'Occ T2'!D10</f>
        <v>52.79527610345842</v>
      </c>
      <c r="E12" s="10">
        <f>'Occ T2'!E10</f>
        <v>56.213864995826924</v>
      </c>
      <c r="F12" s="10">
        <f>'Occ T2'!F10</f>
        <v>62.080028766756115</v>
      </c>
      <c r="H12" s="11">
        <f t="shared" ref="H12:K14" si="6">C12-B12</f>
        <v>4.72968079150845</v>
      </c>
      <c r="I12" s="31">
        <f t="shared" si="5"/>
        <v>1.4449756345481362</v>
      </c>
      <c r="J12" s="11">
        <f t="shared" si="6"/>
        <v>3.4185888923685042</v>
      </c>
      <c r="K12" s="11">
        <f t="shared" si="6"/>
        <v>5.8661637709291909</v>
      </c>
      <c r="L12" s="31">
        <f t="shared" si="4"/>
        <v>9.2847526632976951</v>
      </c>
    </row>
    <row r="13" spans="1:12" x14ac:dyDescent="0.2">
      <c r="A13" s="10" t="str">
        <f>'Occ T2'!A11</f>
        <v>22 Health professionals</v>
      </c>
      <c r="B13" s="10">
        <f>'Occ T2'!B11</f>
        <v>22.753327942066825</v>
      </c>
      <c r="C13" s="10">
        <f>'Occ T2'!C11</f>
        <v>28.30369138090407</v>
      </c>
      <c r="D13" s="10">
        <f>'Occ T2'!D11</f>
        <v>27.97364677772423</v>
      </c>
      <c r="E13" s="10">
        <f>'Occ T2'!E11</f>
        <v>29.526930821235666</v>
      </c>
      <c r="F13" s="10">
        <f>'Occ T2'!F11</f>
        <v>30.904980946203825</v>
      </c>
      <c r="H13" s="11">
        <f t="shared" si="6"/>
        <v>5.5503634388372447</v>
      </c>
      <c r="I13" s="31">
        <f t="shared" si="5"/>
        <v>-0.33004460317983941</v>
      </c>
      <c r="J13" s="11">
        <f t="shared" si="6"/>
        <v>1.5532840435114359</v>
      </c>
      <c r="K13" s="11">
        <f t="shared" si="6"/>
        <v>1.3780501249681585</v>
      </c>
      <c r="L13" s="31">
        <f t="shared" si="4"/>
        <v>2.9313341684795944</v>
      </c>
    </row>
    <row r="14" spans="1:12" x14ac:dyDescent="0.2">
      <c r="A14" s="10" t="str">
        <f>'Occ T2'!A12</f>
        <v>23 Teaching and other educational professionals</v>
      </c>
      <c r="B14" s="10">
        <f>'Occ T2'!B12</f>
        <v>29.33482180934319</v>
      </c>
      <c r="C14" s="10">
        <f>'Occ T2'!C12</f>
        <v>32.685545634228298</v>
      </c>
      <c r="D14" s="10">
        <f>'Occ T2'!D12</f>
        <v>32.795778144169383</v>
      </c>
      <c r="E14" s="10">
        <f>'Occ T2'!E12</f>
        <v>33.882881025475214</v>
      </c>
      <c r="F14" s="10">
        <f>'Occ T2'!F12</f>
        <v>36.566495292681786</v>
      </c>
      <c r="H14" s="11">
        <f t="shared" si="6"/>
        <v>3.3507238248851081</v>
      </c>
      <c r="I14" s="31">
        <f t="shared" si="5"/>
        <v>0.1102325099410848</v>
      </c>
      <c r="J14" s="11">
        <f t="shared" si="6"/>
        <v>1.0871028813058317</v>
      </c>
      <c r="K14" s="11">
        <f t="shared" si="6"/>
        <v>2.6836142672065719</v>
      </c>
      <c r="L14" s="31">
        <f t="shared" si="4"/>
        <v>3.7707171485124036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45.017573996482184</v>
      </c>
      <c r="C15" s="10">
        <f>'Occ T2'!C13</f>
        <v>51.158346863229717</v>
      </c>
      <c r="D15" s="10">
        <f>'Occ T2'!D13</f>
        <v>53.575246162648192</v>
      </c>
      <c r="E15" s="10">
        <f>'Occ T2'!E13</f>
        <v>59.82710510816915</v>
      </c>
      <c r="F15" s="10">
        <f>'Occ T2'!F13</f>
        <v>66.160180355531281</v>
      </c>
      <c r="H15" s="11">
        <f t="shared" ref="H15" si="7">C15-B15</f>
        <v>6.1407728667475325</v>
      </c>
      <c r="I15" s="31">
        <f t="shared" si="5"/>
        <v>2.4168992994184748</v>
      </c>
      <c r="J15" s="11">
        <f t="shared" ref="J15" si="8">E15-D15</f>
        <v>6.2518589455209579</v>
      </c>
      <c r="K15" s="11">
        <f t="shared" ref="K15" si="9">F15-E15</f>
        <v>6.3330752473621317</v>
      </c>
      <c r="L15" s="31">
        <f t="shared" si="4"/>
        <v>12.58493419288309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90.554057497736864</v>
      </c>
      <c r="C17" s="31">
        <f>'Occ T1'!C10</f>
        <v>94.541913472324097</v>
      </c>
      <c r="D17" s="31">
        <f>'Occ T1'!D10</f>
        <v>97.305467301265836</v>
      </c>
      <c r="E17" s="31">
        <f>'Occ T1'!E10</f>
        <v>95.627845589807322</v>
      </c>
      <c r="F17" s="31">
        <f>'Occ T1'!F10</f>
        <v>101.97409284588016</v>
      </c>
      <c r="H17" s="31">
        <f t="shared" ref="H17:K21" si="10">C17-B17</f>
        <v>3.9878559745872337</v>
      </c>
      <c r="I17" s="31">
        <f t="shared" si="5"/>
        <v>2.7635538289417383</v>
      </c>
      <c r="J17" s="31">
        <f t="shared" si="10"/>
        <v>-1.6776217114585137</v>
      </c>
      <c r="K17" s="31">
        <f t="shared" si="10"/>
        <v>6.3462472560728429</v>
      </c>
      <c r="L17" s="31">
        <f t="shared" si="4"/>
        <v>4.6686255446143292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11.633769394937964</v>
      </c>
      <c r="C18" s="10">
        <f>'Occ T2'!C14</f>
        <v>13.169682461814922</v>
      </c>
      <c r="D18" s="10">
        <f>'Occ T2'!D14</f>
        <v>14.179517445654451</v>
      </c>
      <c r="E18" s="10">
        <f>'Occ T2'!E14</f>
        <v>12.624270359627628</v>
      </c>
      <c r="F18" s="10">
        <f>'Occ T2'!F14</f>
        <v>13.578014227834053</v>
      </c>
      <c r="H18" s="11">
        <f t="shared" si="10"/>
        <v>1.5359130668769581</v>
      </c>
      <c r="I18" s="31">
        <f t="shared" si="5"/>
        <v>1.0098349838395286</v>
      </c>
      <c r="J18" s="11">
        <f t="shared" si="10"/>
        <v>-1.5552470860268226</v>
      </c>
      <c r="K18" s="11">
        <f t="shared" si="10"/>
        <v>0.9537438682064252</v>
      </c>
      <c r="L18" s="31">
        <f t="shared" si="4"/>
        <v>-0.6015032178203974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10.249634391005321</v>
      </c>
      <c r="C19" s="10">
        <f>'Occ T2'!C15</f>
        <v>12.214786509679264</v>
      </c>
      <c r="D19" s="10">
        <f>'Occ T2'!D15</f>
        <v>12.407999193768589</v>
      </c>
      <c r="E19" s="10">
        <f>'Occ T2'!E15</f>
        <v>12.371365551022533</v>
      </c>
      <c r="F19" s="10">
        <f>'Occ T2'!F15</f>
        <v>13.125392436788605</v>
      </c>
      <c r="H19" s="11">
        <f t="shared" si="10"/>
        <v>1.9651521186739433</v>
      </c>
      <c r="I19" s="31">
        <f t="shared" si="5"/>
        <v>0.19321268408932468</v>
      </c>
      <c r="J19" s="11">
        <f t="shared" si="10"/>
        <v>-3.6633642746055628E-2</v>
      </c>
      <c r="K19" s="11">
        <f t="shared" si="10"/>
        <v>0.75402688576607169</v>
      </c>
      <c r="L19" s="31">
        <f t="shared" si="4"/>
        <v>0.71739324302001606</v>
      </c>
    </row>
    <row r="20" spans="1:12" x14ac:dyDescent="0.2">
      <c r="A20" s="10" t="str">
        <f>'Occ T2'!A16</f>
        <v>33 Protective service occupations</v>
      </c>
      <c r="B20" s="10">
        <f>'Occ T2'!B16</f>
        <v>7.3253255591752113</v>
      </c>
      <c r="C20" s="10">
        <f>'Occ T2'!C16</f>
        <v>6.8985964890835563</v>
      </c>
      <c r="D20" s="10">
        <f>'Occ T2'!D16</f>
        <v>7.2357227156133357</v>
      </c>
      <c r="E20" s="10">
        <f>'Occ T2'!E16</f>
        <v>8.6824103176751173</v>
      </c>
      <c r="F20" s="10">
        <f>'Occ T2'!F16</f>
        <v>9.936459893865889</v>
      </c>
      <c r="H20" s="11">
        <f t="shared" si="10"/>
        <v>-0.42672907009165506</v>
      </c>
      <c r="I20" s="31">
        <f t="shared" si="5"/>
        <v>0.33712622652977942</v>
      </c>
      <c r="J20" s="11">
        <f t="shared" si="10"/>
        <v>1.4466876020617816</v>
      </c>
      <c r="K20" s="11">
        <f t="shared" si="10"/>
        <v>1.2540495761907717</v>
      </c>
      <c r="L20" s="31">
        <f t="shared" si="4"/>
        <v>2.7007371782525533</v>
      </c>
    </row>
    <row r="21" spans="1:12" x14ac:dyDescent="0.2">
      <c r="A21" s="10" t="str">
        <f>'Occ T2'!A17</f>
        <v>34 Culture, media and sports occupations</v>
      </c>
      <c r="B21" s="10">
        <f>'Occ T2'!B17</f>
        <v>17.433309851255839</v>
      </c>
      <c r="C21" s="10">
        <f>'Occ T2'!C17</f>
        <v>16.360733129874863</v>
      </c>
      <c r="D21" s="10">
        <f>'Occ T2'!D17</f>
        <v>16.97526821814316</v>
      </c>
      <c r="E21" s="10">
        <f>'Occ T2'!E17</f>
        <v>16.919726617323185</v>
      </c>
      <c r="F21" s="10">
        <f>'Occ T2'!F17</f>
        <v>18.622918263603154</v>
      </c>
      <c r="H21" s="11">
        <f t="shared" si="10"/>
        <v>-1.072576721380976</v>
      </c>
      <c r="I21" s="31">
        <f t="shared" si="5"/>
        <v>0.61453508826829761</v>
      </c>
      <c r="J21" s="11">
        <f t="shared" si="10"/>
        <v>-5.5541600819974946E-2</v>
      </c>
      <c r="K21" s="11">
        <f t="shared" si="10"/>
        <v>1.7031916462799686</v>
      </c>
      <c r="L21" s="31">
        <f t="shared" si="4"/>
        <v>1.6476500454599936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43.912018301362522</v>
      </c>
      <c r="C22" s="10">
        <f>'Occ T2'!C18</f>
        <v>45.898114881871493</v>
      </c>
      <c r="D22" s="10">
        <f>'Occ T2'!D18</f>
        <v>46.506959728086301</v>
      </c>
      <c r="E22" s="10">
        <f>'Occ T2'!E18</f>
        <v>45.030072744158865</v>
      </c>
      <c r="F22" s="10">
        <f>'Occ T2'!F18</f>
        <v>46.711308023788469</v>
      </c>
      <c r="H22" s="11">
        <f t="shared" ref="H22" si="11">C22-B22</f>
        <v>1.9860965805089705</v>
      </c>
      <c r="I22" s="31">
        <f t="shared" si="5"/>
        <v>0.60884484621480794</v>
      </c>
      <c r="J22" s="11">
        <f t="shared" ref="J22" si="12">E22-D22</f>
        <v>-1.4768869839274359</v>
      </c>
      <c r="K22" s="11">
        <f t="shared" ref="K22" si="13">F22-E22</f>
        <v>1.681235279629604</v>
      </c>
      <c r="L22" s="31">
        <f t="shared" si="4"/>
        <v>0.20434829570216806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72.807962167493017</v>
      </c>
      <c r="C24" s="31">
        <f>'Occ T1'!C11</f>
        <v>69.190803110094905</v>
      </c>
      <c r="D24" s="31">
        <f>'Occ T1'!D11</f>
        <v>69.335365282298923</v>
      </c>
      <c r="E24" s="31">
        <f>'Occ T1'!E11</f>
        <v>64.364600529100045</v>
      </c>
      <c r="F24" s="31">
        <f>'Occ T1'!F11</f>
        <v>56.827744749174904</v>
      </c>
      <c r="H24" s="31">
        <f t="shared" ref="H24:K26" si="14">C24-B24</f>
        <v>-3.6171590573981121</v>
      </c>
      <c r="I24" s="31">
        <f t="shared" si="5"/>
        <v>0.14456217220401868</v>
      </c>
      <c r="J24" s="31">
        <f t="shared" si="14"/>
        <v>-4.9707647531988783</v>
      </c>
      <c r="K24" s="31">
        <f t="shared" si="14"/>
        <v>-7.5368557799251406</v>
      </c>
      <c r="L24" s="31">
        <f t="shared" si="4"/>
        <v>-12.507620533124019</v>
      </c>
    </row>
    <row r="25" spans="1:12" x14ac:dyDescent="0.2">
      <c r="A25" t="str">
        <f>'Occ T2'!A19</f>
        <v>41 Administrative occupations</v>
      </c>
      <c r="B25" s="32">
        <f>'Occ T2'!B19</f>
        <v>55.724101870212202</v>
      </c>
      <c r="C25" s="32">
        <f>'Occ T2'!C19</f>
        <v>53.762451403097842</v>
      </c>
      <c r="D25" s="32">
        <f>'Occ T2'!D19</f>
        <v>54.456115225879749</v>
      </c>
      <c r="E25" s="32">
        <f>'Occ T2'!E19</f>
        <v>49.380554853076198</v>
      </c>
      <c r="F25" s="32">
        <f>'Occ T2'!F19</f>
        <v>45.04655979929111</v>
      </c>
      <c r="H25" s="11">
        <f t="shared" si="14"/>
        <v>-1.9616504671143602</v>
      </c>
      <c r="I25" s="31">
        <f t="shared" si="5"/>
        <v>0.69366382278190741</v>
      </c>
      <c r="J25" s="11">
        <f t="shared" si="14"/>
        <v>-5.075560372803551</v>
      </c>
      <c r="K25" s="11">
        <f t="shared" si="14"/>
        <v>-4.3339950537850882</v>
      </c>
      <c r="L25" s="31">
        <f t="shared" si="4"/>
        <v>-9.4095554265886392</v>
      </c>
    </row>
    <row r="26" spans="1:12" x14ac:dyDescent="0.2">
      <c r="A26" t="str">
        <f>'Occ T2'!A20</f>
        <v>42 Secretarial and related occupations</v>
      </c>
      <c r="B26" s="32">
        <f>'Occ T2'!B20</f>
        <v>17.083860297280811</v>
      </c>
      <c r="C26" s="32">
        <f>'Occ T2'!C20</f>
        <v>15.428351706997057</v>
      </c>
      <c r="D26" s="32">
        <f>'Occ T2'!D20</f>
        <v>14.879250056419171</v>
      </c>
      <c r="E26" s="32">
        <f>'Occ T2'!E20</f>
        <v>14.984045676023854</v>
      </c>
      <c r="F26" s="32">
        <f>'Occ T2'!F20</f>
        <v>11.781184949883796</v>
      </c>
      <c r="H26" s="11">
        <f t="shared" si="14"/>
        <v>-1.6555085902837536</v>
      </c>
      <c r="I26" s="31">
        <f t="shared" si="5"/>
        <v>-0.54910165057788696</v>
      </c>
      <c r="J26" s="11">
        <f t="shared" si="14"/>
        <v>0.10479561960468331</v>
      </c>
      <c r="K26" s="11">
        <f t="shared" si="14"/>
        <v>-3.2028607261400577</v>
      </c>
      <c r="L26" s="31">
        <f t="shared" si="4"/>
        <v>-3.0980651065353744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59.980877099422592</v>
      </c>
      <c r="C28" s="31">
        <f>'Occ T1'!C12</f>
        <v>59.833551538023293</v>
      </c>
      <c r="D28" s="31">
        <f>'Occ T1'!D12</f>
        <v>53.213461283120772</v>
      </c>
      <c r="E28" s="31">
        <f>'Occ T1'!E12</f>
        <v>55.994549024345801</v>
      </c>
      <c r="F28" s="31">
        <f>'Occ T1'!F12</f>
        <v>56.089486122986358</v>
      </c>
      <c r="H28" s="31">
        <f t="shared" ref="H28:K30" si="15">C28-B28</f>
        <v>-0.14732556139929898</v>
      </c>
      <c r="I28" s="31">
        <f t="shared" si="5"/>
        <v>-6.6200902549025216</v>
      </c>
      <c r="J28" s="31">
        <f t="shared" si="15"/>
        <v>2.7810877412250292</v>
      </c>
      <c r="K28" s="31">
        <f t="shared" si="15"/>
        <v>9.4937098640556883E-2</v>
      </c>
      <c r="L28" s="31">
        <f t="shared" si="4"/>
        <v>2.8760248398655861</v>
      </c>
    </row>
    <row r="29" spans="1:12" x14ac:dyDescent="0.2">
      <c r="A29" s="10" t="str">
        <f>'Occ T2'!A21</f>
        <v>51 Skilled agricultural and related trades</v>
      </c>
      <c r="B29" s="10">
        <f>'Occ T2'!B21</f>
        <v>5.8419020870392382</v>
      </c>
      <c r="C29" s="10">
        <f>'Occ T2'!C21</f>
        <v>6.4943342107781978</v>
      </c>
      <c r="D29" s="10">
        <f>'Occ T2'!D21</f>
        <v>5.3326651437121964</v>
      </c>
      <c r="E29" s="10">
        <f>'Occ T2'!E21</f>
        <v>5.7750829061133535</v>
      </c>
      <c r="F29" s="10">
        <f>'Occ T2'!F21</f>
        <v>6.8547721386482072</v>
      </c>
      <c r="H29" s="11">
        <f t="shared" si="15"/>
        <v>0.65243212373895965</v>
      </c>
      <c r="I29" s="31">
        <f t="shared" si="5"/>
        <v>-1.1616690670660015</v>
      </c>
      <c r="J29" s="11">
        <f t="shared" si="15"/>
        <v>0.44241776240115716</v>
      </c>
      <c r="K29" s="11">
        <f t="shared" si="15"/>
        <v>1.0796892325348537</v>
      </c>
      <c r="L29" s="31">
        <f t="shared" si="4"/>
        <v>1.5221069949360109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20.830934907048732</v>
      </c>
      <c r="C30" s="10">
        <f>'Occ T2'!C22</f>
        <v>21.381032812004271</v>
      </c>
      <c r="D30" s="10">
        <f>'Occ T2'!D22</f>
        <v>18.699850364688022</v>
      </c>
      <c r="E30" s="10">
        <f>'Occ T2'!E22</f>
        <v>19.348923916021391</v>
      </c>
      <c r="F30" s="10">
        <f>'Occ T2'!F22</f>
        <v>19.015169805363573</v>
      </c>
      <c r="H30" s="11">
        <f t="shared" si="15"/>
        <v>0.55009790495553901</v>
      </c>
      <c r="I30" s="31">
        <f t="shared" si="5"/>
        <v>-2.6811824473162496</v>
      </c>
      <c r="J30" s="11">
        <f t="shared" si="15"/>
        <v>0.64907355133336964</v>
      </c>
      <c r="K30" s="11">
        <f t="shared" si="15"/>
        <v>-0.3337541106578179</v>
      </c>
      <c r="L30" s="31">
        <f t="shared" si="4"/>
        <v>0.31531944067555173</v>
      </c>
    </row>
    <row r="31" spans="1:12" x14ac:dyDescent="0.2">
      <c r="A31" s="10" t="str">
        <f>'Occ T2'!A23</f>
        <v>53 Skilled construction and building trades</v>
      </c>
      <c r="B31" s="10">
        <f>'Occ T2'!B23</f>
        <v>19.131431277554302</v>
      </c>
      <c r="C31" s="10">
        <f>'Occ T2'!C23</f>
        <v>19.229485887254494</v>
      </c>
      <c r="D31" s="10">
        <f>'Occ T2'!D23</f>
        <v>17.396770321206727</v>
      </c>
      <c r="E31" s="10">
        <f>'Occ T2'!E23</f>
        <v>18.620825777362988</v>
      </c>
      <c r="F31" s="10">
        <f>'Occ T2'!F23</f>
        <v>17.33925711975898</v>
      </c>
      <c r="H31" s="11">
        <f t="shared" ref="H31:H32" si="16">C31-B31</f>
        <v>9.8054609700191975E-2</v>
      </c>
      <c r="I31" s="31">
        <f t="shared" si="5"/>
        <v>-1.8327155660477672</v>
      </c>
      <c r="J31" s="11">
        <f t="shared" ref="J31:J32" si="17">E31-D31</f>
        <v>1.2240554561562611</v>
      </c>
      <c r="K31" s="11">
        <f t="shared" ref="K31:K32" si="18">F31-E31</f>
        <v>-1.2815686576040086</v>
      </c>
      <c r="L31" s="31">
        <f t="shared" si="4"/>
        <v>-5.751320144774752E-2</v>
      </c>
    </row>
    <row r="32" spans="1:12" x14ac:dyDescent="0.2">
      <c r="A32" s="10" t="str">
        <f>'Occ T2'!A24</f>
        <v>54 Textiles, printing and other skilled trades</v>
      </c>
      <c r="B32" s="10">
        <f>'Occ T2'!B24</f>
        <v>14.176608827780321</v>
      </c>
      <c r="C32" s="10">
        <f>'Occ T2'!C24</f>
        <v>12.728698627986326</v>
      </c>
      <c r="D32" s="10">
        <f>'Occ T2'!D24</f>
        <v>11.78417545351383</v>
      </c>
      <c r="E32" s="10">
        <f>'Occ T2'!E24</f>
        <v>12.249716424848071</v>
      </c>
      <c r="F32" s="10">
        <f>'Occ T2'!F24</f>
        <v>12.8802870592156</v>
      </c>
      <c r="H32" s="11">
        <f t="shared" si="16"/>
        <v>-1.4479101997939949</v>
      </c>
      <c r="I32" s="31">
        <f t="shared" si="5"/>
        <v>-0.94452317447249534</v>
      </c>
      <c r="J32" s="11">
        <f t="shared" si="17"/>
        <v>0.46554097133424044</v>
      </c>
      <c r="K32" s="11">
        <f t="shared" si="18"/>
        <v>0.63057063436752969</v>
      </c>
      <c r="L32" s="31">
        <f t="shared" si="4"/>
        <v>1.0961116057017701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63.857754400406719</v>
      </c>
      <c r="C34" s="31">
        <f>'Occ T1'!C13</f>
        <v>68.7915392697996</v>
      </c>
      <c r="D34" s="31">
        <f>'Occ T1'!D13</f>
        <v>65.185913863381899</v>
      </c>
      <c r="E34" s="31">
        <f>'Occ T1'!E13</f>
        <v>68.898460239919615</v>
      </c>
      <c r="F34" s="31">
        <f>'Occ T1'!F13</f>
        <v>72.993407707851759</v>
      </c>
      <c r="H34" s="31">
        <f t="shared" ref="H34:K36" si="19">C34-B34</f>
        <v>4.9337848693928805</v>
      </c>
      <c r="I34" s="31">
        <f t="shared" si="5"/>
        <v>-3.6056254064177011</v>
      </c>
      <c r="J34" s="31">
        <f t="shared" si="19"/>
        <v>3.7125463765377162</v>
      </c>
      <c r="K34" s="31">
        <f t="shared" si="19"/>
        <v>4.094947467932144</v>
      </c>
      <c r="L34" s="31">
        <f t="shared" si="4"/>
        <v>7.8074938444698603</v>
      </c>
    </row>
    <row r="35" spans="1:12" x14ac:dyDescent="0.2">
      <c r="A35" s="10" t="str">
        <f>'Occ T2'!A25</f>
        <v>61 Caring personal service occupations</v>
      </c>
      <c r="B35" s="10">
        <f>'Occ T2'!B25</f>
        <v>46.579122488274443</v>
      </c>
      <c r="C35" s="10">
        <f>'Occ T2'!C25</f>
        <v>50.669497469586055</v>
      </c>
      <c r="D35" s="10">
        <f>'Occ T2'!D25</f>
        <v>48.357404936316115</v>
      </c>
      <c r="E35" s="10">
        <f>'Occ T2'!E25</f>
        <v>52.004718998438683</v>
      </c>
      <c r="F35" s="10">
        <f>'Occ T2'!F25</f>
        <v>55.64232869869727</v>
      </c>
      <c r="G35" s="10"/>
      <c r="H35" s="11">
        <f t="shared" si="19"/>
        <v>4.0903749813116121</v>
      </c>
      <c r="I35" s="31">
        <f t="shared" si="5"/>
        <v>-2.31209253326994</v>
      </c>
      <c r="J35" s="11">
        <f t="shared" si="19"/>
        <v>3.6473140621225681</v>
      </c>
      <c r="K35" s="11">
        <f t="shared" si="19"/>
        <v>3.6376097002585865</v>
      </c>
      <c r="L35" s="31">
        <f t="shared" si="4"/>
        <v>7.2849237623811547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16.607446470052192</v>
      </c>
      <c r="C36" s="10">
        <f>'Occ T2'!C26</f>
        <v>17.576678604979509</v>
      </c>
      <c r="D36" s="10">
        <f>'Occ T2'!D26</f>
        <v>16.14163483758831</v>
      </c>
      <c r="E36" s="10">
        <f>'Occ T2'!E26</f>
        <v>16.346796908004197</v>
      </c>
      <c r="F36" s="10">
        <f>'Occ T2'!F26</f>
        <v>16.774064085776303</v>
      </c>
      <c r="G36" s="10"/>
      <c r="H36" s="11">
        <f t="shared" si="19"/>
        <v>0.96923213492731719</v>
      </c>
      <c r="I36" s="31">
        <f t="shared" si="5"/>
        <v>-1.4350437673911998</v>
      </c>
      <c r="J36" s="11">
        <f t="shared" si="19"/>
        <v>0.20516207041588785</v>
      </c>
      <c r="K36" s="11">
        <f t="shared" si="19"/>
        <v>0.4272671777721051</v>
      </c>
      <c r="L36" s="31">
        <f t="shared" si="4"/>
        <v>0.63242924818799295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0.67118544208009079</v>
      </c>
      <c r="C37" s="10">
        <f>'Occ T2'!C27</f>
        <v>0.5453631952340301</v>
      </c>
      <c r="D37" s="10">
        <f>'Occ T2'!D27</f>
        <v>0.68687408947747386</v>
      </c>
      <c r="E37" s="10">
        <f>'Occ T2'!E27</f>
        <v>0.54694433347672766</v>
      </c>
      <c r="F37" s="10">
        <f>'Occ T2'!F27</f>
        <v>0.57701492337818383</v>
      </c>
      <c r="G37" s="10"/>
      <c r="H37" s="11">
        <f t="shared" ref="H37" si="20">C37-B37</f>
        <v>-0.12582224684606069</v>
      </c>
      <c r="I37" s="31">
        <f t="shared" ref="I37" si="21">D37-C37</f>
        <v>0.14151089424344376</v>
      </c>
      <c r="J37" s="11">
        <f t="shared" ref="J37" si="22">E37-D37</f>
        <v>-0.1399297560007462</v>
      </c>
      <c r="K37" s="11">
        <f t="shared" ref="K37" si="23">F37-E37</f>
        <v>3.0070589901456168E-2</v>
      </c>
      <c r="L37" s="31">
        <f t="shared" ref="L37" si="24">F37-D37</f>
        <v>-0.10985916609929003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50.114676189201461</v>
      </c>
      <c r="C39" s="31">
        <f>'Occ T1'!C14</f>
        <v>47.785168610646025</v>
      </c>
      <c r="D39" s="31">
        <f>'Occ T1'!D14</f>
        <v>47.381191117375408</v>
      </c>
      <c r="E39" s="31">
        <f>'Occ T1'!E14</f>
        <v>47.684414345142855</v>
      </c>
      <c r="F39" s="31">
        <f>'Occ T1'!F14</f>
        <v>47.702324432089675</v>
      </c>
      <c r="H39" s="31">
        <f>C39-B39</f>
        <v>-2.329507578555436</v>
      </c>
      <c r="I39" s="31">
        <f t="shared" si="5"/>
        <v>-0.40397749327061661</v>
      </c>
      <c r="J39" s="31">
        <f>E39-D39</f>
        <v>0.3032232277674467</v>
      </c>
      <c r="K39" s="31">
        <f>F39-E39</f>
        <v>1.7910086946820059E-2</v>
      </c>
      <c r="L39" s="31">
        <f t="shared" si="4"/>
        <v>0.32113331471426676</v>
      </c>
    </row>
    <row r="40" spans="1:12" s="30" customFormat="1" x14ac:dyDescent="0.2">
      <c r="A40" s="126" t="str">
        <f>'Occ T2'!A28</f>
        <v>71 Sales occupations</v>
      </c>
      <c r="B40" s="126">
        <f>'Occ T2'!B28</f>
        <v>40.081648756838845</v>
      </c>
      <c r="C40" s="126">
        <f>'Occ T2'!C28</f>
        <v>37.423950302168933</v>
      </c>
      <c r="D40" s="126">
        <f>'Occ T2'!D28</f>
        <v>36.911336284251092</v>
      </c>
      <c r="E40" s="126">
        <f>'Occ T2'!E28</f>
        <v>34.376662439042612</v>
      </c>
      <c r="F40" s="126">
        <f>'Occ T2'!F28</f>
        <v>32.708597376070941</v>
      </c>
      <c r="G40"/>
      <c r="H40" s="11">
        <f>C40-B40</f>
        <v>-2.6576984546699123</v>
      </c>
      <c r="I40" s="31">
        <f t="shared" si="5"/>
        <v>-0.51261401791784067</v>
      </c>
      <c r="J40" s="11">
        <f t="shared" ref="J40" si="25">E40-D40</f>
        <v>-2.5346738452084807</v>
      </c>
      <c r="K40" s="11">
        <f t="shared" ref="K40" si="26">F40-E40</f>
        <v>-1.6680650629716709</v>
      </c>
      <c r="L40" s="31">
        <f t="shared" si="4"/>
        <v>-4.2027389081801516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10.033027432362616</v>
      </c>
      <c r="C41" s="126">
        <f>'Occ T2'!C29</f>
        <v>10.36121830847709</v>
      </c>
      <c r="D41" s="126">
        <f>'Occ T2'!D29</f>
        <v>10.469854833124312</v>
      </c>
      <c r="E41" s="126">
        <f>'Occ T2'!E29</f>
        <v>13.307751906100247</v>
      </c>
      <c r="F41" s="126">
        <f>'Occ T2'!F29</f>
        <v>14.993727056018734</v>
      </c>
      <c r="G41"/>
      <c r="H41" s="11">
        <f t="shared" ref="H41" si="27">C41-B41</f>
        <v>0.32819087611447451</v>
      </c>
      <c r="I41" s="31">
        <f t="shared" si="5"/>
        <v>0.10863652464722229</v>
      </c>
      <c r="J41" s="11">
        <f t="shared" ref="J41" si="28">E41-D41</f>
        <v>2.8378970729759345</v>
      </c>
      <c r="K41" s="11">
        <f t="shared" ref="K41" si="29">F41-E41</f>
        <v>1.6859751499184874</v>
      </c>
      <c r="L41" s="31">
        <f t="shared" si="4"/>
        <v>4.5238722228944219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27.431291111166594</v>
      </c>
      <c r="C43" s="31">
        <f>'Occ T1'!C15</f>
        <v>29.31372670798622</v>
      </c>
      <c r="D43" s="31">
        <f>'Occ T1'!D15</f>
        <v>24.827968781565762</v>
      </c>
      <c r="E43" s="31">
        <f>'Occ T1'!E15</f>
        <v>28.081908678536102</v>
      </c>
      <c r="F43" s="31">
        <f>'Occ T1'!F15</f>
        <v>28.170624201825504</v>
      </c>
      <c r="H43" s="31">
        <f t="shared" ref="H43:K45" si="30">C43-B43</f>
        <v>1.8824355968196258</v>
      </c>
      <c r="I43" s="31">
        <f t="shared" si="5"/>
        <v>-4.4857579264204581</v>
      </c>
      <c r="J43" s="31">
        <f t="shared" si="30"/>
        <v>3.2539398969703406</v>
      </c>
      <c r="K43" s="31">
        <f t="shared" si="30"/>
        <v>8.8715523289401688E-2</v>
      </c>
      <c r="L43" s="31">
        <f t="shared" si="4"/>
        <v>3.3426554202597423</v>
      </c>
    </row>
    <row r="44" spans="1:12" x14ac:dyDescent="0.2">
      <c r="A44" s="10" t="str">
        <f>'Occ T2'!A30</f>
        <v>81 Process, plant and machine operatives</v>
      </c>
      <c r="B44" s="10">
        <f>'Occ T2'!B30</f>
        <v>9.0370928455206059</v>
      </c>
      <c r="C44" s="10">
        <f>'Occ T2'!C30</f>
        <v>9.1770613374347985</v>
      </c>
      <c r="D44" s="10">
        <f>'Occ T2'!D30</f>
        <v>8.0613343559481478</v>
      </c>
      <c r="E44" s="10">
        <f>'Occ T2'!E30</f>
        <v>9.938309585780706</v>
      </c>
      <c r="F44" s="10">
        <f>'Occ T2'!F30</f>
        <v>9.9787640374185571</v>
      </c>
      <c r="H44" s="11">
        <f t="shared" si="30"/>
        <v>0.13996849191419258</v>
      </c>
      <c r="I44" s="31">
        <f t="shared" si="5"/>
        <v>-1.1157269814866506</v>
      </c>
      <c r="J44" s="11">
        <f t="shared" si="30"/>
        <v>1.8769752298325582</v>
      </c>
      <c r="K44" s="11">
        <f t="shared" si="30"/>
        <v>4.0454451637851108E-2</v>
      </c>
      <c r="L44" s="31">
        <f t="shared" si="4"/>
        <v>1.9174296814704093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18.39419826564599</v>
      </c>
      <c r="C45" s="10">
        <f>'Occ T2'!C31</f>
        <v>20.136665370551423</v>
      </c>
      <c r="D45" s="10">
        <f>'Occ T2'!D31</f>
        <v>16.766634425617614</v>
      </c>
      <c r="E45" s="10">
        <f>'Occ T2'!E31</f>
        <v>18.143599092755398</v>
      </c>
      <c r="F45" s="10">
        <f>'Occ T2'!F31</f>
        <v>18.191860164406947</v>
      </c>
      <c r="H45" s="11">
        <f t="shared" si="30"/>
        <v>1.7424671049054332</v>
      </c>
      <c r="I45" s="31">
        <f t="shared" si="5"/>
        <v>-3.3700309449338093</v>
      </c>
      <c r="J45" s="11">
        <f t="shared" si="30"/>
        <v>1.3769646671377842</v>
      </c>
      <c r="K45" s="11">
        <f t="shared" si="30"/>
        <v>4.8261071651548804E-2</v>
      </c>
      <c r="L45" s="31">
        <f t="shared" si="4"/>
        <v>1.425225738789333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72.00624915552369</v>
      </c>
      <c r="C47" s="31">
        <f>'Occ T1'!C16</f>
        <v>70.157278993894025</v>
      </c>
      <c r="D47" s="31">
        <f>'Occ T1'!D16</f>
        <v>63.728741322427567</v>
      </c>
      <c r="E47" s="31">
        <f>'Occ T1'!E16</f>
        <v>64.429156951983501</v>
      </c>
      <c r="F47" s="31">
        <f>'Occ T1'!F16</f>
        <v>62.148906789980181</v>
      </c>
      <c r="H47" s="31">
        <f t="shared" ref="H47:K49" si="31">C47-B47</f>
        <v>-1.8489701616296657</v>
      </c>
      <c r="I47" s="31">
        <f t="shared" si="5"/>
        <v>-6.4285376714664579</v>
      </c>
      <c r="J47" s="31">
        <f t="shared" si="31"/>
        <v>0.70041562955593406</v>
      </c>
      <c r="K47" s="31">
        <f t="shared" si="31"/>
        <v>-2.2802501620033198</v>
      </c>
      <c r="L47" s="31">
        <f t="shared" si="4"/>
        <v>-1.5798345324473857</v>
      </c>
    </row>
    <row r="48" spans="1:12" x14ac:dyDescent="0.2">
      <c r="A48" s="10" t="str">
        <f>'Occ T2'!A32</f>
        <v>91 Elementary trades and related occupations</v>
      </c>
      <c r="B48" s="10">
        <f>'Occ T2'!B32</f>
        <v>8.13364582235317</v>
      </c>
      <c r="C48" s="10">
        <f>'Occ T2'!C32</f>
        <v>7.3418685613933583</v>
      </c>
      <c r="D48" s="10">
        <f>'Occ T2'!D32</f>
        <v>6.5335814626544071</v>
      </c>
      <c r="E48" s="10">
        <f>'Occ T2'!E32</f>
        <v>5.6101632952036056</v>
      </c>
      <c r="F48" s="10">
        <f>'Occ T2'!F32</f>
        <v>5.4390815355669613</v>
      </c>
      <c r="H48" s="11">
        <f t="shared" si="31"/>
        <v>-0.79177726095981171</v>
      </c>
      <c r="I48" s="31">
        <f t="shared" si="5"/>
        <v>-0.80828709873895122</v>
      </c>
      <c r="J48" s="11">
        <f t="shared" si="31"/>
        <v>-0.92341816745080152</v>
      </c>
      <c r="K48" s="11">
        <f t="shared" si="31"/>
        <v>-0.17108175963664429</v>
      </c>
      <c r="L48" s="31">
        <f t="shared" si="4"/>
        <v>-1.0944999270874458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63.872603333170524</v>
      </c>
      <c r="C49" s="10">
        <f>'Occ T2'!C33</f>
        <v>62.815410432500663</v>
      </c>
      <c r="D49" s="10">
        <f>'Occ T2'!D33</f>
        <v>57.195159859773163</v>
      </c>
      <c r="E49" s="10">
        <f>'Occ T2'!E33</f>
        <v>58.818993656779895</v>
      </c>
      <c r="F49" s="10">
        <f>'Occ T2'!F33</f>
        <v>56.709825254413218</v>
      </c>
      <c r="H49" s="11">
        <f t="shared" si="31"/>
        <v>-1.057192900669861</v>
      </c>
      <c r="I49" s="31">
        <f t="shared" si="5"/>
        <v>-5.6202505727274996</v>
      </c>
      <c r="J49" s="11">
        <f t="shared" si="31"/>
        <v>1.623833797006732</v>
      </c>
      <c r="K49" s="11">
        <f t="shared" si="31"/>
        <v>-2.1091684023666772</v>
      </c>
      <c r="L49" s="31">
        <f t="shared" si="4"/>
        <v>-0.48533460535994521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655.70600000000036</v>
      </c>
      <c r="C51" s="34">
        <f>'Occ T1'!C18</f>
        <v>687.55500000000029</v>
      </c>
      <c r="D51" s="34">
        <f>'Occ T1'!D18</f>
        <v>672.33399999999972</v>
      </c>
      <c r="E51" s="34">
        <f>'Occ T1'!E18</f>
        <v>691.59399999999982</v>
      </c>
      <c r="F51" s="34">
        <f>'Occ T1'!F18</f>
        <v>718.76000000000033</v>
      </c>
      <c r="G51" s="24"/>
      <c r="H51" s="34">
        <f>C51-B51</f>
        <v>31.848999999999933</v>
      </c>
      <c r="I51" s="205">
        <f>D51-C51</f>
        <v>-15.221000000000572</v>
      </c>
      <c r="J51" s="34">
        <f>E51-D51</f>
        <v>19.260000000000105</v>
      </c>
      <c r="K51" s="34">
        <f>F51-E51</f>
        <v>27.166000000000508</v>
      </c>
      <c r="L51" s="205">
        <f>F51-D51</f>
        <v>46.426000000000613</v>
      </c>
    </row>
    <row r="53" spans="1:12" ht="15.75" x14ac:dyDescent="0.25">
      <c r="A53" s="19" t="str">
        <f>CONCATENATE(A1," (Continued)")</f>
        <v>Occupation Table 3  Employment Change by Occupation in Occupation Group (SOC 2020), 2015-2035, Enterprise M3 LEP (including all of Surrey)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2.9314177419192067</v>
      </c>
      <c r="C59" s="44">
        <f>IF(AND(D$5-C$5 &lt;&gt; 0,D7 &lt;&gt; 0,C7 &lt;&gt; 0),(EXP(LN(D7/C7)/(D$5-C$5))-1)*100,0)</f>
        <v>-0.26904507065199645</v>
      </c>
      <c r="D59" s="44">
        <f>IF(AND(E$5-D$5 &lt;&gt; 0,E7 &lt;&gt; 0,D7 &lt;&gt; 0),(EXP(LN(E7/D7)/(E$5-D$5))-1)*100,0)</f>
        <v>0.66700453656953762</v>
      </c>
      <c r="E59" s="44">
        <f>IF(AND(F$5-E$5 &lt;&gt; 0,F7 &lt;&gt; 0,E7 &lt;&gt; 0),(EXP(LN(F7/E7)/(F$5-E$5))-1)*100,0)</f>
        <v>1.1014949509080108</v>
      </c>
      <c r="F59" s="44">
        <f>IF(AND(F$5-D$5 &lt;&gt; 0,F7 &lt;&gt; 0,D7 &lt;&gt; 0),(EXP(LN(F7/D7)/(F$5-D$5))-1)*100,0)</f>
        <v>0.95645684363234729</v>
      </c>
      <c r="H59" s="44">
        <f>(B7/B$51)*100</f>
        <v>11.472640017592536</v>
      </c>
      <c r="I59" s="44">
        <f>(C7/C$51)*100</f>
        <v>12.281655133038051</v>
      </c>
      <c r="J59" s="44">
        <f>(D7/D$51)*100</f>
        <v>12.525908828136522</v>
      </c>
      <c r="K59" s="44">
        <f>(E7/E$51)*100</f>
        <v>12.588640544952337</v>
      </c>
      <c r="L59" s="44">
        <f>(F7/F$51)*100</f>
        <v>13.515182785497071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3.8048005941763829</v>
      </c>
      <c r="C60" s="44">
        <f t="shared" si="32"/>
        <v>0.31703200393438102</v>
      </c>
      <c r="D60" s="44">
        <f t="shared" si="32"/>
        <v>-1.186700606368063</v>
      </c>
      <c r="E60" s="44">
        <f t="shared" si="32"/>
        <v>0.88091119965645337</v>
      </c>
      <c r="F60" s="44">
        <f>IF(AND(F$5-D$5 &lt;&gt; 0,F8 &lt;&gt; 0,D8 &lt;&gt; 0),(EXP(LN(F8/D8)/(F$5-D$5))-1)*100,0)</f>
        <v>0.18694436452009189</v>
      </c>
      <c r="H60" s="44">
        <f t="shared" ref="H60:L60" si="33">(B8/B$51)*100</f>
        <v>7.890691032154443</v>
      </c>
      <c r="I60" s="44">
        <f t="shared" si="33"/>
        <v>8.7374862546779841</v>
      </c>
      <c r="J60" s="44">
        <f t="shared" si="33"/>
        <v>8.96362234686816</v>
      </c>
      <c r="K60" s="44">
        <f t="shared" si="33"/>
        <v>8.2090785530916222</v>
      </c>
      <c r="L60" s="44">
        <f t="shared" si="33"/>
        <v>8.6228670779411729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0.92489926384340393</v>
      </c>
      <c r="C61" s="44">
        <f>IF(AND(D$5-C$5 &lt;&gt; 0,D9 &lt;&gt; 0,C9 &lt;&gt; 0),(EXP(LN(D9/C9)/(D$5-C$5))-1)*100,0)</f>
        <v>-1.7139086082354482</v>
      </c>
      <c r="D61" s="44">
        <f t="shared" si="34"/>
        <v>4.8077977600873734</v>
      </c>
      <c r="E61" s="44">
        <f t="shared" si="34"/>
        <v>1.5036473216142321</v>
      </c>
      <c r="F61" s="44">
        <f>IF(AND(F$5-D$5 &lt;&gt; 0,F9 &lt;&gt; 0,D9 &lt;&gt; 0),(EXP(LN(F9/D9)/(F$5-D$5))-1)*100,0)</f>
        <v>2.5932915847802329</v>
      </c>
      <c r="H61" s="44">
        <f t="shared" ref="H61:L61" si="35">(B9/B$51)*100</f>
        <v>3.581948985438093</v>
      </c>
      <c r="I61" s="44">
        <f t="shared" si="35"/>
        <v>3.5441688783600664</v>
      </c>
      <c r="J61" s="44">
        <f t="shared" si="35"/>
        <v>3.562286481268361</v>
      </c>
      <c r="K61" s="44">
        <f t="shared" si="35"/>
        <v>4.3795619918607134</v>
      </c>
      <c r="L61" s="44">
        <f t="shared" si="35"/>
        <v>4.8923157075558965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3.2746995384537847</v>
      </c>
      <c r="C63" s="44">
        <f t="shared" si="36"/>
        <v>2.2275901949850629</v>
      </c>
      <c r="D63" s="44">
        <f t="shared" si="36"/>
        <v>1.4315399112298399</v>
      </c>
      <c r="E63" s="44">
        <f t="shared" si="36"/>
        <v>0.87118903580771789</v>
      </c>
      <c r="F63" s="44">
        <f>IF(AND(F$5-D$5 &lt;&gt; 0,F11 &lt;&gt; 0,D11 &lt;&gt; 0),(EXP(LN(F11/D11)/(F$5-D$5))-1)*100,0)</f>
        <v>1.0576278563588559</v>
      </c>
      <c r="H63" s="44">
        <f>(B11/B$51)*100</f>
        <v>21.919327171826087</v>
      </c>
      <c r="I63" s="44">
        <f>(C11/C$51)*100</f>
        <v>23.779608081865788</v>
      </c>
      <c r="J63" s="44">
        <f>(D11/D$51)*100</f>
        <v>24.859660107625125</v>
      </c>
      <c r="K63" s="44">
        <f>(E11/E$51)*100</f>
        <v>25.947417408292583</v>
      </c>
      <c r="L63" s="44">
        <f>(F11/F$51)*100</f>
        <v>27.229073037060065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2.4451108786138098</v>
      </c>
      <c r="C64" s="44">
        <f t="shared" si="36"/>
        <v>2.8139575062914979</v>
      </c>
      <c r="D64" s="49">
        <f t="shared" si="36"/>
        <v>1.2627403927658598</v>
      </c>
      <c r="E64" s="49">
        <f t="shared" si="36"/>
        <v>0.99755175070956881</v>
      </c>
      <c r="F64" s="44">
        <f>IF(AND(F$5-D$5 &lt;&gt; 0,F12 &lt;&gt; 0,D12 &lt;&gt; 0),(EXP(LN(F12/D12)/(F$5-D$5))-1)*100,0)</f>
        <v>1.085870710258674</v>
      </c>
      <c r="H64" s="40">
        <f t="shared" ref="H64:L67" si="37">(B12/B$11)*100</f>
        <v>32.437073515081991</v>
      </c>
      <c r="I64" s="40">
        <f t="shared" si="37"/>
        <v>31.407318005315187</v>
      </c>
      <c r="J64" s="40">
        <f t="shared" si="37"/>
        <v>31.587467264228525</v>
      </c>
      <c r="K64" s="40">
        <f t="shared" si="37"/>
        <v>31.325505737427335</v>
      </c>
      <c r="L64" s="40">
        <f t="shared" si="37"/>
        <v>31.720144176466274</v>
      </c>
    </row>
    <row r="65" spans="1:12" x14ac:dyDescent="0.2">
      <c r="A65" t="str">
        <f>A13</f>
        <v>22 Health professionals</v>
      </c>
      <c r="B65" s="49">
        <f t="shared" si="36"/>
        <v>5.6086615253794658</v>
      </c>
      <c r="C65" s="44">
        <f t="shared" si="36"/>
        <v>-1.1660832459560844</v>
      </c>
      <c r="D65" s="49">
        <f t="shared" si="36"/>
        <v>1.086659227453568</v>
      </c>
      <c r="E65" s="49">
        <f t="shared" si="36"/>
        <v>0.45718803489436244</v>
      </c>
      <c r="F65" s="44">
        <f>IF(AND(F$5-D$5 &lt;&gt; 0,F13 &lt;&gt; 0,D13 &lt;&gt; 0),(EXP(LN(F13/D13)/(F$5-D$5))-1)*100,0)</f>
        <v>0.66657502871321217</v>
      </c>
      <c r="H65" s="40">
        <f t="shared" si="37"/>
        <v>15.831007315575055</v>
      </c>
      <c r="I65" s="40">
        <f t="shared" si="37"/>
        <v>17.311350231778246</v>
      </c>
      <c r="J65" s="40">
        <f t="shared" si="37"/>
        <v>16.736661252057992</v>
      </c>
      <c r="K65" s="40">
        <f t="shared" si="37"/>
        <v>16.454055256970889</v>
      </c>
      <c r="L65" s="40">
        <f t="shared" si="37"/>
        <v>15.791075984640734</v>
      </c>
    </row>
    <row r="66" spans="1:12" x14ac:dyDescent="0.2">
      <c r="A66" t="str">
        <f>A14</f>
        <v>23 Teaching and other educational professionals</v>
      </c>
      <c r="B66" s="49">
        <f t="shared" si="36"/>
        <v>2.7408303073989781</v>
      </c>
      <c r="C66" s="44">
        <f t="shared" si="36"/>
        <v>0.33725155203054857</v>
      </c>
      <c r="D66" s="49">
        <f t="shared" si="36"/>
        <v>0.65433367692033784</v>
      </c>
      <c r="E66" s="49">
        <f t="shared" si="36"/>
        <v>0.7651372252089006</v>
      </c>
      <c r="F66" s="44">
        <f>IF(AND(F$5-D$5 &lt;&gt; 0,F14 &lt;&gt; 0,D14 &lt;&gt; 0),(EXP(LN(F14/D14)/(F$5-D$5))-1)*100,0)</f>
        <v>0.7281891628357462</v>
      </c>
      <c r="H66" s="40">
        <f t="shared" si="37"/>
        <v>20.410191416711871</v>
      </c>
      <c r="I66" s="40">
        <f t="shared" si="37"/>
        <v>19.99141809370672</v>
      </c>
      <c r="J66" s="40">
        <f t="shared" si="37"/>
        <v>19.621747341633686</v>
      </c>
      <c r="K66" s="40">
        <f t="shared" si="37"/>
        <v>18.881434038433138</v>
      </c>
      <c r="L66" s="40">
        <f t="shared" si="37"/>
        <v>18.683858976126402</v>
      </c>
    </row>
    <row r="67" spans="1:12" x14ac:dyDescent="0.2">
      <c r="A67" t="str">
        <f>A15</f>
        <v>24 Business, media and public service professionals</v>
      </c>
      <c r="B67" s="49">
        <f t="shared" si="36"/>
        <v>3.2484650173305152</v>
      </c>
      <c r="C67" s="44">
        <f t="shared" si="36"/>
        <v>4.724349881515888</v>
      </c>
      <c r="D67" s="49">
        <f t="shared" si="36"/>
        <v>2.2319777803286422</v>
      </c>
      <c r="E67" s="49">
        <f t="shared" si="36"/>
        <v>1.0112787673223211</v>
      </c>
      <c r="F67" s="44">
        <f>IF(AND(F$5-D$5 &lt;&gt; 0,F15 &lt;&gt; 0,D15 &lt;&gt; 0),(EXP(LN(F15/D15)/(F$5-D$5))-1)*100,0)</f>
        <v>1.4165502573859179</v>
      </c>
      <c r="H67" s="40">
        <f t="shared" si="37"/>
        <v>31.321727752631084</v>
      </c>
      <c r="I67" s="40">
        <f t="shared" si="37"/>
        <v>31.28991366919983</v>
      </c>
      <c r="J67" s="40">
        <f t="shared" si="37"/>
        <v>32.054124142079786</v>
      </c>
      <c r="K67" s="40">
        <f t="shared" si="37"/>
        <v>33.339004967168634</v>
      </c>
      <c r="L67" s="40">
        <f t="shared" si="37"/>
        <v>33.804920862766593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1.0832317321927576</v>
      </c>
      <c r="C69" s="44">
        <f t="shared" si="39"/>
        <v>2.9230991075198887</v>
      </c>
      <c r="D69" s="44">
        <f t="shared" si="39"/>
        <v>-0.34721836311836229</v>
      </c>
      <c r="E69" s="44">
        <f t="shared" si="39"/>
        <v>0.64461616245099496</v>
      </c>
      <c r="F69" s="44">
        <f t="shared" ref="F69:F74" si="40">IF(AND(F$5-D$5 &lt;&gt; 0,F17 &lt;&gt; 0,D17 &lt;&gt; 0),(EXP(LN(F17/D17)/(F$5-D$5))-1)*100,0)</f>
        <v>0.31291262971171463</v>
      </c>
      <c r="H69" s="44">
        <f>(B17/B$51)*100</f>
        <v>13.810161489712891</v>
      </c>
      <c r="I69" s="44">
        <f>(C17/C$51)*100</f>
        <v>13.750451014438708</v>
      </c>
      <c r="J69" s="44">
        <f>(D17/D$51)*100</f>
        <v>14.472786933468464</v>
      </c>
      <c r="K69" s="44">
        <f>(E17/E$51)*100</f>
        <v>13.827165300712174</v>
      </c>
      <c r="L69" s="44">
        <f>(F17/F$51)*100</f>
        <v>14.187502482870515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3.1486891519372895</v>
      </c>
      <c r="C70" s="44">
        <f t="shared" si="39"/>
        <v>7.6678764789319231</v>
      </c>
      <c r="D70" s="49">
        <f t="shared" si="39"/>
        <v>-2.2967597258230277</v>
      </c>
      <c r="E70" s="49">
        <f t="shared" si="39"/>
        <v>0.73096564147916432</v>
      </c>
      <c r="F70" s="44">
        <f t="shared" si="40"/>
        <v>-0.28856023666563591</v>
      </c>
      <c r="H70" s="40">
        <f t="shared" ref="H70:L74" si="41">(B18/B$17)*100</f>
        <v>12.847319840117288</v>
      </c>
      <c r="I70" s="40">
        <f t="shared" si="41"/>
        <v>13.929993563828358</v>
      </c>
      <c r="J70" s="40">
        <f t="shared" si="41"/>
        <v>14.572169312700058</v>
      </c>
      <c r="K70" s="40">
        <f t="shared" si="41"/>
        <v>13.201458510086114</v>
      </c>
      <c r="L70" s="40">
        <f t="shared" si="41"/>
        <v>13.31516059510856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4.4826975230013888</v>
      </c>
      <c r="C71" s="44">
        <f t="shared" si="39"/>
        <v>1.5817933775282844</v>
      </c>
      <c r="D71" s="49">
        <f t="shared" si="39"/>
        <v>-5.9118286762449568E-2</v>
      </c>
      <c r="E71" s="49">
        <f t="shared" si="39"/>
        <v>0.59339500925295052</v>
      </c>
      <c r="F71" s="44">
        <f t="shared" si="40"/>
        <v>0.37541858400507166</v>
      </c>
      <c r="H71" s="40">
        <f t="shared" si="41"/>
        <v>11.318801911511784</v>
      </c>
      <c r="I71" s="40">
        <f t="shared" si="41"/>
        <v>12.919969631516906</v>
      </c>
      <c r="J71" s="40">
        <f t="shared" si="41"/>
        <v>12.751595093164076</v>
      </c>
      <c r="K71" s="40">
        <f t="shared" si="41"/>
        <v>12.936990763223008</v>
      </c>
      <c r="L71" s="40">
        <f t="shared" si="41"/>
        <v>12.871301004487318</v>
      </c>
    </row>
    <row r="72" spans="1:12" x14ac:dyDescent="0.2">
      <c r="A72" t="str">
        <f t="shared" si="38"/>
        <v>33 Protective service occupations</v>
      </c>
      <c r="B72" s="49">
        <f t="shared" si="39"/>
        <v>-1.4892891206611636</v>
      </c>
      <c r="C72" s="44">
        <f t="shared" si="39"/>
        <v>4.8868813687429569</v>
      </c>
      <c r="D72" s="49">
        <f t="shared" si="39"/>
        <v>3.7126373113345323</v>
      </c>
      <c r="E72" s="49">
        <f t="shared" si="39"/>
        <v>1.3582579709964904</v>
      </c>
      <c r="F72" s="44">
        <f t="shared" si="40"/>
        <v>2.1370518367117119</v>
      </c>
      <c r="H72" s="40">
        <f t="shared" si="41"/>
        <v>8.0894503919476897</v>
      </c>
      <c r="I72" s="40">
        <f t="shared" si="41"/>
        <v>7.2968657346913437</v>
      </c>
      <c r="J72" s="40">
        <f t="shared" si="41"/>
        <v>7.43609060856872</v>
      </c>
      <c r="K72" s="40">
        <f t="shared" si="41"/>
        <v>9.0793745944231006</v>
      </c>
      <c r="L72" s="40">
        <f t="shared" si="41"/>
        <v>9.7441022680961549</v>
      </c>
    </row>
    <row r="73" spans="1:12" x14ac:dyDescent="0.2">
      <c r="A73" t="str">
        <f t="shared" si="38"/>
        <v>34 Culture, media and sports occupations</v>
      </c>
      <c r="B73" s="49">
        <f t="shared" si="39"/>
        <v>-1.5749310112926906</v>
      </c>
      <c r="C73" s="44">
        <f t="shared" si="39"/>
        <v>3.7561586231496635</v>
      </c>
      <c r="D73" s="49">
        <f t="shared" si="39"/>
        <v>-6.5524071903122483E-2</v>
      </c>
      <c r="E73" s="49">
        <f t="shared" si="39"/>
        <v>0.96374227502777909</v>
      </c>
      <c r="F73" s="44">
        <f t="shared" si="40"/>
        <v>0.61948098135389262</v>
      </c>
      <c r="H73" s="40">
        <f t="shared" si="41"/>
        <v>19.251826293583292</v>
      </c>
      <c r="I73" s="40">
        <f t="shared" si="41"/>
        <v>17.305269725331136</v>
      </c>
      <c r="J73" s="40">
        <f t="shared" si="41"/>
        <v>17.445338570325465</v>
      </c>
      <c r="K73" s="40">
        <f t="shared" si="41"/>
        <v>17.693305242805351</v>
      </c>
      <c r="L73" s="40">
        <f t="shared" si="41"/>
        <v>18.262401502064975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1.1120376304385671</v>
      </c>
      <c r="C74" s="44">
        <f t="shared" si="39"/>
        <v>1.3265138400167409</v>
      </c>
      <c r="D74" s="49">
        <f t="shared" si="39"/>
        <v>-0.64335004832244413</v>
      </c>
      <c r="E74" s="49">
        <f t="shared" si="39"/>
        <v>0.36722991708117991</v>
      </c>
      <c r="F74" s="44">
        <f t="shared" si="40"/>
        <v>2.9232966898384838E-2</v>
      </c>
      <c r="H74" s="40">
        <f t="shared" si="41"/>
        <v>48.492601562839937</v>
      </c>
      <c r="I74" s="40">
        <f t="shared" si="41"/>
        <v>48.547901344632258</v>
      </c>
      <c r="J74" s="40">
        <f t="shared" si="41"/>
        <v>47.79480641524168</v>
      </c>
      <c r="K74" s="40">
        <f t="shared" si="41"/>
        <v>47.088870889462427</v>
      </c>
      <c r="L74" s="40">
        <f t="shared" si="41"/>
        <v>45.807034630242995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-1.2658540289167797</v>
      </c>
      <c r="C76" s="44">
        <f t="shared" si="42"/>
        <v>0.20893264090893204</v>
      </c>
      <c r="D76" s="44">
        <f t="shared" si="42"/>
        <v>-1.4768124939553817</v>
      </c>
      <c r="E76" s="44">
        <f t="shared" si="42"/>
        <v>-1.2376683998077231</v>
      </c>
      <c r="F76" s="44">
        <f>IF(AND(F$5-D$5 &lt;&gt; 0,F24 &lt;&gt; 0,D24 &lt;&gt; 0),(EXP(LN(F24/D24)/(F$5-D$5))-1)*100,0)</f>
        <v>-1.3174475252045514</v>
      </c>
      <c r="H76" s="44">
        <f>(B24/B$51)*100</f>
        <v>11.103751096908214</v>
      </c>
      <c r="I76" s="44">
        <f>(C24/C$51)*100</f>
        <v>10.063311751073714</v>
      </c>
      <c r="J76" s="44">
        <f>(D24/D$51)*100</f>
        <v>10.312637064658183</v>
      </c>
      <c r="K76" s="44">
        <f>(E24/E$51)*100</f>
        <v>9.306703142175909</v>
      </c>
      <c r="L76" s="44">
        <f>(F24/F$51)*100</f>
        <v>7.9063588331536083</v>
      </c>
    </row>
    <row r="77" spans="1:12" x14ac:dyDescent="0.2">
      <c r="A77" t="str">
        <f>A25</f>
        <v>41 Administrative occupations</v>
      </c>
      <c r="B77" s="49">
        <f t="shared" si="42"/>
        <v>-0.89193514087831938</v>
      </c>
      <c r="C77" s="44">
        <f t="shared" si="42"/>
        <v>1.2902384557969437</v>
      </c>
      <c r="D77" s="49">
        <f t="shared" si="42"/>
        <v>-1.9377481834611299</v>
      </c>
      <c r="E77" s="49">
        <f t="shared" si="42"/>
        <v>-0.91439478176746913</v>
      </c>
      <c r="F77" s="44">
        <f>IF(AND(F$5-D$5 &lt;&gt; 0,F25 &lt;&gt; 0,D25 &lt;&gt; 0),(EXP(LN(F25/D25)/(F$5-D$5))-1)*100,0)</f>
        <v>-1.256693718981694</v>
      </c>
      <c r="H77" s="40">
        <f t="shared" ref="H77:L78" si="43">(B25/B$24)*100</f>
        <v>76.535725230188717</v>
      </c>
      <c r="I77" s="40">
        <f t="shared" si="43"/>
        <v>77.701730557386654</v>
      </c>
      <c r="J77" s="40">
        <f t="shared" si="43"/>
        <v>78.540172110093735</v>
      </c>
      <c r="K77" s="40">
        <f t="shared" si="43"/>
        <v>76.720051778695691</v>
      </c>
      <c r="L77" s="40">
        <f t="shared" si="43"/>
        <v>79.268603739452729</v>
      </c>
    </row>
    <row r="78" spans="1:12" x14ac:dyDescent="0.2">
      <c r="A78" t="str">
        <f>A26</f>
        <v>42 Secretarial and related occupations</v>
      </c>
      <c r="B78" s="49">
        <f t="shared" si="42"/>
        <v>-2.5159912930125095</v>
      </c>
      <c r="C78" s="44">
        <f t="shared" si="42"/>
        <v>-3.559042864759554</v>
      </c>
      <c r="D78" s="49">
        <f t="shared" si="42"/>
        <v>0.14046625668564516</v>
      </c>
      <c r="E78" s="49">
        <f t="shared" si="42"/>
        <v>-2.3761370516371172</v>
      </c>
      <c r="F78" s="44">
        <f>IF(AND(F$5-D$5 &lt;&gt; 0,F26 &lt;&gt; 0,D26 &lt;&gt; 0),(EXP(LN(F26/D26)/(F$5-D$5))-1)*100,0)</f>
        <v>-1.5443760604544887</v>
      </c>
      <c r="H78" s="40">
        <f t="shared" si="43"/>
        <v>23.46427476981129</v>
      </c>
      <c r="I78" s="40">
        <f t="shared" si="43"/>
        <v>22.298269442613346</v>
      </c>
      <c r="J78" s="40">
        <f t="shared" si="43"/>
        <v>21.459827889906265</v>
      </c>
      <c r="K78" s="40">
        <f t="shared" si="43"/>
        <v>23.279948221304313</v>
      </c>
      <c r="L78" s="40">
        <f t="shared" si="43"/>
        <v>20.731396260547275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-6.1461861541090013E-2</v>
      </c>
      <c r="C80" s="44">
        <f t="shared" si="44"/>
        <v>-11.064177346543701</v>
      </c>
      <c r="D80" s="44">
        <f t="shared" si="44"/>
        <v>1.02406706441871</v>
      </c>
      <c r="E80" s="44">
        <f t="shared" si="44"/>
        <v>1.694178176445682E-2</v>
      </c>
      <c r="F80" s="44">
        <f>IF(AND(F$5-D$5 &lt;&gt; 0,F28 &lt;&gt; 0,D28 &lt;&gt; 0),(EXP(LN(F28/D28)/(F$5-D$5))-1)*100,0)</f>
        <v>0.3515296603237239</v>
      </c>
      <c r="H80" s="44">
        <f>(B28/B$51)*100</f>
        <v>9.1475260405459995</v>
      </c>
      <c r="I80" s="44">
        <f>(C28/C$51)*100</f>
        <v>8.7023658526260839</v>
      </c>
      <c r="J80" s="44">
        <f>(D28/D$51)*100</f>
        <v>7.914736021548932</v>
      </c>
      <c r="K80" s="44">
        <f>(E28/E$51)*100</f>
        <v>8.0964480640875731</v>
      </c>
      <c r="L80" s="44">
        <f>(F28/F$51)*100</f>
        <v>7.8036460185578402</v>
      </c>
    </row>
    <row r="81" spans="1:12" x14ac:dyDescent="0.2">
      <c r="A81" t="str">
        <f>A29</f>
        <v>51 Skilled agricultural and related trades</v>
      </c>
      <c r="B81" s="49">
        <f t="shared" si="44"/>
        <v>2.6821823119986155</v>
      </c>
      <c r="C81" s="44">
        <f t="shared" si="44"/>
        <v>-17.887423550485892</v>
      </c>
      <c r="D81" s="49">
        <f t="shared" si="44"/>
        <v>1.606801867948926</v>
      </c>
      <c r="E81" s="49">
        <f t="shared" si="44"/>
        <v>1.7286965599314863</v>
      </c>
      <c r="F81" s="44">
        <f>IF(AND(F$5-D$5 &lt;&gt; 0,F29 &lt;&gt; 0,D29 &lt;&gt; 0),(EXP(LN(F29/D29)/(F$5-D$5))-1)*100,0)</f>
        <v>1.688048756430427</v>
      </c>
      <c r="H81" s="40">
        <f t="shared" ref="H81:L84" si="45">(B29/B$28)*100</f>
        <v>9.7396076375406579</v>
      </c>
      <c r="I81" s="40">
        <f t="shared" si="45"/>
        <v>10.854000880511245</v>
      </c>
      <c r="J81" s="40">
        <f t="shared" si="45"/>
        <v>10.021270962510588</v>
      </c>
      <c r="K81" s="40">
        <f t="shared" si="45"/>
        <v>10.313651965662608</v>
      </c>
      <c r="L81" s="40">
        <f t="shared" si="45"/>
        <v>12.221135568291494</v>
      </c>
    </row>
    <row r="82" spans="1:12" x14ac:dyDescent="0.2">
      <c r="A82" t="str">
        <f>A30</f>
        <v>52 Skilled metal, electrical and electronic trades</v>
      </c>
      <c r="B82" s="49">
        <f t="shared" si="44"/>
        <v>0.65375457783269919</v>
      </c>
      <c r="C82" s="44">
        <f t="shared" si="44"/>
        <v>-12.540004362235081</v>
      </c>
      <c r="D82" s="49">
        <f t="shared" si="44"/>
        <v>0.68475951824680248</v>
      </c>
      <c r="E82" s="49">
        <f t="shared" si="44"/>
        <v>-0.17384606176620299</v>
      </c>
      <c r="F82" s="44">
        <f>IF(AND(F$5-D$5 &lt;&gt; 0,F30 &lt;&gt; 0,D30 &lt;&gt; 0),(EXP(LN(F30/D30)/(F$5-D$5))-1)*100,0)</f>
        <v>0.1115391551958389</v>
      </c>
      <c r="H82" s="40">
        <f t="shared" si="45"/>
        <v>34.729293592222682</v>
      </c>
      <c r="I82" s="40">
        <f t="shared" si="45"/>
        <v>35.734186359332114</v>
      </c>
      <c r="J82" s="40">
        <f t="shared" si="45"/>
        <v>35.141202834365494</v>
      </c>
      <c r="K82" s="40">
        <f t="shared" si="45"/>
        <v>34.555013395337284</v>
      </c>
      <c r="L82" s="40">
        <f t="shared" si="45"/>
        <v>33.901486926924896</v>
      </c>
    </row>
    <row r="83" spans="1:12" x14ac:dyDescent="0.2">
      <c r="A83" t="str">
        <f>A31</f>
        <v>53 Skilled construction and building trades</v>
      </c>
      <c r="B83" s="49">
        <f t="shared" si="44"/>
        <v>0.12788733560105126</v>
      </c>
      <c r="C83" s="44">
        <f t="shared" si="44"/>
        <v>-9.5307569676759236</v>
      </c>
      <c r="D83" s="49">
        <f t="shared" si="44"/>
        <v>1.369209874846633</v>
      </c>
      <c r="E83" s="49">
        <f t="shared" si="44"/>
        <v>-0.71053856684234473</v>
      </c>
      <c r="F83" s="44">
        <f>IF(AND(F$5-D$5 &lt;&gt; 0,F31 &lt;&gt; 0,D31 &lt;&gt; 0),(EXP(LN(F31/D31)/(F$5-D$5))-1)*100,0)</f>
        <v>-2.2073875571326784E-2</v>
      </c>
      <c r="H83" s="40">
        <f t="shared" si="45"/>
        <v>31.895884493056993</v>
      </c>
      <c r="I83" s="40">
        <f t="shared" si="45"/>
        <v>32.138299320297662</v>
      </c>
      <c r="J83" s="40">
        <f t="shared" si="45"/>
        <v>32.69242387494338</v>
      </c>
      <c r="K83" s="40">
        <f t="shared" si="45"/>
        <v>33.254711577848163</v>
      </c>
      <c r="L83" s="40">
        <f t="shared" si="45"/>
        <v>30.913560309216447</v>
      </c>
    </row>
    <row r="84" spans="1:12" x14ac:dyDescent="0.2">
      <c r="A84" t="str">
        <f>A32</f>
        <v>54 Textiles, printing and other skilled trades</v>
      </c>
      <c r="B84" s="49">
        <f t="shared" si="44"/>
        <v>-2.6574067256839196</v>
      </c>
      <c r="C84" s="44">
        <f t="shared" si="44"/>
        <v>-7.4204221662990122</v>
      </c>
      <c r="D84" s="49">
        <f t="shared" si="44"/>
        <v>0.77791454534148485</v>
      </c>
      <c r="E84" s="49">
        <f t="shared" si="44"/>
        <v>0.5032140895618431</v>
      </c>
      <c r="F84" s="44">
        <f>IF(AND(F$5-D$5 &lt;&gt; 0,F32 &lt;&gt; 0,D32 &lt;&gt; 0),(EXP(LN(F32/D32)/(F$5-D$5))-1)*100,0)</f>
        <v>0.59469760958703599</v>
      </c>
      <c r="H84" s="40">
        <f t="shared" si="45"/>
        <v>23.635214277179671</v>
      </c>
      <c r="I84" s="40">
        <f t="shared" si="45"/>
        <v>21.273513439858966</v>
      </c>
      <c r="J84" s="40">
        <f t="shared" si="45"/>
        <v>22.145102328180542</v>
      </c>
      <c r="K84" s="40">
        <f t="shared" si="45"/>
        <v>21.876623061151957</v>
      </c>
      <c r="L84" s="40">
        <f t="shared" si="45"/>
        <v>22.963817195567167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1.8779849074501254</v>
      </c>
      <c r="C86" s="44">
        <f t="shared" si="46"/>
        <v>-5.241379164778504</v>
      </c>
      <c r="D86" s="44">
        <f t="shared" si="46"/>
        <v>1.1139675107019409</v>
      </c>
      <c r="E86" s="44">
        <f t="shared" si="46"/>
        <v>0.57902291151594731</v>
      </c>
      <c r="F86" s="44">
        <f>IF(AND(F$5-D$5 &lt;&gt; 0,F34 &lt;&gt; 0,D34 &lt;&gt; 0),(EXP(LN(F34/D34)/(F$5-D$5))-1)*100,0)</f>
        <v>0.75702257727663369</v>
      </c>
      <c r="H86" s="44">
        <f>(B34/B$51)*100</f>
        <v>9.7387784159984321</v>
      </c>
      <c r="I86" s="44">
        <f>(C34/C$51)*100</f>
        <v>10.005241656274707</v>
      </c>
      <c r="J86" s="44">
        <f>(D34/D$51)*100</f>
        <v>9.6954659236899996</v>
      </c>
      <c r="K86" s="44">
        <f>(E34/E$51)*100</f>
        <v>9.9622698056836274</v>
      </c>
      <c r="L86" s="44">
        <f>(F34/F$51)*100</f>
        <v>10.155463257255791</v>
      </c>
    </row>
    <row r="87" spans="1:12" x14ac:dyDescent="0.2">
      <c r="A87" t="str">
        <f>A35</f>
        <v>61 Caring personal service occupations</v>
      </c>
      <c r="B87" s="49">
        <f t="shared" si="46"/>
        <v>2.1265882473212372</v>
      </c>
      <c r="C87" s="44">
        <f t="shared" si="46"/>
        <v>-4.5630855815330555</v>
      </c>
      <c r="D87" s="49">
        <f t="shared" si="46"/>
        <v>1.46492845277999</v>
      </c>
      <c r="E87" s="49">
        <f t="shared" si="46"/>
        <v>0.67838824606514248</v>
      </c>
      <c r="F87" s="44">
        <f>IF(AND(F$5-D$5 &lt;&gt; 0,F35 &lt;&gt; 0,D35 &lt;&gt; 0),(EXP(LN(F35/D35)/(F$5-D$5))-1)*100,0)</f>
        <v>0.9398885107470667</v>
      </c>
      <c r="H87" s="40">
        <f t="shared" ref="H87:L89" si="47">(B35/B$34)*100</f>
        <v>72.941998862361771</v>
      </c>
      <c r="I87" s="40">
        <f t="shared" si="47"/>
        <v>73.656583363923417</v>
      </c>
      <c r="J87" s="40">
        <f t="shared" si="47"/>
        <v>74.183826029753376</v>
      </c>
      <c r="K87" s="40">
        <f t="shared" si="47"/>
        <v>75.480233981059669</v>
      </c>
      <c r="L87" s="40">
        <f t="shared" si="47"/>
        <v>76.229251991357486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1.4281461092176428</v>
      </c>
      <c r="C88" s="44">
        <f t="shared" si="46"/>
        <v>-8.164476347565742</v>
      </c>
      <c r="D88" s="49">
        <f t="shared" si="46"/>
        <v>0.25291973606438312</v>
      </c>
      <c r="E88" s="49">
        <f t="shared" si="46"/>
        <v>0.25835234311553101</v>
      </c>
      <c r="F88" s="44">
        <f>IF(AND(F$5-D$5 &lt;&gt; 0,F36 &lt;&gt; 0,D36 &lt;&gt; 0),(EXP(LN(F36/D36)/(F$5-D$5))-1)*100,0)</f>
        <v>0.25654144138953505</v>
      </c>
      <c r="H88" s="40">
        <f t="shared" si="47"/>
        <v>26.006937804168096</v>
      </c>
      <c r="I88" s="40">
        <f t="shared" si="47"/>
        <v>25.550640080961095</v>
      </c>
      <c r="J88" s="40">
        <f t="shared" si="47"/>
        <v>24.762458452938638</v>
      </c>
      <c r="K88" s="40">
        <f t="shared" si="47"/>
        <v>23.725924862589164</v>
      </c>
      <c r="L88" s="40">
        <f t="shared" si="47"/>
        <v>22.980245220106294</v>
      </c>
    </row>
    <row r="89" spans="1:12" x14ac:dyDescent="0.2">
      <c r="A89" t="str">
        <f>A37</f>
        <v>63 Community and civil enforcement occupations</v>
      </c>
      <c r="B89" s="49">
        <f t="shared" si="46"/>
        <v>-5.0574647853280918</v>
      </c>
      <c r="C89" s="44">
        <f t="shared" si="46"/>
        <v>25.94800959802901</v>
      </c>
      <c r="D89" s="49">
        <f t="shared" si="46"/>
        <v>-4.4538485380610009</v>
      </c>
      <c r="E89" s="49">
        <f t="shared" si="46"/>
        <v>0.53664580890462332</v>
      </c>
      <c r="F89" s="44">
        <f>IF(AND(F$5-D$5 &lt;&gt; 0,F37 &lt;&gt; 0,D37 &lt;&gt; 0),(EXP(LN(F37/D37)/(F$5-D$5))-1)*100,0)</f>
        <v>-1.1551619708338956</v>
      </c>
      <c r="H89" s="40">
        <f t="shared" si="47"/>
        <v>1.0510633334701414</v>
      </c>
      <c r="I89" s="40">
        <f t="shared" si="47"/>
        <v>0.79277655511548017</v>
      </c>
      <c r="J89" s="40">
        <f t="shared" si="47"/>
        <v>1.0537155173079877</v>
      </c>
      <c r="K89" s="40">
        <f t="shared" si="47"/>
        <v>0.79384115635116814</v>
      </c>
      <c r="L89" s="40">
        <f t="shared" si="47"/>
        <v>0.79050278853622491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-1.1829127156213426</v>
      </c>
      <c r="C91" s="44">
        <f t="shared" si="48"/>
        <v>-0.84540351120706569</v>
      </c>
      <c r="D91" s="44">
        <f t="shared" si="48"/>
        <v>0.12766668728150243</v>
      </c>
      <c r="E91" s="44">
        <f t="shared" si="48"/>
        <v>3.7553277690394182E-3</v>
      </c>
      <c r="F91" s="44">
        <f t="shared" ref="F91:F93" si="49">IF(AND(F$5-D$5 &lt;&gt; 0,F39 &lt;&gt; 0,D39 &lt;&gt; 0),(EXP(LN(F39/D39)/(F$5-D$5))-1)*100,0)</f>
        <v>4.5042066619527255E-2</v>
      </c>
      <c r="H91" s="44">
        <f>(B39/B$51)*100</f>
        <v>7.6428576510206456</v>
      </c>
      <c r="I91" s="44">
        <f>(C39/C$51)*100</f>
        <v>6.9500139786120396</v>
      </c>
      <c r="J91" s="44">
        <f>(D39/D$51)*100</f>
        <v>7.0472698268086136</v>
      </c>
      <c r="K91" s="44">
        <f>(E39/E$51)*100</f>
        <v>6.8948565697711182</v>
      </c>
      <c r="L91" s="44">
        <f>(F39/F$51)*100</f>
        <v>6.6367528009474164</v>
      </c>
    </row>
    <row r="92" spans="1:12" s="30" customFormat="1" x14ac:dyDescent="0.2">
      <c r="A92" t="str">
        <f>A40</f>
        <v>71 Sales occupations</v>
      </c>
      <c r="B92" s="49">
        <f t="shared" si="48"/>
        <v>-1.7005670754398849</v>
      </c>
      <c r="C92" s="44">
        <f t="shared" si="48"/>
        <v>-1.3697485534768128</v>
      </c>
      <c r="D92" s="49">
        <f t="shared" si="48"/>
        <v>-1.4127418790130242</v>
      </c>
      <c r="E92" s="49">
        <f t="shared" si="48"/>
        <v>-0.49616458314890588</v>
      </c>
      <c r="F92" s="44">
        <f t="shared" si="49"/>
        <v>-0.80263329343278622</v>
      </c>
      <c r="G92"/>
      <c r="H92" s="40">
        <f>(B40/B$34)*100</f>
        <v>62.767081512943967</v>
      </c>
      <c r="I92" s="40">
        <f t="shared" ref="H92:L93" si="50">(C40/C$34)*100</f>
        <v>54.40196672354233</v>
      </c>
      <c r="J92" s="40">
        <f t="shared" si="50"/>
        <v>56.624712451850712</v>
      </c>
      <c r="K92" s="40">
        <f t="shared" si="50"/>
        <v>49.894674451846235</v>
      </c>
      <c r="L92" s="40">
        <f t="shared" si="50"/>
        <v>44.810344390254492</v>
      </c>
    </row>
    <row r="93" spans="1:12" s="30" customFormat="1" x14ac:dyDescent="0.2">
      <c r="A93" t="str">
        <f>A41</f>
        <v>72 Customer service occupations</v>
      </c>
      <c r="B93" s="49">
        <f t="shared" si="48"/>
        <v>0.80793212575356321</v>
      </c>
      <c r="C93" s="44">
        <f t="shared" si="48"/>
        <v>1.0484918029218804</v>
      </c>
      <c r="D93" s="49">
        <f t="shared" si="48"/>
        <v>4.9138457980611117</v>
      </c>
      <c r="E93" s="49">
        <f t="shared" si="48"/>
        <v>1.1999948711468145</v>
      </c>
      <c r="F93" s="44">
        <f t="shared" si="49"/>
        <v>2.4231030788460339</v>
      </c>
      <c r="G93"/>
      <c r="H93" s="40">
        <f t="shared" si="50"/>
        <v>15.711525603378739</v>
      </c>
      <c r="I93" s="40">
        <f t="shared" si="50"/>
        <v>15.061762563329939</v>
      </c>
      <c r="J93" s="40">
        <f t="shared" si="50"/>
        <v>16.061529573808336</v>
      </c>
      <c r="K93" s="40">
        <f t="shared" si="50"/>
        <v>19.31502077079767</v>
      </c>
      <c r="L93" s="40">
        <f t="shared" si="50"/>
        <v>20.541207112879984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1.6731306783722033</v>
      </c>
      <c r="C95" s="44">
        <f t="shared" si="51"/>
        <v>-15.302584932670326</v>
      </c>
      <c r="D95" s="44">
        <f t="shared" si="51"/>
        <v>2.4936799549720945</v>
      </c>
      <c r="E95" s="44">
        <f t="shared" si="51"/>
        <v>3.1546878002797207E-2</v>
      </c>
      <c r="F95" s="44">
        <f>IF(AND(F$5-D$5 &lt;&gt; 0,F43 &lt;&gt; 0,D43 &lt;&gt; 0),(EXP(LN(F43/D43)/(F$5-D$5))-1)*100,0)</f>
        <v>0.84561495370585327</v>
      </c>
      <c r="H95" s="44">
        <f>(B43/B$51)*100</f>
        <v>4.1834741654288017</v>
      </c>
      <c r="I95" s="44">
        <f>(C43/C$51)*100</f>
        <v>4.2634737159916236</v>
      </c>
      <c r="J95" s="44">
        <f>(D43/D$51)*100</f>
        <v>3.6928028006267377</v>
      </c>
      <c r="K95" s="44">
        <f>(E43/E$51)*100</f>
        <v>4.060461582740178</v>
      </c>
      <c r="L95" s="44">
        <f>(F43/F$51)*100</f>
        <v>3.9193366633960558</v>
      </c>
    </row>
    <row r="96" spans="1:12" x14ac:dyDescent="0.2">
      <c r="A96" t="str">
        <f>A44</f>
        <v>81 Process, plant and machine operatives</v>
      </c>
      <c r="B96" s="49">
        <f t="shared" si="51"/>
        <v>0.38497670988082433</v>
      </c>
      <c r="C96" s="44">
        <f t="shared" si="51"/>
        <v>-12.15778058424225</v>
      </c>
      <c r="D96" s="49">
        <f t="shared" si="51"/>
        <v>4.2752206101735357</v>
      </c>
      <c r="E96" s="49">
        <f t="shared" si="51"/>
        <v>4.0631195178764123E-2</v>
      </c>
      <c r="F96" s="44">
        <f>IF(AND(F$5-D$5 &lt;&gt; 0,F44 &lt;&gt; 0,D44 &lt;&gt; 0),(EXP(LN(F44/D44)/(F$5-D$5))-1)*100,0)</f>
        <v>1.432700454492819</v>
      </c>
      <c r="H96" s="40">
        <f>(B44/B$43)*100</f>
        <v>32.9444677208133</v>
      </c>
      <c r="I96" s="40">
        <f t="shared" ref="H96:L97" si="52">(C44/C$43)*100</f>
        <v>31.306361790343786</v>
      </c>
      <c r="J96" s="40">
        <f t="shared" si="52"/>
        <v>32.468763058593488</v>
      </c>
      <c r="K96" s="40">
        <f t="shared" si="52"/>
        <v>35.390434815340285</v>
      </c>
      <c r="L96" s="40">
        <f t="shared" si="52"/>
        <v>35.422587607312998</v>
      </c>
    </row>
    <row r="97" spans="1:12" x14ac:dyDescent="0.2">
      <c r="A97" t="str">
        <f>A45</f>
        <v>82 Transport and mobile machine drivers and operatives</v>
      </c>
      <c r="B97" s="49">
        <f t="shared" si="51"/>
        <v>2.28846760368977</v>
      </c>
      <c r="C97" s="44">
        <f t="shared" si="51"/>
        <v>-16.735794546510473</v>
      </c>
      <c r="D97" s="49">
        <f t="shared" si="51"/>
        <v>1.5910640664704712</v>
      </c>
      <c r="E97" s="49">
        <f t="shared" si="51"/>
        <v>2.6567717414671677E-2</v>
      </c>
      <c r="F97" s="44">
        <f>IF(AND(F$5-D$5 &lt;&gt; 0,F45 &lt;&gt; 0,D45 &lt;&gt; 0),(EXP(LN(F45/D45)/(F$5-D$5))-1)*100,0)</f>
        <v>0.54537099474980533</v>
      </c>
      <c r="H97" s="40">
        <f t="shared" si="52"/>
        <v>67.055532279186707</v>
      </c>
      <c r="I97" s="40">
        <f t="shared" si="52"/>
        <v>68.693638209656228</v>
      </c>
      <c r="J97" s="40">
        <f t="shared" si="52"/>
        <v>67.531236941406519</v>
      </c>
      <c r="K97" s="40">
        <f t="shared" si="52"/>
        <v>64.609565184659729</v>
      </c>
      <c r="L97" s="40">
        <f t="shared" si="52"/>
        <v>64.577412392687009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-0.64822352347663204</v>
      </c>
      <c r="C99" s="44">
        <f t="shared" si="53"/>
        <v>-9.163037340752556</v>
      </c>
      <c r="D99" s="44">
        <f t="shared" si="53"/>
        <v>0.21885151869465158</v>
      </c>
      <c r="E99" s="44">
        <f t="shared" si="53"/>
        <v>-0.35968209282200014</v>
      </c>
      <c r="F99" s="44">
        <f>IF(AND(F$5-D$5 &lt;&gt; 0,F47 &lt;&gt; 0,D47 &lt;&gt; 0),(EXP(LN(F47/D47)/(F$5-D$5))-1)*100,0)</f>
        <v>-0.16720958896809801</v>
      </c>
      <c r="H99" s="44">
        <f>(B47/B$51)*100</f>
        <v>10.981483950966386</v>
      </c>
      <c r="I99" s="44">
        <f>(C47/C$51)*100</f>
        <v>10.203878816079296</v>
      </c>
      <c r="J99" s="44">
        <f>(D47/D$51)*100</f>
        <v>9.4787324934374286</v>
      </c>
      <c r="K99" s="44">
        <f>(E47/E$51)*100</f>
        <v>9.3160375815845029</v>
      </c>
      <c r="L99" s="44">
        <f>(F47/F$51)*100</f>
        <v>8.6466841212616394</v>
      </c>
    </row>
    <row r="100" spans="1:12" x14ac:dyDescent="0.2">
      <c r="A100" t="str">
        <f>A48</f>
        <v>91 Elementary trades and related occupations</v>
      </c>
      <c r="B100" s="49">
        <f t="shared" si="53"/>
        <v>-2.5278968303963145</v>
      </c>
      <c r="C100" s="44">
        <f t="shared" si="53"/>
        <v>-11.009283154281269</v>
      </c>
      <c r="D100" s="49">
        <f t="shared" si="53"/>
        <v>-3.0015401811445241</v>
      </c>
      <c r="E100" s="49">
        <f t="shared" si="53"/>
        <v>-0.30921709363095351</v>
      </c>
      <c r="F100" s="44">
        <f>IF(AND(F$5-D$5 &lt;&gt; 0,F48 &lt;&gt; 0,D48 &lt;&gt; 0),(EXP(LN(F48/D48)/(F$5-D$5))-1)*100,0)</f>
        <v>-1.2148605500182263</v>
      </c>
      <c r="H100" s="40">
        <f t="shared" ref="H100:L101" si="54">(B48/B$47)*100</f>
        <v>11.29574990746373</v>
      </c>
      <c r="I100" s="40">
        <f t="shared" si="54"/>
        <v>10.464870739973168</v>
      </c>
      <c r="J100" s="40">
        <f t="shared" si="54"/>
        <v>10.252174022390575</v>
      </c>
      <c r="K100" s="40">
        <f t="shared" si="54"/>
        <v>8.7074913914900947</v>
      </c>
      <c r="L100" s="40">
        <f t="shared" si="54"/>
        <v>8.7516930168172564</v>
      </c>
    </row>
    <row r="101" spans="1:12" x14ac:dyDescent="0.2">
      <c r="A101" t="str">
        <f>A49</f>
        <v>92 Elementary administration and service occupations</v>
      </c>
      <c r="B101" s="49">
        <f t="shared" si="53"/>
        <v>-0.41638306665846558</v>
      </c>
      <c r="C101" s="44">
        <f t="shared" si="53"/>
        <v>-8.9472480304285114</v>
      </c>
      <c r="D101" s="49">
        <f t="shared" si="53"/>
        <v>0.56148137393496889</v>
      </c>
      <c r="E101" s="49">
        <f t="shared" si="53"/>
        <v>-0.36450748754307538</v>
      </c>
      <c r="F101" s="44">
        <f>IF(AND(F$5-D$5 &lt;&gt; 0,F49 &lt;&gt; 0,D49 &lt;&gt; 0),(EXP(LN(F49/D49)/(F$5-D$5))-1)*100,0)</f>
        <v>-5.6795840635692763E-2</v>
      </c>
      <c r="H101" s="40">
        <f t="shared" si="54"/>
        <v>88.70425009253627</v>
      </c>
      <c r="I101" s="40">
        <f t="shared" si="54"/>
        <v>89.535129260026821</v>
      </c>
      <c r="J101" s="40">
        <f t="shared" si="54"/>
        <v>89.747825977609423</v>
      </c>
      <c r="K101" s="40">
        <f t="shared" si="54"/>
        <v>91.292508608509905</v>
      </c>
      <c r="L101" s="40">
        <f t="shared" si="54"/>
        <v>91.248306983182744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1.1927903925089245</v>
      </c>
      <c r="C103" s="206">
        <f t="shared" ref="C103" si="56">IF(AND(D$5-C$5 &lt;&gt; 0,D51 &lt;&gt; 0,C51 &lt;&gt; 0),(EXP(LN(D51/C51)/(D$5-C$5))-1)*100,0)</f>
        <v>-2.2137865334410423</v>
      </c>
      <c r="D103" s="50">
        <f>IF(AND(E$5-D$5 &lt;&gt; 0,E51 &lt;&gt; 0,D51 &lt;&gt; 0),(EXP(LN(E51/D51)/(E$5-D$5))-1)*100,0)</f>
        <v>0.56647518460071211</v>
      </c>
      <c r="E103" s="50">
        <f>IF(AND(F$5-E$5 &lt;&gt; 0,F51 &lt;&gt; 0,E51 &lt;&gt; 0),(EXP(LN(F51/E51)/(F$5-E$5))-1)*100,0)</f>
        <v>0.38602744219171647</v>
      </c>
      <c r="F103" s="206">
        <f>IF(AND(F$5-D$5 &lt;&gt; 0,F51 &lt;&gt; 0,D51 &lt;&gt; 0),(EXP(LN(F51/D51)/(F$5-D$5))-1)*100,0)</f>
        <v>0.44614068541455332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Enterprise M3 LEP (including all of Surrey)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16.527519249543023</v>
      </c>
      <c r="C9" s="330">
        <v>35.212215289755633</v>
      </c>
      <c r="D9" s="330">
        <f>SUM(B9:C9)</f>
        <v>51.739734539298652</v>
      </c>
      <c r="E9" s="331"/>
      <c r="F9" s="330">
        <v>21.217724175074071</v>
      </c>
      <c r="G9" s="330">
        <v>39.047756494518453</v>
      </c>
      <c r="H9" s="330">
        <f>SUM(F9:G9)</f>
        <v>60.26548066959252</v>
      </c>
      <c r="I9" s="331"/>
      <c r="J9" s="330">
        <v>24.455424971142751</v>
      </c>
      <c r="K9" s="330">
        <v>37.522294438267174</v>
      </c>
      <c r="L9" s="330">
        <f>SUM(J9:K9)</f>
        <v>61.977719409409929</v>
      </c>
      <c r="M9" s="236"/>
      <c r="N9" s="328">
        <f>IF(B9&gt;0,(EXP(LN(F9/B9)/($F$6-$B$6))-1)*100,0)</f>
        <v>5.1231160072611415</v>
      </c>
      <c r="O9" s="328">
        <f>IF(F9&gt;0,(EXP(LN(J9/F9)/($J$6-$F$6))-1)*100,0)</f>
        <v>0.95126397983207323</v>
      </c>
      <c r="P9" s="328"/>
      <c r="Q9" s="328">
        <f>IF(C9&gt;0,(EXP(LN(G9/C9)/($F$6-$B$6))-1)*100,0)</f>
        <v>2.089375596279397</v>
      </c>
      <c r="R9" s="328">
        <f>IF(G9&gt;0,(EXP(LN(K9/G9)/($J$6-$F$6))-1)*100,0)</f>
        <v>-0.26531506803672</v>
      </c>
      <c r="S9" s="327"/>
      <c r="T9" s="328">
        <f>IF(D9&gt;0,(EXP(LN(H9/D9)/($F$6-$B$6))-1)*100,0)</f>
        <v>3.0976783933132301</v>
      </c>
      <c r="U9" s="328">
        <f>IF(H9&gt;0,(EXP(LN(L9/H9)/($J$6-$F$6))-1)*100,0)</f>
        <v>0.18694436452009189</v>
      </c>
    </row>
    <row r="10" spans="1:21" x14ac:dyDescent="0.2">
      <c r="A10" s="329" t="str">
        <f>name!D5</f>
        <v>12 Other managers and proprietors</v>
      </c>
      <c r="B10" s="330">
        <v>10.058793661304957</v>
      </c>
      <c r="C10" s="330">
        <v>13.428260753151747</v>
      </c>
      <c r="D10" s="330">
        <f t="shared" ref="D10:D33" si="0">SUM(B10:C10)</f>
        <v>23.487054414456704</v>
      </c>
      <c r="E10" s="331"/>
      <c r="F10" s="330">
        <v>11.002193416544261</v>
      </c>
      <c r="G10" s="330">
        <v>12.948269774426565</v>
      </c>
      <c r="H10" s="330">
        <f t="shared" ref="H10:H33" si="1">SUM(F10:G10)</f>
        <v>23.950463190970826</v>
      </c>
      <c r="I10" s="331"/>
      <c r="J10" s="330">
        <v>16.121510672091397</v>
      </c>
      <c r="K10" s="330">
        <v>19.042497707537372</v>
      </c>
      <c r="L10" s="330">
        <f t="shared" ref="L10:L33" si="2">SUM(J10:K10)</f>
        <v>35.164008379628768</v>
      </c>
      <c r="M10" s="236"/>
      <c r="N10" s="328">
        <f t="shared" ref="N10:N36" si="3">IF(B10&gt;0,(EXP(LN(F10/B10)/($F$6-$B$6))-1)*100,0)</f>
        <v>1.8091180374613769</v>
      </c>
      <c r="O10" s="328">
        <f t="shared" ref="O10:O34" si="4">IF(F10&gt;0,(EXP(LN(J10/F10)/($J$6-$F$6))-1)*100,0)</f>
        <v>2.5797801563678169</v>
      </c>
      <c r="P10" s="328"/>
      <c r="Q10" s="328">
        <f t="shared" ref="Q10:Q34" si="5">IF(C10&gt;0,(EXP(LN(G10/C10)/($F$6-$B$6))-1)*100,0)</f>
        <v>-0.72534312602762219</v>
      </c>
      <c r="R10" s="328">
        <f t="shared" ref="R10:R34" si="6">IF(G10&gt;0,(EXP(LN(K10/G10)/($J$6-$F$6))-1)*100,0)</f>
        <v>2.6047527512633506</v>
      </c>
      <c r="S10" s="327"/>
      <c r="T10" s="328">
        <f t="shared" ref="T10:T34" si="7">IF(D10&gt;0,(EXP(LN(H10/D10)/($F$6-$B$6))-1)*100,0)</f>
        <v>0.39152988753086149</v>
      </c>
      <c r="U10" s="328">
        <f t="shared" ref="U10:U34" si="8">IF(H10&gt;0,(EXP(LN(L10/H10)/($J$6-$F$6))-1)*100,0)</f>
        <v>2.5932915847802329</v>
      </c>
    </row>
    <row r="11" spans="1:21" x14ac:dyDescent="0.2">
      <c r="A11" s="329" t="str">
        <f>name!D6</f>
        <v>21 Science, research, engineering and technology professionals</v>
      </c>
      <c r="B11" s="330">
        <v>9.6956276503191052</v>
      </c>
      <c r="C11" s="330">
        <v>36.924992027082645</v>
      </c>
      <c r="D11" s="330">
        <f t="shared" si="0"/>
        <v>46.620619677401749</v>
      </c>
      <c r="E11" s="331"/>
      <c r="F11" s="330">
        <v>12.516835364350003</v>
      </c>
      <c r="G11" s="330">
        <v>40.278440739108483</v>
      </c>
      <c r="H11" s="330">
        <f t="shared" si="1"/>
        <v>52.795276103458484</v>
      </c>
      <c r="I11" s="331"/>
      <c r="J11" s="330">
        <v>17.327812634314352</v>
      </c>
      <c r="K11" s="330">
        <v>44.752216132441667</v>
      </c>
      <c r="L11" s="330">
        <f t="shared" si="2"/>
        <v>62.080028766756016</v>
      </c>
      <c r="M11" s="236"/>
      <c r="N11" s="328">
        <f t="shared" si="3"/>
        <v>5.2406985893731051</v>
      </c>
      <c r="O11" s="328">
        <f t="shared" si="4"/>
        <v>2.1919328772629365</v>
      </c>
      <c r="P11" s="328"/>
      <c r="Q11" s="328">
        <f t="shared" si="5"/>
        <v>1.7537557103282753</v>
      </c>
      <c r="R11" s="328">
        <f t="shared" si="6"/>
        <v>0.7046350148812941</v>
      </c>
      <c r="S11" s="327"/>
      <c r="T11" s="328">
        <f t="shared" si="7"/>
        <v>2.5187741925116081</v>
      </c>
      <c r="U11" s="328">
        <f t="shared" si="8"/>
        <v>1.0858707102586518</v>
      </c>
    </row>
    <row r="12" spans="1:21" x14ac:dyDescent="0.2">
      <c r="A12" s="329" t="str">
        <f>name!D7</f>
        <v>22 Health professionals</v>
      </c>
      <c r="B12" s="330">
        <v>17.880685198783663</v>
      </c>
      <c r="C12" s="330">
        <v>4.872642743283178</v>
      </c>
      <c r="D12" s="330">
        <f t="shared" si="0"/>
        <v>22.753327942066839</v>
      </c>
      <c r="E12" s="331"/>
      <c r="F12" s="330">
        <v>21.60329685350888</v>
      </c>
      <c r="G12" s="330">
        <v>6.370349924215331</v>
      </c>
      <c r="H12" s="330">
        <f t="shared" si="1"/>
        <v>27.973646777724213</v>
      </c>
      <c r="I12" s="331"/>
      <c r="J12" s="330">
        <v>23.915077139491437</v>
      </c>
      <c r="K12" s="330">
        <v>6.9899038067123938</v>
      </c>
      <c r="L12" s="330">
        <f t="shared" si="2"/>
        <v>30.904980946203832</v>
      </c>
      <c r="M12" s="236"/>
      <c r="N12" s="328">
        <f t="shared" si="3"/>
        <v>3.8549438426941141</v>
      </c>
      <c r="O12" s="328">
        <f t="shared" si="4"/>
        <v>0.68005640337585049</v>
      </c>
      <c r="P12" s="328"/>
      <c r="Q12" s="328">
        <f t="shared" si="5"/>
        <v>5.5066281175296883</v>
      </c>
      <c r="R12" s="328">
        <f t="shared" si="6"/>
        <v>0.62066749674030142</v>
      </c>
      <c r="S12" s="327"/>
      <c r="T12" s="328">
        <f t="shared" si="7"/>
        <v>4.2175434622486074</v>
      </c>
      <c r="U12" s="328">
        <f t="shared" si="8"/>
        <v>0.66657502871323437</v>
      </c>
    </row>
    <row r="13" spans="1:21" x14ac:dyDescent="0.2">
      <c r="A13" s="329" t="str">
        <f>name!D8</f>
        <v>23 Teaching and other educational professionals</v>
      </c>
      <c r="B13" s="330">
        <v>20.088949852386708</v>
      </c>
      <c r="C13" s="330">
        <v>9.2458719569564707</v>
      </c>
      <c r="D13" s="330">
        <f t="shared" si="0"/>
        <v>29.334821809343179</v>
      </c>
      <c r="E13" s="331"/>
      <c r="F13" s="330">
        <v>22.47778350708656</v>
      </c>
      <c r="G13" s="330">
        <v>10.317994637082794</v>
      </c>
      <c r="H13" s="330">
        <f t="shared" si="1"/>
        <v>32.795778144169354</v>
      </c>
      <c r="I13" s="331"/>
      <c r="J13" s="330">
        <v>24.65887531777264</v>
      </c>
      <c r="K13" s="330">
        <v>11.907619974909164</v>
      </c>
      <c r="L13" s="330">
        <f t="shared" si="2"/>
        <v>36.566495292681807</v>
      </c>
      <c r="M13" s="236"/>
      <c r="N13" s="328">
        <f t="shared" si="3"/>
        <v>2.2725889420067036</v>
      </c>
      <c r="O13" s="328">
        <f t="shared" si="4"/>
        <v>0.6193062697048779</v>
      </c>
      <c r="P13" s="328"/>
      <c r="Q13" s="328">
        <f t="shared" si="5"/>
        <v>2.2184955229734182</v>
      </c>
      <c r="R13" s="328">
        <f t="shared" si="6"/>
        <v>0.95983788587070684</v>
      </c>
      <c r="S13" s="327"/>
      <c r="T13" s="328">
        <f t="shared" si="7"/>
        <v>2.2555519022362525</v>
      </c>
      <c r="U13" s="328">
        <f t="shared" si="8"/>
        <v>0.7281891628357684</v>
      </c>
    </row>
    <row r="14" spans="1:21" x14ac:dyDescent="0.2">
      <c r="A14" s="329" t="str">
        <f>name!D9</f>
        <v>24 Business, media and public service professionals</v>
      </c>
      <c r="B14" s="330">
        <v>18.295490837971965</v>
      </c>
      <c r="C14" s="330">
        <v>26.722083158510191</v>
      </c>
      <c r="D14" s="330">
        <f t="shared" si="0"/>
        <v>45.017573996482156</v>
      </c>
      <c r="E14" s="331"/>
      <c r="F14" s="330">
        <v>23.845736051833249</v>
      </c>
      <c r="G14" s="330">
        <v>29.729510110814982</v>
      </c>
      <c r="H14" s="330">
        <f t="shared" si="1"/>
        <v>53.575246162648227</v>
      </c>
      <c r="I14" s="331"/>
      <c r="J14" s="330">
        <v>29.716481538627566</v>
      </c>
      <c r="K14" s="330">
        <v>36.44369881690367</v>
      </c>
      <c r="L14" s="330">
        <f t="shared" si="2"/>
        <v>66.160180355531239</v>
      </c>
      <c r="M14" s="236"/>
      <c r="N14" s="328">
        <f t="shared" si="3"/>
        <v>5.4419267952236616</v>
      </c>
      <c r="O14" s="328">
        <f t="shared" si="4"/>
        <v>1.4781272055607086</v>
      </c>
      <c r="P14" s="328"/>
      <c r="Q14" s="328">
        <f t="shared" si="5"/>
        <v>2.1559080039768252</v>
      </c>
      <c r="R14" s="328">
        <f t="shared" si="6"/>
        <v>1.3667789283274612</v>
      </c>
      <c r="S14" s="327"/>
      <c r="T14" s="328">
        <f t="shared" si="7"/>
        <v>3.5419685597793737</v>
      </c>
      <c r="U14" s="328">
        <f t="shared" si="8"/>
        <v>1.4165502573858957</v>
      </c>
    </row>
    <row r="15" spans="1:21" x14ac:dyDescent="0.2">
      <c r="A15" s="329" t="str">
        <f>name!D10</f>
        <v>31 Science, engineering and technology associate professionals</v>
      </c>
      <c r="B15" s="330">
        <v>3.6181463057196281</v>
      </c>
      <c r="C15" s="330">
        <v>8.0156230892183356</v>
      </c>
      <c r="D15" s="330">
        <f t="shared" si="0"/>
        <v>11.633769394937964</v>
      </c>
      <c r="E15" s="331"/>
      <c r="F15" s="330">
        <v>4.4596353321504809</v>
      </c>
      <c r="G15" s="330">
        <v>9.7198821135039761</v>
      </c>
      <c r="H15" s="330">
        <f t="shared" si="1"/>
        <v>14.179517445654458</v>
      </c>
      <c r="I15" s="331"/>
      <c r="J15" s="330">
        <v>5.3916918352556316</v>
      </c>
      <c r="K15" s="330">
        <v>8.1863223925784041</v>
      </c>
      <c r="L15" s="330">
        <f t="shared" si="2"/>
        <v>13.578014227834036</v>
      </c>
      <c r="M15" s="236"/>
      <c r="N15" s="328">
        <f t="shared" si="3"/>
        <v>4.2707853664431417</v>
      </c>
      <c r="O15" s="328">
        <f t="shared" si="4"/>
        <v>1.2733200281418</v>
      </c>
      <c r="P15" s="328"/>
      <c r="Q15" s="328">
        <f t="shared" si="5"/>
        <v>3.9309128974490681</v>
      </c>
      <c r="R15" s="328">
        <f t="shared" si="6"/>
        <v>-1.1381978172897544</v>
      </c>
      <c r="S15" s="327"/>
      <c r="T15" s="328">
        <f t="shared" si="7"/>
        <v>4.0370909426271417</v>
      </c>
      <c r="U15" s="328">
        <f t="shared" si="8"/>
        <v>-0.28856023666564701</v>
      </c>
    </row>
    <row r="16" spans="1:21" x14ac:dyDescent="0.2">
      <c r="A16" s="329" t="str">
        <f>name!D11</f>
        <v>32 Health and social care associate professionals</v>
      </c>
      <c r="B16" s="330">
        <v>8.1692058441196362</v>
      </c>
      <c r="C16" s="330">
        <v>2.0804285468856802</v>
      </c>
      <c r="D16" s="330">
        <f t="shared" si="0"/>
        <v>10.249634391005316</v>
      </c>
      <c r="E16" s="331"/>
      <c r="F16" s="330">
        <v>9.9102330884064074</v>
      </c>
      <c r="G16" s="330">
        <v>2.497766105362186</v>
      </c>
      <c r="H16" s="330">
        <f t="shared" si="1"/>
        <v>12.407999193768593</v>
      </c>
      <c r="I16" s="331"/>
      <c r="J16" s="330">
        <v>10.812645296383335</v>
      </c>
      <c r="K16" s="330">
        <v>2.3127471404052624</v>
      </c>
      <c r="L16" s="330">
        <f t="shared" si="2"/>
        <v>13.125392436788598</v>
      </c>
      <c r="M16" s="236"/>
      <c r="N16" s="328">
        <f t="shared" si="3"/>
        <v>3.9395437123936894</v>
      </c>
      <c r="O16" s="328">
        <f t="shared" si="4"/>
        <v>0.58268062720945313</v>
      </c>
      <c r="P16" s="328"/>
      <c r="Q16" s="328">
        <f t="shared" si="5"/>
        <v>3.7241280655067488</v>
      </c>
      <c r="R16" s="328">
        <f t="shared" si="6"/>
        <v>-0.51175749214187327</v>
      </c>
      <c r="S16" s="327"/>
      <c r="T16" s="328">
        <f t="shared" si="7"/>
        <v>3.8959638654130435</v>
      </c>
      <c r="U16" s="328">
        <f t="shared" si="8"/>
        <v>0.37541858400507166</v>
      </c>
    </row>
    <row r="17" spans="1:21" x14ac:dyDescent="0.2">
      <c r="A17" s="329" t="str">
        <f>name!D12</f>
        <v>33 Protective service occupations</v>
      </c>
      <c r="B17" s="330">
        <v>1.5691006641179581</v>
      </c>
      <c r="C17" s="330">
        <v>5.7562248950572528</v>
      </c>
      <c r="D17" s="330">
        <f t="shared" si="0"/>
        <v>7.3253255591752104</v>
      </c>
      <c r="E17" s="331"/>
      <c r="F17" s="330">
        <v>1.8537429150013867</v>
      </c>
      <c r="G17" s="330">
        <v>5.3819798006119459</v>
      </c>
      <c r="H17" s="330">
        <f t="shared" si="1"/>
        <v>7.235722715613333</v>
      </c>
      <c r="I17" s="331"/>
      <c r="J17" s="330">
        <v>3.2386769990031858</v>
      </c>
      <c r="K17" s="330">
        <v>6.6977828948627014</v>
      </c>
      <c r="L17" s="330">
        <f t="shared" si="2"/>
        <v>9.9364598938658872</v>
      </c>
      <c r="M17" s="236"/>
      <c r="N17" s="328">
        <f t="shared" si="3"/>
        <v>3.3902866925536568</v>
      </c>
      <c r="O17" s="328">
        <f t="shared" si="4"/>
        <v>3.7897682403355892</v>
      </c>
      <c r="P17" s="328"/>
      <c r="Q17" s="328">
        <f t="shared" si="5"/>
        <v>-1.3355130306629825</v>
      </c>
      <c r="R17" s="328">
        <f t="shared" si="6"/>
        <v>1.468817723878546</v>
      </c>
      <c r="S17" s="327"/>
      <c r="T17" s="328">
        <f t="shared" si="7"/>
        <v>-0.24584435007352079</v>
      </c>
      <c r="U17" s="328">
        <f t="shared" si="8"/>
        <v>2.1370518367117342</v>
      </c>
    </row>
    <row r="18" spans="1:21" x14ac:dyDescent="0.2">
      <c r="A18" s="329" t="str">
        <f>name!D13</f>
        <v>34 Culture, media and sports occupations</v>
      </c>
      <c r="B18" s="330">
        <v>7.8805495440398614</v>
      </c>
      <c r="C18" s="330">
        <v>9.5527603072159799</v>
      </c>
      <c r="D18" s="330">
        <f t="shared" si="0"/>
        <v>17.433309851255842</v>
      </c>
      <c r="E18" s="331"/>
      <c r="F18" s="330">
        <v>8.5986942613499142</v>
      </c>
      <c r="G18" s="330">
        <v>8.3765739567932442</v>
      </c>
      <c r="H18" s="330">
        <f t="shared" si="1"/>
        <v>16.975268218143157</v>
      </c>
      <c r="I18" s="331"/>
      <c r="J18" s="330">
        <v>8.9629583001447592</v>
      </c>
      <c r="K18" s="330">
        <v>9.6599599634584017</v>
      </c>
      <c r="L18" s="330">
        <f t="shared" si="2"/>
        <v>18.622918263603161</v>
      </c>
      <c r="M18" s="236"/>
      <c r="N18" s="328">
        <f t="shared" si="3"/>
        <v>1.7595553730341607</v>
      </c>
      <c r="O18" s="328">
        <f t="shared" si="4"/>
        <v>0.27698274543530577</v>
      </c>
      <c r="P18" s="327"/>
      <c r="Q18" s="328">
        <f t="shared" si="5"/>
        <v>-2.5935962896750597</v>
      </c>
      <c r="R18" s="328">
        <f t="shared" si="6"/>
        <v>0.95486676129148407</v>
      </c>
      <c r="S18" s="327"/>
      <c r="T18" s="328">
        <f t="shared" si="7"/>
        <v>-0.53108993107335856</v>
      </c>
      <c r="U18" s="328">
        <f t="shared" si="8"/>
        <v>0.61948098135389262</v>
      </c>
    </row>
    <row r="19" spans="1:21" x14ac:dyDescent="0.2">
      <c r="A19" s="329" t="str">
        <f>name!D14</f>
        <v>35 Business and public service associate professionals</v>
      </c>
      <c r="B19" s="330">
        <v>20.884464410683282</v>
      </c>
      <c r="C19" s="330">
        <v>23.027553890679165</v>
      </c>
      <c r="D19" s="330">
        <f t="shared" si="0"/>
        <v>43.912018301362451</v>
      </c>
      <c r="E19" s="331"/>
      <c r="F19" s="330">
        <v>22.554195471978129</v>
      </c>
      <c r="G19" s="330">
        <v>23.952764256108271</v>
      </c>
      <c r="H19" s="330">
        <f t="shared" si="1"/>
        <v>46.5069597280864</v>
      </c>
      <c r="I19" s="331"/>
      <c r="J19" s="330">
        <v>24.254031019253244</v>
      </c>
      <c r="K19" s="330">
        <v>22.457277004535158</v>
      </c>
      <c r="L19" s="330">
        <f t="shared" si="2"/>
        <v>46.711308023788405</v>
      </c>
      <c r="M19" s="236"/>
      <c r="N19" s="328">
        <f t="shared" si="3"/>
        <v>1.5502038616700631</v>
      </c>
      <c r="O19" s="328">
        <f t="shared" si="4"/>
        <v>0.48558670648319868</v>
      </c>
      <c r="P19" s="327"/>
      <c r="Q19" s="328">
        <f t="shared" si="5"/>
        <v>0.79095648032205812</v>
      </c>
      <c r="R19" s="328">
        <f t="shared" si="6"/>
        <v>-0.42887124657873255</v>
      </c>
      <c r="S19" s="327"/>
      <c r="T19" s="328">
        <f t="shared" si="7"/>
        <v>1.1548965232999864</v>
      </c>
      <c r="U19" s="328">
        <f t="shared" si="8"/>
        <v>2.9232966898362633E-2</v>
      </c>
    </row>
    <row r="20" spans="1:21" x14ac:dyDescent="0.2">
      <c r="A20" s="329" t="str">
        <f>name!D15</f>
        <v>41 Administrative occupations</v>
      </c>
      <c r="B20" s="330">
        <v>41.701954787071919</v>
      </c>
      <c r="C20" s="330">
        <v>14.022147083140275</v>
      </c>
      <c r="D20" s="330">
        <f t="shared" si="0"/>
        <v>55.724101870212195</v>
      </c>
      <c r="E20" s="331"/>
      <c r="F20" s="330">
        <v>39.737657289248716</v>
      </c>
      <c r="G20" s="330">
        <v>14.71845793663103</v>
      </c>
      <c r="H20" s="330">
        <f t="shared" si="1"/>
        <v>54.456115225879742</v>
      </c>
      <c r="I20" s="331"/>
      <c r="J20" s="330">
        <v>30.648942745659852</v>
      </c>
      <c r="K20" s="330">
        <v>14.397617053631295</v>
      </c>
      <c r="L20" s="330">
        <f t="shared" si="2"/>
        <v>45.046559799291146</v>
      </c>
      <c r="M20" s="236"/>
      <c r="N20" s="328">
        <f t="shared" si="3"/>
        <v>-0.9603334750179271</v>
      </c>
      <c r="O20" s="328">
        <f t="shared" si="4"/>
        <v>-1.7164391990336592</v>
      </c>
      <c r="P20" s="327"/>
      <c r="Q20" s="328">
        <f t="shared" si="5"/>
        <v>0.973999475619447</v>
      </c>
      <c r="R20" s="328">
        <f t="shared" si="6"/>
        <v>-0.14682302652121448</v>
      </c>
      <c r="S20" s="327"/>
      <c r="T20" s="328">
        <f t="shared" si="7"/>
        <v>-0.45929420090226047</v>
      </c>
      <c r="U20" s="328">
        <f t="shared" si="8"/>
        <v>-1.2566937189816829</v>
      </c>
    </row>
    <row r="21" spans="1:21" x14ac:dyDescent="0.2">
      <c r="A21" s="329" t="str">
        <f>name!D16</f>
        <v>42 Secretarial and related occupations</v>
      </c>
      <c r="B21" s="330">
        <v>16.307624517130019</v>
      </c>
      <c r="C21" s="330">
        <v>0.77623578015080164</v>
      </c>
      <c r="D21" s="330">
        <f t="shared" si="0"/>
        <v>17.083860297280822</v>
      </c>
      <c r="E21" s="331"/>
      <c r="F21" s="330">
        <v>14.325124311744624</v>
      </c>
      <c r="G21" s="330">
        <v>0.55412574467454589</v>
      </c>
      <c r="H21" s="330">
        <f t="shared" si="1"/>
        <v>14.879250056419169</v>
      </c>
      <c r="I21" s="331"/>
      <c r="J21" s="330">
        <v>10.932439065650534</v>
      </c>
      <c r="K21" s="330">
        <v>0.84874588423326147</v>
      </c>
      <c r="L21" s="330">
        <f t="shared" si="2"/>
        <v>11.781184949883796</v>
      </c>
      <c r="M21" s="236"/>
      <c r="N21" s="328">
        <f t="shared" si="3"/>
        <v>-2.5590433211983066</v>
      </c>
      <c r="O21" s="328">
        <f t="shared" si="4"/>
        <v>-1.7857334530801849</v>
      </c>
      <c r="P21" s="327"/>
      <c r="Q21" s="328">
        <f t="shared" si="5"/>
        <v>-6.5190894238507102</v>
      </c>
      <c r="R21" s="328">
        <f t="shared" si="6"/>
        <v>2.8832378573487416</v>
      </c>
      <c r="S21" s="327"/>
      <c r="T21" s="328">
        <f t="shared" si="7"/>
        <v>-2.7255002112135607</v>
      </c>
      <c r="U21" s="328">
        <f t="shared" si="8"/>
        <v>-1.5443760604544887</v>
      </c>
    </row>
    <row r="22" spans="1:21" x14ac:dyDescent="0.2">
      <c r="A22" s="329" t="str">
        <f>name!D17</f>
        <v>51 Skilled agricultural and related trades</v>
      </c>
      <c r="B22" s="330">
        <v>1.2559090182743737</v>
      </c>
      <c r="C22" s="330">
        <v>4.5859930687648625</v>
      </c>
      <c r="D22" s="330">
        <f t="shared" si="0"/>
        <v>5.8419020870392364</v>
      </c>
      <c r="E22" s="331"/>
      <c r="F22" s="330">
        <v>1.3278699701662993</v>
      </c>
      <c r="G22" s="330">
        <v>4.0047951735459089</v>
      </c>
      <c r="H22" s="330">
        <f t="shared" si="1"/>
        <v>5.3326651437122079</v>
      </c>
      <c r="I22" s="331"/>
      <c r="J22" s="330">
        <v>2.0228983188995397</v>
      </c>
      <c r="K22" s="330">
        <v>4.8318738197486706</v>
      </c>
      <c r="L22" s="330">
        <f t="shared" si="2"/>
        <v>6.8547721386482099</v>
      </c>
      <c r="M22" s="236"/>
      <c r="N22" s="328">
        <f t="shared" si="3"/>
        <v>1.1205618735069756</v>
      </c>
      <c r="O22" s="328">
        <f t="shared" si="4"/>
        <v>2.8461172149494063</v>
      </c>
      <c r="P22" s="327"/>
      <c r="Q22" s="328">
        <f t="shared" si="5"/>
        <v>-2.6738860906889816</v>
      </c>
      <c r="R22" s="328">
        <f t="shared" si="6"/>
        <v>1.2594781882891537</v>
      </c>
      <c r="S22" s="327"/>
      <c r="T22" s="328">
        <f t="shared" si="7"/>
        <v>-1.8075699528852018</v>
      </c>
      <c r="U22" s="328">
        <f t="shared" si="8"/>
        <v>1.688048756430427</v>
      </c>
    </row>
    <row r="23" spans="1:21" x14ac:dyDescent="0.2">
      <c r="A23" s="329" t="str">
        <f>name!D18</f>
        <v>52 Skilled metal, electrical and electronic trades</v>
      </c>
      <c r="B23" s="330">
        <v>0.48788200785049302</v>
      </c>
      <c r="C23" s="330">
        <v>20.343052899198224</v>
      </c>
      <c r="D23" s="330">
        <f t="shared" si="0"/>
        <v>20.830934907048718</v>
      </c>
      <c r="E23" s="331"/>
      <c r="F23" s="330">
        <v>0.6210583903239465</v>
      </c>
      <c r="G23" s="330">
        <v>18.078791974364062</v>
      </c>
      <c r="H23" s="330">
        <f t="shared" si="1"/>
        <v>18.699850364688007</v>
      </c>
      <c r="I23" s="331"/>
      <c r="J23" s="330">
        <v>1.8815271747861699</v>
      </c>
      <c r="K23" s="330">
        <v>17.133642630577405</v>
      </c>
      <c r="L23" s="330">
        <f t="shared" si="2"/>
        <v>19.015169805363577</v>
      </c>
      <c r="M23" s="236"/>
      <c r="N23" s="328">
        <f t="shared" si="3"/>
        <v>4.9454287500231953</v>
      </c>
      <c r="O23" s="328">
        <f t="shared" si="4"/>
        <v>7.6692953501482641</v>
      </c>
      <c r="P23" s="327"/>
      <c r="Q23" s="328">
        <f t="shared" si="5"/>
        <v>-2.332368526054851</v>
      </c>
      <c r="R23" s="328">
        <f t="shared" si="6"/>
        <v>-0.35733072319611425</v>
      </c>
      <c r="S23" s="327"/>
      <c r="T23" s="328">
        <f t="shared" si="7"/>
        <v>-2.135343992463945</v>
      </c>
      <c r="U23" s="328">
        <f t="shared" si="8"/>
        <v>0.11153915519586111</v>
      </c>
    </row>
    <row r="24" spans="1:21" x14ac:dyDescent="0.2">
      <c r="A24" s="329" t="str">
        <f>name!D19</f>
        <v>53 Skilled construction and building trades</v>
      </c>
      <c r="B24" s="330">
        <v>0.29887312309309738</v>
      </c>
      <c r="C24" s="330">
        <v>18.832558154461221</v>
      </c>
      <c r="D24" s="330">
        <f t="shared" si="0"/>
        <v>19.13143127755432</v>
      </c>
      <c r="E24" s="331"/>
      <c r="F24" s="330">
        <v>0.33961091245822778</v>
      </c>
      <c r="G24" s="330">
        <v>17.057159408748543</v>
      </c>
      <c r="H24" s="330">
        <f t="shared" si="1"/>
        <v>17.39677032120677</v>
      </c>
      <c r="I24" s="331"/>
      <c r="J24" s="330">
        <v>0.38394673900763593</v>
      </c>
      <c r="K24" s="330">
        <v>16.95531038075136</v>
      </c>
      <c r="L24" s="330">
        <f t="shared" si="2"/>
        <v>17.339257119758997</v>
      </c>
      <c r="M24" s="236"/>
      <c r="N24" s="328">
        <f t="shared" si="3"/>
        <v>2.5885649971146396</v>
      </c>
      <c r="O24" s="328">
        <f t="shared" si="4"/>
        <v>0.82137664117338804</v>
      </c>
      <c r="P24" s="327"/>
      <c r="Q24" s="328">
        <f t="shared" si="5"/>
        <v>-1.960863332347007</v>
      </c>
      <c r="R24" s="328">
        <f t="shared" si="6"/>
        <v>-3.9918301898977937E-2</v>
      </c>
      <c r="S24" s="327"/>
      <c r="T24" s="328">
        <f t="shared" si="7"/>
        <v>-1.883006171731505</v>
      </c>
      <c r="U24" s="328">
        <f t="shared" si="8"/>
        <v>-2.2073875571337886E-2</v>
      </c>
    </row>
    <row r="25" spans="1:21" x14ac:dyDescent="0.2">
      <c r="A25" s="329" t="str">
        <f>name!D20</f>
        <v>54 Textiles, printing and other skilled trades</v>
      </c>
      <c r="B25" s="330">
        <v>5.3828999855029123</v>
      </c>
      <c r="C25" s="330">
        <v>8.7937088422773844</v>
      </c>
      <c r="D25" s="330">
        <f t="shared" si="0"/>
        <v>14.176608827780296</v>
      </c>
      <c r="E25" s="331"/>
      <c r="F25" s="330">
        <v>5.1443801171347143</v>
      </c>
      <c r="G25" s="330">
        <v>6.6397953363791222</v>
      </c>
      <c r="H25" s="330">
        <f t="shared" si="1"/>
        <v>11.784175453513836</v>
      </c>
      <c r="I25" s="331"/>
      <c r="J25" s="330">
        <v>5.8622515119570888</v>
      </c>
      <c r="K25" s="330">
        <v>7.0180355472585143</v>
      </c>
      <c r="L25" s="330">
        <f t="shared" si="2"/>
        <v>12.880287059215604</v>
      </c>
      <c r="M25" s="236"/>
      <c r="N25" s="328">
        <f t="shared" si="3"/>
        <v>-0.9023517538655379</v>
      </c>
      <c r="O25" s="328">
        <f t="shared" si="4"/>
        <v>0.87466212563458434</v>
      </c>
      <c r="P25" s="327"/>
      <c r="Q25" s="328">
        <f t="shared" si="5"/>
        <v>-5.464152450442894</v>
      </c>
      <c r="R25" s="328">
        <f t="shared" si="6"/>
        <v>0.370030944478561</v>
      </c>
      <c r="S25" s="327"/>
      <c r="T25" s="328">
        <f t="shared" si="7"/>
        <v>-3.6292211715118317</v>
      </c>
      <c r="U25" s="328">
        <f t="shared" si="8"/>
        <v>0.59469760958703599</v>
      </c>
    </row>
    <row r="26" spans="1:21" x14ac:dyDescent="0.2">
      <c r="A26" s="329" t="str">
        <f>name!D21</f>
        <v>61 Caring personal service occupations</v>
      </c>
      <c r="B26" s="330">
        <v>37.671822493303786</v>
      </c>
      <c r="C26" s="330">
        <v>8.9072999949706571</v>
      </c>
      <c r="D26" s="330">
        <f t="shared" si="0"/>
        <v>46.579122488274443</v>
      </c>
      <c r="E26" s="331"/>
      <c r="F26" s="330">
        <v>39.228877122246722</v>
      </c>
      <c r="G26" s="330">
        <v>9.1285278140693826</v>
      </c>
      <c r="H26" s="330">
        <f t="shared" si="1"/>
        <v>48.357404936316101</v>
      </c>
      <c r="I26" s="331"/>
      <c r="J26" s="330">
        <v>42.661254893906325</v>
      </c>
      <c r="K26" s="330">
        <v>12.981073804790936</v>
      </c>
      <c r="L26" s="330">
        <f t="shared" si="2"/>
        <v>55.642328698697263</v>
      </c>
      <c r="M26" s="236"/>
      <c r="N26" s="328">
        <f t="shared" si="3"/>
        <v>0.81330421193375191</v>
      </c>
      <c r="O26" s="328">
        <f t="shared" si="4"/>
        <v>0.5607529793241639</v>
      </c>
      <c r="P26" s="327"/>
      <c r="Q26" s="328">
        <f t="shared" si="5"/>
        <v>0.4918711303532719</v>
      </c>
      <c r="R26" s="328">
        <f t="shared" si="6"/>
        <v>2.3750181422412586</v>
      </c>
      <c r="S26" s="327"/>
      <c r="T26" s="328">
        <f t="shared" si="7"/>
        <v>0.75215331804399099</v>
      </c>
      <c r="U26" s="328">
        <f t="shared" si="8"/>
        <v>0.9398885107470667</v>
      </c>
    </row>
    <row r="27" spans="1:21" x14ac:dyDescent="0.2">
      <c r="A27" s="329" t="str">
        <f>name!D22</f>
        <v>62 Leisure, travel and related personal service occupations</v>
      </c>
      <c r="B27" s="330">
        <v>11.69097072625579</v>
      </c>
      <c r="C27" s="330">
        <v>4.9164757437964246</v>
      </c>
      <c r="D27" s="330">
        <f t="shared" si="0"/>
        <v>16.607446470052214</v>
      </c>
      <c r="E27" s="331"/>
      <c r="F27" s="330">
        <v>11.37932724387178</v>
      </c>
      <c r="G27" s="330">
        <v>4.7623075937165273</v>
      </c>
      <c r="H27" s="330">
        <f t="shared" si="1"/>
        <v>16.141634837588306</v>
      </c>
      <c r="I27" s="331"/>
      <c r="J27" s="330">
        <v>11.137169285650261</v>
      </c>
      <c r="K27" s="330">
        <v>5.6368948001260293</v>
      </c>
      <c r="L27" s="330">
        <f t="shared" si="2"/>
        <v>16.774064085776288</v>
      </c>
      <c r="M27" s="236"/>
      <c r="N27" s="328">
        <f t="shared" si="3"/>
        <v>-0.53891265791131682</v>
      </c>
      <c r="O27" s="328">
        <f t="shared" si="4"/>
        <v>-0.14329863566858725</v>
      </c>
      <c r="P27" s="327"/>
      <c r="Q27" s="328">
        <f t="shared" si="5"/>
        <v>-0.63516667842942187</v>
      </c>
      <c r="R27" s="328">
        <f t="shared" si="6"/>
        <v>1.1303474042708705</v>
      </c>
      <c r="S27" s="327"/>
      <c r="T27" s="328">
        <f t="shared" si="7"/>
        <v>-0.56736891947022361</v>
      </c>
      <c r="U27" s="328">
        <f t="shared" si="8"/>
        <v>0.25654144138953505</v>
      </c>
    </row>
    <row r="28" spans="1:21" x14ac:dyDescent="0.2">
      <c r="A28" s="329" t="str">
        <f>name!D23</f>
        <v>63 Community and civil enforcement occupations</v>
      </c>
      <c r="B28" s="330">
        <v>0.15697414872576618</v>
      </c>
      <c r="C28" s="330">
        <v>0.51421129335432358</v>
      </c>
      <c r="D28" s="330">
        <f t="shared" si="0"/>
        <v>0.67118544208008979</v>
      </c>
      <c r="E28" s="331"/>
      <c r="F28" s="330">
        <v>0.1615937430466956</v>
      </c>
      <c r="G28" s="330">
        <v>0.52528034643077781</v>
      </c>
      <c r="H28" s="330">
        <f t="shared" si="1"/>
        <v>0.68687408947747342</v>
      </c>
      <c r="I28" s="331"/>
      <c r="J28" s="330">
        <v>0.20533604577301745</v>
      </c>
      <c r="K28" s="330">
        <v>0.3716788776051656</v>
      </c>
      <c r="L28" s="330">
        <f>SUM(J28:K28)</f>
        <v>0.57701492337818305</v>
      </c>
      <c r="M28" s="236"/>
      <c r="N28" s="328">
        <f t="shared" si="3"/>
        <v>0.5817716074877799</v>
      </c>
      <c r="O28" s="328">
        <f t="shared" si="4"/>
        <v>1.6099045916367238</v>
      </c>
      <c r="P28" s="327"/>
      <c r="Q28" s="328">
        <f t="shared" si="5"/>
        <v>0.42686560114568728</v>
      </c>
      <c r="R28" s="328">
        <f t="shared" si="6"/>
        <v>-2.2796271653176325</v>
      </c>
      <c r="S28" s="327"/>
      <c r="T28" s="328">
        <f t="shared" si="7"/>
        <v>0.46318005860241929</v>
      </c>
      <c r="U28" s="328">
        <f t="shared" si="8"/>
        <v>-1.1551619708338956</v>
      </c>
    </row>
    <row r="29" spans="1:21" x14ac:dyDescent="0.2">
      <c r="A29" s="329" t="str">
        <f>name!D24</f>
        <v>71 Sales occupations</v>
      </c>
      <c r="B29" s="330">
        <v>22.925671312429753</v>
      </c>
      <c r="C29" s="330">
        <v>17.155977444409171</v>
      </c>
      <c r="D29" s="330">
        <f t="shared" si="0"/>
        <v>40.081648756838923</v>
      </c>
      <c r="E29" s="331"/>
      <c r="F29" s="330">
        <v>20.436145107691949</v>
      </c>
      <c r="G29" s="330">
        <v>16.475191176559132</v>
      </c>
      <c r="H29" s="330">
        <f t="shared" si="1"/>
        <v>36.911336284251078</v>
      </c>
      <c r="I29" s="331"/>
      <c r="J29" s="330">
        <v>17.092200940122094</v>
      </c>
      <c r="K29" s="330">
        <v>15.61639643594882</v>
      </c>
      <c r="L29" s="330">
        <f t="shared" si="2"/>
        <v>32.708597376070912</v>
      </c>
      <c r="M29" s="236"/>
      <c r="N29" s="328">
        <f t="shared" si="3"/>
        <v>-2.2728163518814126</v>
      </c>
      <c r="O29" s="328">
        <f t="shared" si="4"/>
        <v>-1.1841522592016873</v>
      </c>
      <c r="P29" s="327"/>
      <c r="Q29" s="328">
        <f t="shared" si="5"/>
        <v>-0.80654914778011122</v>
      </c>
      <c r="R29" s="328">
        <f t="shared" si="6"/>
        <v>-0.35625900959542767</v>
      </c>
      <c r="S29" s="327"/>
      <c r="T29" s="328">
        <f t="shared" si="7"/>
        <v>-1.6344922589865307</v>
      </c>
      <c r="U29" s="328">
        <f t="shared" si="8"/>
        <v>-0.80263329343279732</v>
      </c>
    </row>
    <row r="30" spans="1:21" x14ac:dyDescent="0.2">
      <c r="A30" s="329" t="str">
        <f>name!D25</f>
        <v>72 Customer service occupations</v>
      </c>
      <c r="B30" s="330">
        <v>6.4559905942316442</v>
      </c>
      <c r="C30" s="330">
        <v>3.5770368381309732</v>
      </c>
      <c r="D30" s="330">
        <f t="shared" si="0"/>
        <v>10.033027432362617</v>
      </c>
      <c r="E30" s="331"/>
      <c r="F30" s="330">
        <v>6.8654756456587647</v>
      </c>
      <c r="G30" s="330">
        <v>3.6043791874655575</v>
      </c>
      <c r="H30" s="330">
        <f t="shared" si="1"/>
        <v>10.469854833124323</v>
      </c>
      <c r="I30" s="331"/>
      <c r="J30" s="330">
        <v>9.1227507151509979</v>
      </c>
      <c r="K30" s="330">
        <v>5.8709763408677205</v>
      </c>
      <c r="L30" s="330">
        <f t="shared" si="2"/>
        <v>14.993727056018718</v>
      </c>
      <c r="M30" s="236"/>
      <c r="N30" s="328">
        <f t="shared" si="3"/>
        <v>1.2375317971584199</v>
      </c>
      <c r="O30" s="328">
        <f t="shared" si="4"/>
        <v>1.9131781258394209</v>
      </c>
      <c r="P30" s="327"/>
      <c r="Q30" s="328">
        <f t="shared" si="5"/>
        <v>0.15241179540086414</v>
      </c>
      <c r="R30" s="328">
        <f t="shared" si="6"/>
        <v>3.3059471385609607</v>
      </c>
      <c r="S30" s="327"/>
      <c r="T30" s="328">
        <f t="shared" si="7"/>
        <v>0.85599820270050309</v>
      </c>
      <c r="U30" s="328">
        <f t="shared" si="8"/>
        <v>2.4231030788460117</v>
      </c>
    </row>
    <row r="31" spans="1:21" x14ac:dyDescent="0.2">
      <c r="A31" s="329" t="str">
        <f>name!D26</f>
        <v>81 Process, plant and machine operatives</v>
      </c>
      <c r="B31" s="330">
        <v>1.5016137433072756</v>
      </c>
      <c r="C31" s="330">
        <v>7.5354791022133245</v>
      </c>
      <c r="D31" s="330">
        <f t="shared" si="0"/>
        <v>9.0370928455206005</v>
      </c>
      <c r="E31" s="331"/>
      <c r="F31" s="330">
        <v>1.3147187863947536</v>
      </c>
      <c r="G31" s="330">
        <v>6.7466155695533816</v>
      </c>
      <c r="H31" s="330">
        <f t="shared" si="1"/>
        <v>8.0613343559481354</v>
      </c>
      <c r="I31" s="331"/>
      <c r="J31" s="330">
        <v>1.576591495937091</v>
      </c>
      <c r="K31" s="330">
        <v>8.4021725414814803</v>
      </c>
      <c r="L31" s="330">
        <f t="shared" si="2"/>
        <v>9.9787640374185713</v>
      </c>
      <c r="M31" s="236"/>
      <c r="N31" s="328">
        <f t="shared" si="3"/>
        <v>-2.6233282048035766</v>
      </c>
      <c r="O31" s="328">
        <f t="shared" si="4"/>
        <v>1.2183113043189975</v>
      </c>
      <c r="P31" s="327"/>
      <c r="Q31" s="328">
        <f t="shared" si="5"/>
        <v>-2.1873514289814544</v>
      </c>
      <c r="R31" s="328">
        <f t="shared" si="6"/>
        <v>1.4737496679763984</v>
      </c>
      <c r="S31" s="327"/>
      <c r="T31" s="328">
        <f t="shared" si="7"/>
        <v>-2.2592565555529243</v>
      </c>
      <c r="U31" s="328">
        <f t="shared" si="8"/>
        <v>1.432700454492819</v>
      </c>
    </row>
    <row r="32" spans="1:21" x14ac:dyDescent="0.2">
      <c r="A32" s="329" t="str">
        <f>name!D27</f>
        <v>82 Transport and mobile machine drivers and operatives</v>
      </c>
      <c r="B32" s="330">
        <v>1.8111233903657675</v>
      </c>
      <c r="C32" s="330">
        <v>16.5830748752802</v>
      </c>
      <c r="D32" s="330">
        <f t="shared" si="0"/>
        <v>18.394198265645969</v>
      </c>
      <c r="E32" s="331"/>
      <c r="F32" s="330">
        <v>1.5140824018099888</v>
      </c>
      <c r="G32" s="330">
        <v>15.252552023807604</v>
      </c>
      <c r="H32" s="330">
        <f t="shared" si="1"/>
        <v>16.766634425617593</v>
      </c>
      <c r="I32" s="331"/>
      <c r="J32" s="330">
        <v>2.5681361431902938</v>
      </c>
      <c r="K32" s="330">
        <v>15.623724021216633</v>
      </c>
      <c r="L32" s="330">
        <f t="shared" si="2"/>
        <v>18.191860164406926</v>
      </c>
      <c r="M32" s="236"/>
      <c r="N32" s="328">
        <f t="shared" si="3"/>
        <v>-3.5193336155684429</v>
      </c>
      <c r="O32" s="328">
        <f t="shared" si="4"/>
        <v>3.5852460764322469</v>
      </c>
      <c r="P32" s="327"/>
      <c r="Q32" s="328">
        <f t="shared" si="5"/>
        <v>-1.6588028902011387</v>
      </c>
      <c r="R32" s="328">
        <f t="shared" si="6"/>
        <v>0.16041983363377366</v>
      </c>
      <c r="S32" s="327"/>
      <c r="T32" s="328">
        <f t="shared" si="7"/>
        <v>-1.8358283038788392</v>
      </c>
      <c r="U32" s="328">
        <f t="shared" si="8"/>
        <v>0.54537099474980533</v>
      </c>
    </row>
    <row r="33" spans="1:21" x14ac:dyDescent="0.2">
      <c r="A33" s="329" t="str">
        <f>name!D28</f>
        <v>91 Elementary trades and related occupations</v>
      </c>
      <c r="B33" s="330">
        <v>1.5470723594179021</v>
      </c>
      <c r="C33" s="330">
        <v>6.5865734629352675</v>
      </c>
      <c r="D33" s="330">
        <f t="shared" si="0"/>
        <v>8.13364582235317</v>
      </c>
      <c r="E33" s="331"/>
      <c r="F33" s="330">
        <v>1.0510682922147161</v>
      </c>
      <c r="G33" s="330">
        <v>5.4825131704396979</v>
      </c>
      <c r="H33" s="330">
        <f t="shared" si="1"/>
        <v>6.5335814626544142</v>
      </c>
      <c r="I33" s="331"/>
      <c r="J33" s="330">
        <v>0.88381335464378774</v>
      </c>
      <c r="K33" s="330">
        <v>4.5552681809231688</v>
      </c>
      <c r="L33" s="330">
        <f t="shared" si="2"/>
        <v>5.4390815355669568</v>
      </c>
      <c r="M33" s="236"/>
      <c r="N33" s="328">
        <f t="shared" si="3"/>
        <v>-7.439847477753414</v>
      </c>
      <c r="O33" s="328">
        <f t="shared" si="4"/>
        <v>-1.14879335342154</v>
      </c>
      <c r="P33" s="327"/>
      <c r="Q33" s="328">
        <f t="shared" si="5"/>
        <v>-3.6028867078643723</v>
      </c>
      <c r="R33" s="328">
        <f t="shared" si="6"/>
        <v>-1.2275974393432088</v>
      </c>
      <c r="S33" s="327"/>
      <c r="T33" s="328">
        <f t="shared" si="7"/>
        <v>-4.2864971211803553</v>
      </c>
      <c r="U33" s="328">
        <f t="shared" si="8"/>
        <v>-1.2148605500182375</v>
      </c>
    </row>
    <row r="34" spans="1:21" x14ac:dyDescent="0.2">
      <c r="A34" s="329" t="str">
        <f>name!D29</f>
        <v>92 Elementary administration and service occupations</v>
      </c>
      <c r="B34" s="330">
        <v>33.733578040801397</v>
      </c>
      <c r="C34" s="330">
        <v>30.139025292369062</v>
      </c>
      <c r="D34" s="330">
        <f t="shared" ref="D34" si="9">SUM(B34:C34)</f>
        <v>63.87260333317046</v>
      </c>
      <c r="E34" s="331"/>
      <c r="F34" s="330">
        <v>30.394212437763947</v>
      </c>
      <c r="G34" s="330">
        <v>26.800947422009319</v>
      </c>
      <c r="H34" s="330">
        <f t="shared" ref="H34" si="10">SUM(F34:G34)</f>
        <v>57.19515985977327</v>
      </c>
      <c r="I34" s="331"/>
      <c r="J34" s="330">
        <v>29.494835455365561</v>
      </c>
      <c r="K34" s="330">
        <v>27.214989799047721</v>
      </c>
      <c r="L34" s="330">
        <f t="shared" ref="L34" si="11">SUM(J34:K34)</f>
        <v>56.709825254413282</v>
      </c>
      <c r="M34" s="236"/>
      <c r="N34" s="328">
        <f t="shared" si="3"/>
        <v>-2.0632479071036047</v>
      </c>
      <c r="O34" s="328">
        <f t="shared" si="4"/>
        <v>-0.20004651464687884</v>
      </c>
      <c r="P34" s="327"/>
      <c r="Q34" s="328">
        <f t="shared" si="5"/>
        <v>-2.3203288674991329</v>
      </c>
      <c r="R34" s="328">
        <f t="shared" si="6"/>
        <v>0.10225677061035388</v>
      </c>
      <c r="S34" s="327"/>
      <c r="T34" s="328">
        <f t="shared" si="7"/>
        <v>-2.184217814798195</v>
      </c>
      <c r="U34" s="328">
        <f t="shared" si="8"/>
        <v>-5.6795840635703865E-2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317.59849346675162</v>
      </c>
      <c r="C36" s="333">
        <f t="shared" ref="C36:D36" si="12">SUM(C9:C34)</f>
        <v>338.10750653324857</v>
      </c>
      <c r="D36" s="333">
        <f t="shared" si="12"/>
        <v>655.70600000000002</v>
      </c>
      <c r="E36" s="333"/>
      <c r="F36" s="333">
        <f>SUM(F9:F34)</f>
        <v>333.8812722090592</v>
      </c>
      <c r="G36" s="333">
        <f t="shared" ref="G36:H36" si="13">SUM(G9:G34)</f>
        <v>338.4527277909408</v>
      </c>
      <c r="H36" s="333">
        <f t="shared" si="13"/>
        <v>672.33400000000006</v>
      </c>
      <c r="I36" s="333"/>
      <c r="J36" s="333">
        <f>SUM(J9:J34)</f>
        <v>355.3292796091805</v>
      </c>
      <c r="K36" s="333">
        <f t="shared" ref="K36:L36" si="14">SUM(K9:K34)</f>
        <v>363.43072039081966</v>
      </c>
      <c r="L36" s="333">
        <f t="shared" si="14"/>
        <v>718.76000000000022</v>
      </c>
      <c r="M36" s="258"/>
      <c r="N36" s="334">
        <f t="shared" si="3"/>
        <v>1.0049656298755982</v>
      </c>
      <c r="O36" s="334">
        <f>IF(F36&gt;0,(EXP(LN(J36/F36)/($J$6-$F$6))-1)*100,0)</f>
        <v>0.41592558221672515</v>
      </c>
      <c r="P36" s="335"/>
      <c r="Q36" s="334">
        <f t="shared" ref="Q36" si="15">IF(C36&gt;0,(EXP(LN(G36/C36)/($F$6-$B$6))-1)*100,0)</f>
        <v>2.0412463105135004E-2</v>
      </c>
      <c r="R36" s="334">
        <f t="shared" ref="R36" si="16">IF(G36&gt;0,(EXP(LN(K36/G36)/($J$6-$F$6))-1)*100,0)</f>
        <v>0.47582351406094681</v>
      </c>
      <c r="S36" s="335"/>
      <c r="T36" s="334">
        <f t="shared" ref="T36" si="17">IF(D36&gt;0,(EXP(LN(H36/D36)/($F$6-$B$6))-1)*100,0)</f>
        <v>0.50211083468565398</v>
      </c>
      <c r="U36" s="334">
        <f t="shared" ref="U36" si="18">IF(H36&gt;0,(EXP(LN(L36/H36)/($J$6-$F$6))-1)*100,0)</f>
        <v>0.44614068541455332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Enterprise M3 LEP (including all of Surrey)</v>
      </c>
      <c r="Q1" s="19" t="str">
        <f>CONCATENATE("Occupation Table 5.1  Males: Employment Change by Status (SOC 2020), ",B$5,"-",L$5,", ",Info!B5)</f>
        <v>Occupation Table 5.1  Males: Employment Change by Status (SOC 2020), 2015-2035, Enterprise M3 LEP (including all of Surrey)</v>
      </c>
      <c r="AG1" s="19" t="str">
        <f>CONCATENATE("Occupation Table 5.2  Females: Employment Change by Status (SOC 2020), ",R$5,"-",AB$5,", ",Info!B5)</f>
        <v>Occupation Table 5.2  Females: Employment Change by Status (SOC 2020), 2015-2035, Enterprise M3 LEP (including all of Surrey)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53.896471521742342</v>
      </c>
      <c r="C8" s="11">
        <v>8.1863702420479676</v>
      </c>
      <c r="D8" s="11">
        <v>13.143947189965024</v>
      </c>
      <c r="E8" s="11">
        <f>SUM(B8:D8)</f>
        <v>75.226788953755332</v>
      </c>
      <c r="F8" s="11"/>
      <c r="G8" s="11">
        <v>58.081617206545737</v>
      </c>
      <c r="H8" s="11">
        <v>12.290336716826417</v>
      </c>
      <c r="I8" s="11">
        <v>13.843989937191211</v>
      </c>
      <c r="J8" s="11">
        <f>SUM(G8:I8)</f>
        <v>84.215943860563371</v>
      </c>
      <c r="K8" s="11"/>
      <c r="L8" s="11">
        <v>65.354768077127588</v>
      </c>
      <c r="M8" s="11">
        <v>15.779328830504037</v>
      </c>
      <c r="N8" s="11">
        <v>16.007630881407071</v>
      </c>
      <c r="O8" s="11">
        <f>SUM(L8:N8)</f>
        <v>97.141727789038697</v>
      </c>
      <c r="Q8" s="10" t="str">
        <f>name!E4</f>
        <v>Managers, directors and senior officials</v>
      </c>
      <c r="R8" s="11">
        <v>37.319312066217734</v>
      </c>
      <c r="S8" s="11">
        <v>2.8059534100541712</v>
      </c>
      <c r="T8" s="11">
        <v>8.5152105666354618</v>
      </c>
      <c r="U8" s="11">
        <f>SUM(R8:T8)</f>
        <v>48.640476042907366</v>
      </c>
      <c r="V8" s="11"/>
      <c r="W8" s="11">
        <v>39.095268081298009</v>
      </c>
      <c r="X8" s="11">
        <v>4.2978261884959625</v>
      </c>
      <c r="Y8" s="11">
        <v>8.602931999151032</v>
      </c>
      <c r="Z8" s="11">
        <f>SUM(W8:Y8)</f>
        <v>51.996026268945002</v>
      </c>
      <c r="AA8" s="11"/>
      <c r="AB8" s="11">
        <v>40.857035696274892</v>
      </c>
      <c r="AC8" s="11">
        <v>5.5173872646916573</v>
      </c>
      <c r="AD8" s="11">
        <v>10.190369184837992</v>
      </c>
      <c r="AE8" s="11">
        <f>SUM(AB8:AD8)</f>
        <v>56.564792145804539</v>
      </c>
      <c r="AG8" s="10" t="str">
        <f>name!E4</f>
        <v>Managers, directors and senior officials</v>
      </c>
      <c r="AH8" s="11">
        <v>16.577159455524619</v>
      </c>
      <c r="AI8" s="11">
        <v>5.3804168319937968</v>
      </c>
      <c r="AJ8" s="11">
        <v>4.6287366233295666</v>
      </c>
      <c r="AK8" s="11">
        <f>SUM(AH8:AJ8)</f>
        <v>26.58631291084798</v>
      </c>
      <c r="AL8" s="11"/>
      <c r="AM8" s="11">
        <v>18.986349125247695</v>
      </c>
      <c r="AN8" s="11">
        <v>7.9925105283304587</v>
      </c>
      <c r="AO8" s="11">
        <v>5.2410579380401741</v>
      </c>
      <c r="AP8" s="11">
        <f>SUM(AM8:AO8)</f>
        <v>32.219917591618326</v>
      </c>
      <c r="AQ8" s="11"/>
      <c r="AR8" s="11">
        <v>24.497732380852678</v>
      </c>
      <c r="AS8" s="11">
        <v>10.261941565812384</v>
      </c>
      <c r="AT8" s="11">
        <v>5.8172616965690818</v>
      </c>
      <c r="AU8" s="11">
        <f>SUM(AR8:AT8)</f>
        <v>40.576935643234144</v>
      </c>
    </row>
    <row r="9" spans="1:47" x14ac:dyDescent="0.2">
      <c r="A9" t="str">
        <f>name!E5</f>
        <v>Professional occupations</v>
      </c>
      <c r="B9" s="11">
        <v>97.786963930401257</v>
      </c>
      <c r="C9" s="11">
        <v>24.451597116385827</v>
      </c>
      <c r="D9" s="11">
        <v>21.487782378506868</v>
      </c>
      <c r="E9" s="11">
        <f t="shared" ref="E9:E18" si="0">SUM(B9:D9)</f>
        <v>143.72634342529395</v>
      </c>
      <c r="F9" s="11"/>
      <c r="G9" s="11">
        <v>114.42353630828285</v>
      </c>
      <c r="H9" s="11">
        <v>31.827767451752774</v>
      </c>
      <c r="I9" s="11">
        <v>20.888643427964638</v>
      </c>
      <c r="J9" s="11">
        <f t="shared" ref="J9:J16" si="1">SUM(G9:I9)</f>
        <v>167.13994718800026</v>
      </c>
      <c r="K9" s="11"/>
      <c r="L9" s="11">
        <v>136.6228282161122</v>
      </c>
      <c r="M9" s="11">
        <v>38.085410734353388</v>
      </c>
      <c r="N9" s="11">
        <v>21.003446410707369</v>
      </c>
      <c r="O9" s="11">
        <f t="shared" ref="O9:O16" si="2">SUM(L9:N9)</f>
        <v>195.71168536117295</v>
      </c>
      <c r="Q9" s="10" t="str">
        <f>name!E5</f>
        <v>Professional occupations</v>
      </c>
      <c r="R9" s="11">
        <v>59.617803289467162</v>
      </c>
      <c r="S9" s="11">
        <v>5.0853385858862588</v>
      </c>
      <c r="T9" s="11">
        <v>13.062448010479095</v>
      </c>
      <c r="U9" s="11">
        <f t="shared" ref="U9:U16" si="3">SUM(R9:T9)</f>
        <v>77.765589885832526</v>
      </c>
      <c r="V9" s="11"/>
      <c r="W9" s="11">
        <v>67.28905602692052</v>
      </c>
      <c r="X9" s="11">
        <v>8.0509198409510105</v>
      </c>
      <c r="Y9" s="11">
        <v>11.356319543350075</v>
      </c>
      <c r="Z9" s="11">
        <f t="shared" ref="Z9:Z16" si="4">SUM(W9:Y9)</f>
        <v>86.696295411221598</v>
      </c>
      <c r="AA9" s="11"/>
      <c r="AB9" s="11">
        <v>78.291271399383362</v>
      </c>
      <c r="AC9" s="11">
        <v>10.929279235925886</v>
      </c>
      <c r="AD9" s="11">
        <v>10.872888095657691</v>
      </c>
      <c r="AE9" s="11">
        <f t="shared" ref="AE9:AE16" si="5">SUM(AB9:AD9)</f>
        <v>100.09343873096694</v>
      </c>
      <c r="AG9" s="10" t="str">
        <f>name!E5</f>
        <v>Professional occupations</v>
      </c>
      <c r="AH9" s="11">
        <v>38.169160640934066</v>
      </c>
      <c r="AI9" s="11">
        <v>19.366258530499572</v>
      </c>
      <c r="AJ9" s="11">
        <v>8.4253343680277677</v>
      </c>
      <c r="AK9" s="11">
        <f t="shared" ref="AK9:AK18" si="6">SUM(AH9:AJ9)</f>
        <v>65.960753539461408</v>
      </c>
      <c r="AL9" s="11"/>
      <c r="AM9" s="11">
        <v>47.13448028136235</v>
      </c>
      <c r="AN9" s="11">
        <v>23.776847610801759</v>
      </c>
      <c r="AO9" s="11">
        <v>9.5323238846145646</v>
      </c>
      <c r="AP9" s="11">
        <f t="shared" ref="AP9:AP18" si="7">SUM(AM9:AO9)</f>
        <v>80.44365177677868</v>
      </c>
      <c r="AQ9" s="11"/>
      <c r="AR9" s="11">
        <v>58.331556816728771</v>
      </c>
      <c r="AS9" s="11">
        <v>27.156131498427502</v>
      </c>
      <c r="AT9" s="11">
        <v>10.130558315049685</v>
      </c>
      <c r="AU9" s="11">
        <f t="shared" ref="AU9:AU18" si="8">SUM(AR9:AT9)</f>
        <v>95.618246630205959</v>
      </c>
    </row>
    <row r="10" spans="1:47" x14ac:dyDescent="0.2">
      <c r="A10" t="str">
        <f>name!E6</f>
        <v>Associate professional occupations</v>
      </c>
      <c r="B10" s="11">
        <v>56.994844121862883</v>
      </c>
      <c r="C10" s="11">
        <v>15.493800272437039</v>
      </c>
      <c r="D10" s="11">
        <v>18.065413103436853</v>
      </c>
      <c r="E10" s="11">
        <f t="shared" si="0"/>
        <v>90.554057497736778</v>
      </c>
      <c r="F10" s="11"/>
      <c r="G10" s="11">
        <v>62.320475764924765</v>
      </c>
      <c r="H10" s="11">
        <v>18.441926576263974</v>
      </c>
      <c r="I10" s="11">
        <v>16.543064960077167</v>
      </c>
      <c r="J10" s="11">
        <f t="shared" si="1"/>
        <v>97.305467301265907</v>
      </c>
      <c r="K10" s="11"/>
      <c r="L10" s="11">
        <v>65.168036710110343</v>
      </c>
      <c r="M10" s="11">
        <v>18.981530982211144</v>
      </c>
      <c r="N10" s="11">
        <v>17.824525153558536</v>
      </c>
      <c r="O10" s="11">
        <f t="shared" si="2"/>
        <v>101.97409284588002</v>
      </c>
      <c r="Q10" s="10" t="str">
        <f>name!E6</f>
        <v>Associate professional occupations</v>
      </c>
      <c r="R10" s="11">
        <v>35.562694348085863</v>
      </c>
      <c r="S10" s="11">
        <v>4.257553369382995</v>
      </c>
      <c r="T10" s="11">
        <v>8.6123430115875514</v>
      </c>
      <c r="U10" s="11">
        <f t="shared" si="3"/>
        <v>48.432590729056415</v>
      </c>
      <c r="V10" s="11"/>
      <c r="W10" s="11">
        <v>37.182444817348596</v>
      </c>
      <c r="X10" s="11">
        <v>5.6844178958318476</v>
      </c>
      <c r="Y10" s="11">
        <v>7.062103519199189</v>
      </c>
      <c r="Z10" s="11">
        <f t="shared" si="4"/>
        <v>49.928966232379636</v>
      </c>
      <c r="AA10" s="11"/>
      <c r="AB10" s="11">
        <v>36.62855635218925</v>
      </c>
      <c r="AC10" s="11">
        <v>5.2709696329419948</v>
      </c>
      <c r="AD10" s="11">
        <v>7.4145634107086424</v>
      </c>
      <c r="AE10" s="11">
        <f t="shared" si="5"/>
        <v>49.314089395839893</v>
      </c>
      <c r="AG10" s="10" t="str">
        <f>name!E6</f>
        <v>Associate professional occupations</v>
      </c>
      <c r="AH10" s="11">
        <v>21.432149773777006</v>
      </c>
      <c r="AI10" s="11">
        <v>11.236246903054045</v>
      </c>
      <c r="AJ10" s="11">
        <v>9.4530700918493071</v>
      </c>
      <c r="AK10" s="11">
        <f t="shared" si="6"/>
        <v>42.121466768680357</v>
      </c>
      <c r="AL10" s="11"/>
      <c r="AM10" s="11">
        <v>25.13803094757619</v>
      </c>
      <c r="AN10" s="11">
        <v>12.757508680432123</v>
      </c>
      <c r="AO10" s="11">
        <v>9.4809614408779765</v>
      </c>
      <c r="AP10" s="11">
        <f t="shared" si="7"/>
        <v>47.376501068886292</v>
      </c>
      <c r="AQ10" s="11"/>
      <c r="AR10" s="11">
        <v>28.539480357921104</v>
      </c>
      <c r="AS10" s="11">
        <v>13.710561349269149</v>
      </c>
      <c r="AT10" s="11">
        <v>10.409961742849893</v>
      </c>
      <c r="AU10" s="11">
        <f t="shared" si="8"/>
        <v>52.660003450040143</v>
      </c>
    </row>
    <row r="11" spans="1:47" x14ac:dyDescent="0.2">
      <c r="A11" t="str">
        <f>name!E7</f>
        <v>Administrative and secretarial occupations</v>
      </c>
      <c r="B11" s="11">
        <v>38.845046230540497</v>
      </c>
      <c r="C11" s="11">
        <v>29.542873963141734</v>
      </c>
      <c r="D11" s="11">
        <v>4.4200419738108234</v>
      </c>
      <c r="E11" s="11">
        <f t="shared" si="0"/>
        <v>72.807962167493059</v>
      </c>
      <c r="F11" s="11"/>
      <c r="G11" s="11">
        <v>36.940025708626919</v>
      </c>
      <c r="H11" s="11">
        <v>28.656964199802946</v>
      </c>
      <c r="I11" s="11">
        <v>3.7383753738690335</v>
      </c>
      <c r="J11" s="11">
        <f t="shared" si="1"/>
        <v>69.335365282298895</v>
      </c>
      <c r="K11" s="11"/>
      <c r="L11" s="11">
        <v>29.709579582654644</v>
      </c>
      <c r="M11" s="11">
        <v>23.074996303084443</v>
      </c>
      <c r="N11" s="11">
        <v>4.0431688634358629</v>
      </c>
      <c r="O11" s="11">
        <f t="shared" si="2"/>
        <v>56.827744749174954</v>
      </c>
      <c r="Q11" s="10" t="str">
        <f>name!E7</f>
        <v>Administrative and secretarial occupations</v>
      </c>
      <c r="R11" s="11">
        <v>10.859177913473712</v>
      </c>
      <c r="S11" s="11">
        <v>2.7873391361485234</v>
      </c>
      <c r="T11" s="11">
        <v>1.1518658136688482</v>
      </c>
      <c r="U11" s="11">
        <f t="shared" si="3"/>
        <v>14.798382863291083</v>
      </c>
      <c r="V11" s="11"/>
      <c r="W11" s="11">
        <v>11.045760300430826</v>
      </c>
      <c r="X11" s="11">
        <v>3.3671888747960899</v>
      </c>
      <c r="Y11" s="11">
        <v>0.85963450607867309</v>
      </c>
      <c r="Z11" s="11">
        <f t="shared" si="4"/>
        <v>15.272583681305591</v>
      </c>
      <c r="AA11" s="11"/>
      <c r="AB11" s="11">
        <v>11.241041710757859</v>
      </c>
      <c r="AC11" s="11">
        <v>2.7564100773116311</v>
      </c>
      <c r="AD11" s="11">
        <v>1.2489111497950802</v>
      </c>
      <c r="AE11" s="11">
        <f t="shared" si="5"/>
        <v>15.246362937864571</v>
      </c>
      <c r="AG11" s="10" t="str">
        <f>name!E7</f>
        <v>Administrative and secretarial occupations</v>
      </c>
      <c r="AH11" s="11">
        <v>27.985868317066775</v>
      </c>
      <c r="AI11" s="11">
        <v>26.755534826993209</v>
      </c>
      <c r="AJ11" s="11">
        <v>3.2681761601419757</v>
      </c>
      <c r="AK11" s="11">
        <f t="shared" si="6"/>
        <v>58.009579304201964</v>
      </c>
      <c r="AL11" s="11"/>
      <c r="AM11" s="11">
        <v>25.894265408196087</v>
      </c>
      <c r="AN11" s="11">
        <v>25.289775325006858</v>
      </c>
      <c r="AO11" s="11">
        <v>2.8787408677903619</v>
      </c>
      <c r="AP11" s="11">
        <f t="shared" si="7"/>
        <v>54.062781600993311</v>
      </c>
      <c r="AQ11" s="11"/>
      <c r="AR11" s="11">
        <v>18.468537871896785</v>
      </c>
      <c r="AS11" s="11">
        <v>20.318586225772815</v>
      </c>
      <c r="AT11" s="11">
        <v>2.7942577136407833</v>
      </c>
      <c r="AU11" s="11">
        <f t="shared" si="8"/>
        <v>41.581381811310386</v>
      </c>
    </row>
    <row r="12" spans="1:47" x14ac:dyDescent="0.2">
      <c r="A12" t="str">
        <f>name!E8</f>
        <v>Skilled trades occupations</v>
      </c>
      <c r="B12" s="11">
        <v>33.45660688310813</v>
      </c>
      <c r="C12" s="11">
        <v>5.9900902249229953</v>
      </c>
      <c r="D12" s="11">
        <v>20.534179991391451</v>
      </c>
      <c r="E12" s="11">
        <f t="shared" si="0"/>
        <v>59.980877099422571</v>
      </c>
      <c r="F12" s="11"/>
      <c r="G12" s="11">
        <v>27.854780980656045</v>
      </c>
      <c r="H12" s="11">
        <v>5.2889018731297126</v>
      </c>
      <c r="I12" s="11">
        <v>20.069778429335084</v>
      </c>
      <c r="J12" s="11">
        <f t="shared" si="1"/>
        <v>53.213461283120836</v>
      </c>
      <c r="K12" s="11"/>
      <c r="L12" s="11">
        <v>25.439388497422094</v>
      </c>
      <c r="M12" s="11">
        <v>6.7382749336392012</v>
      </c>
      <c r="N12" s="11">
        <v>23.911822691925099</v>
      </c>
      <c r="O12" s="11">
        <f t="shared" si="2"/>
        <v>56.089486122986401</v>
      </c>
      <c r="Q12" s="10" t="str">
        <f>name!E8</f>
        <v>Skilled trades occupations</v>
      </c>
      <c r="R12" s="11">
        <v>30.459863714395944</v>
      </c>
      <c r="S12" s="11">
        <v>3.6972051864812134</v>
      </c>
      <c r="T12" s="11">
        <v>18.39824406382451</v>
      </c>
      <c r="U12" s="11">
        <f t="shared" si="3"/>
        <v>52.55531296470167</v>
      </c>
      <c r="V12" s="11"/>
      <c r="W12" s="11">
        <v>24.910159037413777</v>
      </c>
      <c r="X12" s="11">
        <v>3.075686686326272</v>
      </c>
      <c r="Y12" s="11">
        <v>17.794696169297609</v>
      </c>
      <c r="Z12" s="11">
        <f t="shared" si="4"/>
        <v>45.780541893037658</v>
      </c>
      <c r="AA12" s="11"/>
      <c r="AB12" s="11">
        <v>21.379546908571658</v>
      </c>
      <c r="AC12" s="11">
        <v>3.9235438707088894</v>
      </c>
      <c r="AD12" s="11">
        <v>20.635771599055406</v>
      </c>
      <c r="AE12" s="11">
        <f t="shared" si="5"/>
        <v>45.938862378335955</v>
      </c>
      <c r="AG12" s="10" t="str">
        <f>name!E8</f>
        <v>Skilled trades occupations</v>
      </c>
      <c r="AH12" s="11">
        <v>2.9967431687121513</v>
      </c>
      <c r="AI12" s="11">
        <v>2.2928850384417796</v>
      </c>
      <c r="AJ12" s="11">
        <v>2.1359359275669476</v>
      </c>
      <c r="AK12" s="11">
        <f t="shared" si="6"/>
        <v>7.4255641347208785</v>
      </c>
      <c r="AL12" s="11"/>
      <c r="AM12" s="11">
        <v>2.9446219432422649</v>
      </c>
      <c r="AN12" s="11">
        <v>2.2132151868034411</v>
      </c>
      <c r="AO12" s="11">
        <v>2.275082260037482</v>
      </c>
      <c r="AP12" s="11">
        <f t="shared" si="7"/>
        <v>7.4329193900831889</v>
      </c>
      <c r="AQ12" s="11"/>
      <c r="AR12" s="11">
        <v>4.0598415888504418</v>
      </c>
      <c r="AS12" s="11">
        <v>2.8147310629303135</v>
      </c>
      <c r="AT12" s="11">
        <v>3.2760510928696842</v>
      </c>
      <c r="AU12" s="11">
        <f t="shared" si="8"/>
        <v>10.150623744650439</v>
      </c>
    </row>
    <row r="13" spans="1:47" x14ac:dyDescent="0.2">
      <c r="A13" t="str">
        <f>name!E9</f>
        <v>Caring, leisure and other service occupations</v>
      </c>
      <c r="B13" s="11">
        <v>29.463413572496233</v>
      </c>
      <c r="C13" s="11">
        <v>25.847608023369411</v>
      </c>
      <c r="D13" s="11">
        <v>8.5467328045410387</v>
      </c>
      <c r="E13" s="11">
        <f t="shared" si="0"/>
        <v>63.857754400406677</v>
      </c>
      <c r="F13" s="11"/>
      <c r="G13" s="11">
        <v>28.775721064902168</v>
      </c>
      <c r="H13" s="11">
        <v>27.346503098529539</v>
      </c>
      <c r="I13" s="11">
        <v>9.0636896999502063</v>
      </c>
      <c r="J13" s="11">
        <f t="shared" si="1"/>
        <v>65.185913863381913</v>
      </c>
      <c r="K13" s="11"/>
      <c r="L13" s="11">
        <v>34.0513785720185</v>
      </c>
      <c r="M13" s="11">
        <v>28.621789088469274</v>
      </c>
      <c r="N13" s="11">
        <v>10.320240047363987</v>
      </c>
      <c r="O13" s="11">
        <f t="shared" si="2"/>
        <v>72.993407707851759</v>
      </c>
      <c r="Q13" s="10" t="str">
        <f>name!E9</f>
        <v>Caring, leisure and other service occupations</v>
      </c>
      <c r="R13" s="11">
        <v>9.2973821597700592</v>
      </c>
      <c r="S13" s="11">
        <v>3.9920625884444023</v>
      </c>
      <c r="T13" s="11">
        <v>1.0485422839069392</v>
      </c>
      <c r="U13" s="11">
        <f t="shared" si="3"/>
        <v>14.337987032121401</v>
      </c>
      <c r="V13" s="11"/>
      <c r="W13" s="11">
        <v>8.8017024210894466</v>
      </c>
      <c r="X13" s="11">
        <v>4.6604659387935481</v>
      </c>
      <c r="Y13" s="11">
        <v>0.95394739433369191</v>
      </c>
      <c r="Z13" s="11">
        <f t="shared" si="4"/>
        <v>14.416115754216687</v>
      </c>
      <c r="AA13" s="11"/>
      <c r="AB13" s="11">
        <v>11.687452363997402</v>
      </c>
      <c r="AC13" s="11">
        <v>5.8618170669743952</v>
      </c>
      <c r="AD13" s="11">
        <v>1.4403780515503226</v>
      </c>
      <c r="AE13" s="11">
        <f t="shared" si="5"/>
        <v>18.98964748252212</v>
      </c>
      <c r="AG13" s="10" t="str">
        <f>name!E9</f>
        <v>Caring, leisure and other service occupations</v>
      </c>
      <c r="AH13" s="11">
        <v>20.16603141272617</v>
      </c>
      <c r="AI13" s="11">
        <v>21.855545434925009</v>
      </c>
      <c r="AJ13" s="11">
        <v>7.4981905206341022</v>
      </c>
      <c r="AK13" s="11">
        <f t="shared" si="6"/>
        <v>49.519767368285279</v>
      </c>
      <c r="AL13" s="11"/>
      <c r="AM13" s="11">
        <v>19.974018643812723</v>
      </c>
      <c r="AN13" s="11">
        <v>22.686037159735982</v>
      </c>
      <c r="AO13" s="11">
        <v>8.1097423056165177</v>
      </c>
      <c r="AP13" s="11">
        <f t="shared" si="7"/>
        <v>50.769798109165222</v>
      </c>
      <c r="AQ13" s="11"/>
      <c r="AR13" s="11">
        <v>22.363926208021095</v>
      </c>
      <c r="AS13" s="11">
        <v>22.759972021494875</v>
      </c>
      <c r="AT13" s="11">
        <v>8.8798619958136626</v>
      </c>
      <c r="AU13" s="11">
        <f t="shared" si="8"/>
        <v>54.003760225329636</v>
      </c>
    </row>
    <row r="14" spans="1:47" x14ac:dyDescent="0.2">
      <c r="A14" t="str">
        <f>name!E10</f>
        <v>Sales and customer service occupations</v>
      </c>
      <c r="B14" s="11">
        <v>18.179602454393592</v>
      </c>
      <c r="C14" s="11">
        <v>28.213733991378703</v>
      </c>
      <c r="D14" s="11">
        <v>3.7213397434292266</v>
      </c>
      <c r="E14" s="11">
        <f t="shared" si="0"/>
        <v>50.114676189201518</v>
      </c>
      <c r="F14" s="11"/>
      <c r="G14" s="11">
        <v>16.338006830029268</v>
      </c>
      <c r="H14" s="11">
        <v>28.667149278117311</v>
      </c>
      <c r="I14" s="11">
        <v>2.3760350092288158</v>
      </c>
      <c r="J14" s="11">
        <f t="shared" si="1"/>
        <v>47.381191117375394</v>
      </c>
      <c r="K14" s="11"/>
      <c r="L14" s="11">
        <v>16.826634850904156</v>
      </c>
      <c r="M14" s="11">
        <v>28.695415634158699</v>
      </c>
      <c r="N14" s="11">
        <v>2.1802739470267856</v>
      </c>
      <c r="O14" s="11">
        <f t="shared" si="2"/>
        <v>47.70232443208964</v>
      </c>
      <c r="Q14" s="10" t="str">
        <f>name!E10</f>
        <v>Sales and customer service occupations</v>
      </c>
      <c r="R14" s="11">
        <v>9.4020907375487983</v>
      </c>
      <c r="S14" s="11">
        <v>9.3117921582003849</v>
      </c>
      <c r="T14" s="11">
        <v>2.0191313867909435</v>
      </c>
      <c r="U14" s="11">
        <f t="shared" si="3"/>
        <v>20.733014282540125</v>
      </c>
      <c r="V14" s="11"/>
      <c r="W14" s="11">
        <v>8.6135942964139325</v>
      </c>
      <c r="X14" s="11">
        <v>10.119287947384555</v>
      </c>
      <c r="Y14" s="11">
        <v>1.3466881202262106</v>
      </c>
      <c r="Z14" s="11">
        <f t="shared" si="4"/>
        <v>20.079570364024697</v>
      </c>
      <c r="AA14" s="11"/>
      <c r="AB14" s="11">
        <v>9.497258081240453</v>
      </c>
      <c r="AC14" s="11">
        <v>10.745264127348653</v>
      </c>
      <c r="AD14" s="11">
        <v>1.2448505682274462</v>
      </c>
      <c r="AE14" s="11">
        <f t="shared" si="5"/>
        <v>21.487372776816553</v>
      </c>
      <c r="AG14" s="10" t="str">
        <f>name!E10</f>
        <v>Sales and customer service occupations</v>
      </c>
      <c r="AH14" s="11">
        <v>8.7775117168448045</v>
      </c>
      <c r="AI14" s="11">
        <v>18.901941833178281</v>
      </c>
      <c r="AJ14" s="11">
        <v>1.7022083566382811</v>
      </c>
      <c r="AK14" s="11">
        <f t="shared" si="6"/>
        <v>29.381661906661364</v>
      </c>
      <c r="AL14" s="11"/>
      <c r="AM14" s="11">
        <v>7.7244125336153369</v>
      </c>
      <c r="AN14" s="11">
        <v>18.547861330732779</v>
      </c>
      <c r="AO14" s="11">
        <v>1.0293468890026061</v>
      </c>
      <c r="AP14" s="11">
        <f t="shared" si="7"/>
        <v>27.301620753350722</v>
      </c>
      <c r="AQ14" s="11"/>
      <c r="AR14" s="11">
        <v>7.329376769663706</v>
      </c>
      <c r="AS14" s="11">
        <v>17.950151506810034</v>
      </c>
      <c r="AT14" s="11">
        <v>0.9354233787993389</v>
      </c>
      <c r="AU14" s="11">
        <f t="shared" si="8"/>
        <v>26.214951655273079</v>
      </c>
    </row>
    <row r="15" spans="1:47" x14ac:dyDescent="0.2">
      <c r="A15" t="str">
        <f>name!E11</f>
        <v>Process, plant and machine operatives</v>
      </c>
      <c r="B15" s="11">
        <v>18.073668736923782</v>
      </c>
      <c r="C15" s="11">
        <v>4.3603681855783449</v>
      </c>
      <c r="D15" s="11">
        <v>4.9972541886644066</v>
      </c>
      <c r="E15" s="11">
        <f t="shared" si="0"/>
        <v>27.431291111166534</v>
      </c>
      <c r="F15" s="11"/>
      <c r="G15" s="11">
        <v>14.956091986323935</v>
      </c>
      <c r="H15" s="11">
        <v>4.9490510312302609</v>
      </c>
      <c r="I15" s="11">
        <v>4.9228257640115167</v>
      </c>
      <c r="J15" s="11">
        <f t="shared" si="1"/>
        <v>24.827968781565712</v>
      </c>
      <c r="K15" s="11"/>
      <c r="L15" s="11">
        <v>15.172987427896766</v>
      </c>
      <c r="M15" s="11">
        <v>6.7586277252357974</v>
      </c>
      <c r="N15" s="11">
        <v>6.2390090486929379</v>
      </c>
      <c r="O15" s="11">
        <f t="shared" si="2"/>
        <v>28.1706242018255</v>
      </c>
      <c r="Q15" s="10" t="str">
        <f>name!E11</f>
        <v>Process, plant and machine operatives</v>
      </c>
      <c r="R15" s="11">
        <v>16.554059910863455</v>
      </c>
      <c r="S15" s="11">
        <v>3.3449237192600711</v>
      </c>
      <c r="T15" s="11">
        <v>4.2195703473699737</v>
      </c>
      <c r="U15" s="11">
        <f t="shared" si="3"/>
        <v>24.118553977493498</v>
      </c>
      <c r="V15" s="11"/>
      <c r="W15" s="11">
        <v>13.770822693548503</v>
      </c>
      <c r="X15" s="11">
        <v>4.1128113101345853</v>
      </c>
      <c r="Y15" s="11">
        <v>4.1155335896778835</v>
      </c>
      <c r="Z15" s="11">
        <f t="shared" si="4"/>
        <v>21.999167593360973</v>
      </c>
      <c r="AA15" s="11"/>
      <c r="AB15" s="11">
        <v>13.797749501881821</v>
      </c>
      <c r="AC15" s="11">
        <v>4.9846532968074193</v>
      </c>
      <c r="AD15" s="11">
        <v>5.2434937640088775</v>
      </c>
      <c r="AE15" s="11">
        <f t="shared" si="5"/>
        <v>24.025896562698119</v>
      </c>
      <c r="AG15" s="10" t="str">
        <f>name!E11</f>
        <v>Process, plant and machine operatives</v>
      </c>
      <c r="AH15" s="11">
        <v>1.519608826060336</v>
      </c>
      <c r="AI15" s="11">
        <v>1.0154444663182702</v>
      </c>
      <c r="AJ15" s="11">
        <v>0.77768384129443457</v>
      </c>
      <c r="AK15" s="11">
        <f t="shared" si="6"/>
        <v>3.3127371336730409</v>
      </c>
      <c r="AL15" s="11"/>
      <c r="AM15" s="11">
        <v>1.1852692927754247</v>
      </c>
      <c r="AN15" s="11">
        <v>0.83623972109568101</v>
      </c>
      <c r="AO15" s="11">
        <v>0.80729217433363265</v>
      </c>
      <c r="AP15" s="11">
        <f t="shared" si="7"/>
        <v>2.8288011882047384</v>
      </c>
      <c r="AQ15" s="11"/>
      <c r="AR15" s="11">
        <v>1.3752379260149474</v>
      </c>
      <c r="AS15" s="11">
        <v>1.7739744284283787</v>
      </c>
      <c r="AT15" s="11">
        <v>0.99551528468405881</v>
      </c>
      <c r="AU15" s="11">
        <f t="shared" si="8"/>
        <v>4.1447276391273853</v>
      </c>
    </row>
    <row r="16" spans="1:47" x14ac:dyDescent="0.2">
      <c r="A16" t="str">
        <f>name!E12</f>
        <v>Elementary occupations</v>
      </c>
      <c r="B16" s="11">
        <v>26.534333866688034</v>
      </c>
      <c r="C16" s="11">
        <v>41.419777285421993</v>
      </c>
      <c r="D16" s="11">
        <v>4.0521380034136483</v>
      </c>
      <c r="E16" s="11">
        <f t="shared" si="0"/>
        <v>72.006249155523676</v>
      </c>
      <c r="F16" s="11"/>
      <c r="G16" s="11">
        <v>21.557746916507401</v>
      </c>
      <c r="H16" s="11">
        <v>38.735160556359055</v>
      </c>
      <c r="I16" s="11">
        <v>3.4358338495611607</v>
      </c>
      <c r="J16" s="11">
        <f t="shared" si="1"/>
        <v>63.728741322427624</v>
      </c>
      <c r="K16" s="11"/>
      <c r="L16" s="11">
        <v>20.785640423274781</v>
      </c>
      <c r="M16" s="11">
        <v>36.790548572818132</v>
      </c>
      <c r="N16" s="11">
        <v>4.57271779388733</v>
      </c>
      <c r="O16" s="11">
        <f t="shared" si="2"/>
        <v>62.148906789980238</v>
      </c>
      <c r="Q16" s="10" t="str">
        <f>name!E12</f>
        <v>Elementary occupations</v>
      </c>
      <c r="R16" s="11">
        <v>19.086668718876673</v>
      </c>
      <c r="S16" s="11">
        <v>15.00332134851395</v>
      </c>
      <c r="T16" s="11">
        <v>2.6356086879137228</v>
      </c>
      <c r="U16" s="11">
        <f t="shared" si="3"/>
        <v>36.725598755304347</v>
      </c>
      <c r="V16" s="11"/>
      <c r="W16" s="11">
        <v>15.316703534894415</v>
      </c>
      <c r="X16" s="11">
        <v>14.484218653817992</v>
      </c>
      <c r="Y16" s="11">
        <v>2.4825384037365748</v>
      </c>
      <c r="Z16" s="11">
        <f t="shared" si="4"/>
        <v>32.283460592448982</v>
      </c>
      <c r="AA16" s="11"/>
      <c r="AB16" s="11">
        <v>13.866847927943926</v>
      </c>
      <c r="AC16" s="11">
        <v>14.443419601990632</v>
      </c>
      <c r="AD16" s="11">
        <v>3.4599904500363365</v>
      </c>
      <c r="AE16" s="11">
        <f t="shared" si="5"/>
        <v>31.770257979970893</v>
      </c>
      <c r="AG16" s="10" t="str">
        <f>name!E12</f>
        <v>Elementary occupations</v>
      </c>
      <c r="AH16" s="11">
        <v>7.4476651478113505</v>
      </c>
      <c r="AI16" s="11">
        <v>26.416455936908026</v>
      </c>
      <c r="AJ16" s="11">
        <v>1.4165293154999272</v>
      </c>
      <c r="AK16" s="11">
        <f t="shared" si="6"/>
        <v>35.280650400219308</v>
      </c>
      <c r="AL16" s="11"/>
      <c r="AM16" s="11">
        <v>6.2410433816129887</v>
      </c>
      <c r="AN16" s="11">
        <v>24.250941902541076</v>
      </c>
      <c r="AO16" s="11">
        <v>0.95329544582458414</v>
      </c>
      <c r="AP16" s="11">
        <f t="shared" si="7"/>
        <v>31.445280729978649</v>
      </c>
      <c r="AQ16" s="11"/>
      <c r="AR16" s="11">
        <v>6.9187924953308668</v>
      </c>
      <c r="AS16" s="11">
        <v>22.347128970827491</v>
      </c>
      <c r="AT16" s="11">
        <v>1.1127273438509944</v>
      </c>
      <c r="AU16" s="11">
        <f t="shared" si="8"/>
        <v>30.378648810009352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373.23095131815677</v>
      </c>
      <c r="C18" s="34">
        <f t="shared" ref="C18:D18" si="9">SUM(C8:C16)</f>
        <v>183.50621930468404</v>
      </c>
      <c r="D18" s="34">
        <f t="shared" si="9"/>
        <v>98.968829377159338</v>
      </c>
      <c r="E18" s="34">
        <f t="shared" si="0"/>
        <v>655.70600000000013</v>
      </c>
      <c r="F18" s="34"/>
      <c r="G18" s="34">
        <f>SUM(G8:G16)</f>
        <v>381.24800276679906</v>
      </c>
      <c r="H18" s="34">
        <f t="shared" ref="H18:I18" si="10">SUM(H8:H16)</f>
        <v>196.20376078201201</v>
      </c>
      <c r="I18" s="34">
        <f t="shared" si="10"/>
        <v>94.882236451188831</v>
      </c>
      <c r="J18" s="34">
        <f t="shared" ref="J18" si="11">SUM(G18:I18)</f>
        <v>672.33399999999995</v>
      </c>
      <c r="K18" s="34"/>
      <c r="L18" s="34">
        <f>SUM(L8:L16)</f>
        <v>409.13124235752116</v>
      </c>
      <c r="M18" s="34">
        <f t="shared" ref="M18:N18" si="12">SUM(M8:M16)</f>
        <v>203.52592280447413</v>
      </c>
      <c r="N18" s="34">
        <f t="shared" si="12"/>
        <v>106.10283483800498</v>
      </c>
      <c r="O18" s="34">
        <f>SUM(L18:N18)</f>
        <v>718.76000000000022</v>
      </c>
      <c r="Q18" s="231" t="str">
        <f>name!E3</f>
        <v>All occupations</v>
      </c>
      <c r="R18" s="34">
        <f>SUM(R8:R16)</f>
        <v>228.15905285869937</v>
      </c>
      <c r="S18" s="34">
        <f t="shared" ref="S18:T18" si="13">SUM(S8:S16)</f>
        <v>50.285489502371973</v>
      </c>
      <c r="T18" s="34">
        <f t="shared" si="13"/>
        <v>59.662964172177048</v>
      </c>
      <c r="U18" s="34">
        <f t="shared" ref="U18" si="14">SUM(R18:T18)</f>
        <v>338.1075065332484</v>
      </c>
      <c r="V18" s="34"/>
      <c r="W18" s="34">
        <f>SUM(W8:W16)</f>
        <v>226.02551120935806</v>
      </c>
      <c r="X18" s="34">
        <f t="shared" ref="X18:Y18" si="15">SUM(X8:X16)</f>
        <v>57.852823336531856</v>
      </c>
      <c r="Y18" s="34">
        <f t="shared" si="15"/>
        <v>54.574393245050935</v>
      </c>
      <c r="Z18" s="34">
        <f t="shared" ref="Z18" si="16">SUM(W18:Y18)</f>
        <v>338.45272779094086</v>
      </c>
      <c r="AA18" s="34"/>
      <c r="AB18" s="34">
        <f>SUM(AB8:AB16)</f>
        <v>237.24675994224063</v>
      </c>
      <c r="AC18" s="34">
        <f t="shared" ref="AC18:AD18" si="17">SUM(AC8:AC16)</f>
        <v>64.432744174701156</v>
      </c>
      <c r="AD18" s="34">
        <f t="shared" si="17"/>
        <v>61.751216273877795</v>
      </c>
      <c r="AE18" s="34">
        <f t="shared" ref="AE18" si="18">SUM(AB18:AD18)</f>
        <v>363.43072039081954</v>
      </c>
      <c r="AG18" s="231" t="str">
        <f>name!E3</f>
        <v>All occupations</v>
      </c>
      <c r="AH18" s="34">
        <f>SUM(AH8:AH16)</f>
        <v>145.07189845945729</v>
      </c>
      <c r="AI18" s="34">
        <f t="shared" ref="AI18:AJ18" si="19">SUM(AI8:AI16)</f>
        <v>133.22072980231201</v>
      </c>
      <c r="AJ18" s="34">
        <f t="shared" si="19"/>
        <v>39.305865204982311</v>
      </c>
      <c r="AK18" s="34">
        <f t="shared" si="6"/>
        <v>317.59849346675162</v>
      </c>
      <c r="AL18" s="34"/>
      <c r="AM18" s="34">
        <f>SUM(AM8:AM16)</f>
        <v>155.22249155744106</v>
      </c>
      <c r="AN18" s="34">
        <f t="shared" ref="AN18:AO18" si="20">SUM(AN8:AN16)</f>
        <v>138.35093744548016</v>
      </c>
      <c r="AO18" s="34">
        <f t="shared" si="20"/>
        <v>40.307843206137896</v>
      </c>
      <c r="AP18" s="34">
        <f t="shared" si="7"/>
        <v>333.88127220905909</v>
      </c>
      <c r="AQ18" s="34"/>
      <c r="AR18" s="34">
        <f>SUM(AR8:AR16)</f>
        <v>171.88448241528042</v>
      </c>
      <c r="AS18" s="34">
        <f t="shared" ref="AS18:AT18" si="21">SUM(AS8:AS16)</f>
        <v>139.09317862977295</v>
      </c>
      <c r="AT18" s="34">
        <f t="shared" si="21"/>
        <v>44.351618564127186</v>
      </c>
      <c r="AU18" s="34">
        <f t="shared" si="8"/>
        <v>355.32927960918056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14.440515003215493</v>
      </c>
      <c r="C26" s="18">
        <f t="shared" ref="C26:O26" si="22">C8/C$18*100</f>
        <v>4.461085991017967</v>
      </c>
      <c r="D26" s="18">
        <f t="shared" si="22"/>
        <v>13.280895886799756</v>
      </c>
      <c r="E26" s="18">
        <f t="shared" si="22"/>
        <v>11.472640017592536</v>
      </c>
      <c r="F26" s="18"/>
      <c r="G26" s="18">
        <f t="shared" si="22"/>
        <v>15.234602354644458</v>
      </c>
      <c r="H26" s="18">
        <f t="shared" si="22"/>
        <v>6.2640678587610426</v>
      </c>
      <c r="I26" s="18">
        <f t="shared" si="22"/>
        <v>14.590707865863919</v>
      </c>
      <c r="J26" s="18">
        <f t="shared" si="22"/>
        <v>12.525908828136517</v>
      </c>
      <c r="K26" s="18"/>
      <c r="L26" s="18">
        <f t="shared" si="22"/>
        <v>15.97403505548399</v>
      </c>
      <c r="M26" s="18">
        <f t="shared" si="22"/>
        <v>7.7529823292648192</v>
      </c>
      <c r="N26" s="18">
        <f t="shared" si="22"/>
        <v>15.086902160387233</v>
      </c>
      <c r="O26" s="18">
        <f t="shared" si="22"/>
        <v>13.515182785497061</v>
      </c>
      <c r="Q26" t="str">
        <f>$A$8</f>
        <v>Managers, directors and senior officials</v>
      </c>
      <c r="R26" s="18">
        <f>R8/R$18*100</f>
        <v>16.356708882960636</v>
      </c>
      <c r="S26" s="18">
        <f t="shared" ref="S26:U26" si="23">S8/S$18*100</f>
        <v>5.5800459293964195</v>
      </c>
      <c r="T26" s="18">
        <f t="shared" si="23"/>
        <v>14.272188257462417</v>
      </c>
      <c r="U26" s="18">
        <f t="shared" si="23"/>
        <v>14.386097647354132</v>
      </c>
      <c r="V26" s="18"/>
      <c r="W26" s="18">
        <f t="shared" ref="W26:Z26" si="24">W8/W$18*100</f>
        <v>17.29683869405595</v>
      </c>
      <c r="X26" s="18">
        <f t="shared" si="24"/>
        <v>7.4288961897250205</v>
      </c>
      <c r="Y26" s="18">
        <f t="shared" si="24"/>
        <v>15.763678691803296</v>
      </c>
      <c r="Z26" s="18">
        <f t="shared" si="24"/>
        <v>15.362862225492972</v>
      </c>
      <c r="AA26" s="18"/>
      <c r="AB26" s="18">
        <f t="shared" ref="AB26:AE26" si="25">AB8/AB$18*100</f>
        <v>17.22132504832598</v>
      </c>
      <c r="AC26" s="18">
        <f t="shared" si="25"/>
        <v>8.5630176633979254</v>
      </c>
      <c r="AD26" s="18">
        <f t="shared" si="25"/>
        <v>16.50229712017633</v>
      </c>
      <c r="AE26" s="18">
        <f t="shared" si="25"/>
        <v>15.564119644309901</v>
      </c>
      <c r="AG26" t="str">
        <f>$A$8</f>
        <v>Managers, directors and senior officials</v>
      </c>
      <c r="AH26" s="18">
        <f>AH8/AH$18*100</f>
        <v>11.426857738514656</v>
      </c>
      <c r="AI26" s="18">
        <f t="shared" ref="AI26:AK26" si="26">AI8/AI$18*100</f>
        <v>4.0387234328905635</v>
      </c>
      <c r="AJ26" s="18">
        <f t="shared" si="26"/>
        <v>11.776198282852809</v>
      </c>
      <c r="AK26" s="18">
        <f t="shared" si="26"/>
        <v>8.3710450325644317</v>
      </c>
      <c r="AL26" s="18"/>
      <c r="AM26" s="18">
        <f t="shared" ref="AM26:AP26" si="27">AM8/AM$18*100</f>
        <v>12.231699758679417</v>
      </c>
      <c r="AN26" s="18">
        <f t="shared" si="27"/>
        <v>5.776983283167171</v>
      </c>
      <c r="AO26" s="18">
        <f t="shared" si="27"/>
        <v>13.002575978171141</v>
      </c>
      <c r="AP26" s="18">
        <f t="shared" si="27"/>
        <v>9.6501122624942823</v>
      </c>
      <c r="AQ26" s="18"/>
      <c r="AR26" s="18">
        <f t="shared" ref="AR26:AU26" si="28">AR8/AR$18*100</f>
        <v>14.252439799460831</v>
      </c>
      <c r="AS26" s="18">
        <f t="shared" si="28"/>
        <v>7.3777461029392351</v>
      </c>
      <c r="AT26" s="18">
        <f t="shared" si="28"/>
        <v>13.116233149773352</v>
      </c>
      <c r="AU26" s="18">
        <f t="shared" si="28"/>
        <v>11.419530551454665</v>
      </c>
    </row>
    <row r="27" spans="1:47" x14ac:dyDescent="0.2">
      <c r="A27" t="str">
        <f>$A$9</f>
        <v>Professional occupations</v>
      </c>
      <c r="B27" s="18">
        <f t="shared" ref="B27:B34" si="29">B9/B$18*100</f>
        <v>26.200121824045564</v>
      </c>
      <c r="C27" s="18">
        <f t="shared" ref="C27:O27" si="30">C9/C$18*100</f>
        <v>13.324669435746852</v>
      </c>
      <c r="D27" s="18">
        <f t="shared" si="30"/>
        <v>21.711666707321847</v>
      </c>
      <c r="E27" s="18">
        <f t="shared" si="30"/>
        <v>21.91932717182608</v>
      </c>
      <c r="F27" s="18"/>
      <c r="G27" s="18">
        <f t="shared" si="30"/>
        <v>30.012888061809257</v>
      </c>
      <c r="H27" s="18">
        <f t="shared" si="30"/>
        <v>16.221792755091137</v>
      </c>
      <c r="I27" s="18">
        <f t="shared" si="30"/>
        <v>22.015336283426016</v>
      </c>
      <c r="J27" s="18">
        <f t="shared" si="30"/>
        <v>24.859660107625121</v>
      </c>
      <c r="K27" s="18"/>
      <c r="L27" s="18">
        <f t="shared" si="30"/>
        <v>33.393399005379237</v>
      </c>
      <c r="M27" s="18">
        <f t="shared" si="30"/>
        <v>18.712805823237446</v>
      </c>
      <c r="N27" s="18">
        <f t="shared" si="30"/>
        <v>19.795367807820476</v>
      </c>
      <c r="O27" s="18">
        <f t="shared" si="30"/>
        <v>27.229073037060058</v>
      </c>
      <c r="Q27" t="str">
        <f>$A$9</f>
        <v>Professional occupations</v>
      </c>
      <c r="R27" s="18">
        <f t="shared" ref="R27:U27" si="31">R9/R$18*100</f>
        <v>26.129931090829395</v>
      </c>
      <c r="S27" s="18">
        <f t="shared" si="31"/>
        <v>10.11293443936025</v>
      </c>
      <c r="T27" s="18">
        <f t="shared" si="31"/>
        <v>21.89372953845055</v>
      </c>
      <c r="U27" s="18">
        <f t="shared" si="31"/>
        <v>23.000255357591509</v>
      </c>
      <c r="V27" s="18"/>
      <c r="W27" s="18">
        <f t="shared" ref="W27:Z27" si="32">W9/W$18*100</f>
        <v>29.770558052003899</v>
      </c>
      <c r="X27" s="18">
        <f t="shared" si="32"/>
        <v>13.916209057107782</v>
      </c>
      <c r="Y27" s="18">
        <f t="shared" si="32"/>
        <v>20.808879161253742</v>
      </c>
      <c r="Z27" s="18">
        <f t="shared" si="32"/>
        <v>25.615481363404196</v>
      </c>
      <c r="AA27" s="18"/>
      <c r="AB27" s="18">
        <f t="shared" ref="AB27:AE27" si="33">AB9/AB$18*100</f>
        <v>32.999932820344483</v>
      </c>
      <c r="AC27" s="18">
        <f t="shared" si="33"/>
        <v>16.962306007474307</v>
      </c>
      <c r="AD27" s="18">
        <f t="shared" si="33"/>
        <v>17.607569132621563</v>
      </c>
      <c r="AE27" s="18">
        <f t="shared" si="33"/>
        <v>27.541270760856502</v>
      </c>
      <c r="AG27" t="str">
        <f>$A$9</f>
        <v>Professional occupations</v>
      </c>
      <c r="AH27" s="18">
        <f t="shared" ref="AH27:AK27" si="34">AH9/AH$18*100</f>
        <v>26.310512956857085</v>
      </c>
      <c r="AI27" s="18">
        <f>AI9/AI$18*100</f>
        <v>14.536970754654638</v>
      </c>
      <c r="AJ27" s="18">
        <f t="shared" si="34"/>
        <v>21.435310796719961</v>
      </c>
      <c r="AK27" s="18">
        <f t="shared" si="34"/>
        <v>20.768597740960832</v>
      </c>
      <c r="AL27" s="18"/>
      <c r="AM27" s="18">
        <f t="shared" ref="AM27:AP27" si="35">AM9/AM$18*100</f>
        <v>30.365754220560191</v>
      </c>
      <c r="AN27" s="18">
        <f t="shared" si="35"/>
        <v>17.185895556487633</v>
      </c>
      <c r="AO27" s="18">
        <f t="shared" si="35"/>
        <v>23.648806600406306</v>
      </c>
      <c r="AP27" s="18">
        <f t="shared" si="35"/>
        <v>24.093490253148744</v>
      </c>
      <c r="AQ27" s="18"/>
      <c r="AR27" s="18">
        <f t="shared" ref="AR27:AU27" si="36">AR9/AR$18*100</f>
        <v>33.936488039564381</v>
      </c>
      <c r="AS27" s="18">
        <f t="shared" si="36"/>
        <v>19.523697542860468</v>
      </c>
      <c r="AT27" s="18">
        <f t="shared" si="36"/>
        <v>22.841462483273521</v>
      </c>
      <c r="AU27" s="18">
        <f t="shared" si="36"/>
        <v>26.909757263846796</v>
      </c>
    </row>
    <row r="28" spans="1:47" x14ac:dyDescent="0.2">
      <c r="A28" t="str">
        <f>$A$10</f>
        <v>Associate professional occupations</v>
      </c>
      <c r="B28" s="18">
        <f t="shared" si="29"/>
        <v>15.27066389338065</v>
      </c>
      <c r="C28" s="18">
        <f t="shared" ref="C28:O28" si="37">C10/C$18*100</f>
        <v>8.4432017242488921</v>
      </c>
      <c r="D28" s="18">
        <f t="shared" si="37"/>
        <v>18.253639269179946</v>
      </c>
      <c r="E28" s="18">
        <f t="shared" si="37"/>
        <v>13.810161489712883</v>
      </c>
      <c r="F28" s="18"/>
      <c r="G28" s="18">
        <f t="shared" si="37"/>
        <v>16.346439932183678</v>
      </c>
      <c r="H28" s="18">
        <f t="shared" si="37"/>
        <v>9.3993746617086931</v>
      </c>
      <c r="I28" s="18">
        <f t="shared" si="37"/>
        <v>17.435365753196145</v>
      </c>
      <c r="J28" s="18">
        <f t="shared" si="37"/>
        <v>14.47278693346847</v>
      </c>
      <c r="K28" s="18"/>
      <c r="L28" s="18">
        <f t="shared" si="37"/>
        <v>15.928394110064801</v>
      </c>
      <c r="M28" s="18">
        <f t="shared" si="37"/>
        <v>9.3263456176275703</v>
      </c>
      <c r="N28" s="18">
        <f t="shared" si="37"/>
        <v>16.799292102583831</v>
      </c>
      <c r="O28" s="18">
        <f t="shared" si="37"/>
        <v>14.187502482870498</v>
      </c>
      <c r="Q28" t="str">
        <f>$A$10</f>
        <v>Associate professional occupations</v>
      </c>
      <c r="R28" s="18">
        <f t="shared" ref="R28:U28" si="38">R10/R$18*100</f>
        <v>15.586799604269968</v>
      </c>
      <c r="S28" s="18">
        <f t="shared" si="38"/>
        <v>8.4667632979533103</v>
      </c>
      <c r="T28" s="18">
        <f t="shared" si="38"/>
        <v>14.434990166988371</v>
      </c>
      <c r="U28" s="18">
        <f t="shared" si="38"/>
        <v>14.32461267294984</v>
      </c>
      <c r="V28" s="18"/>
      <c r="W28" s="18">
        <f t="shared" ref="W28:Z28" si="39">W10/W$18*100</f>
        <v>16.450552248904344</v>
      </c>
      <c r="X28" s="18">
        <f t="shared" si="39"/>
        <v>9.8256533873297656</v>
      </c>
      <c r="Y28" s="18">
        <f t="shared" si="39"/>
        <v>12.940324388928712</v>
      </c>
      <c r="Z28" s="18">
        <f t="shared" si="39"/>
        <v>14.752124043514964</v>
      </c>
      <c r="AA28" s="18"/>
      <c r="AB28" s="18">
        <f t="shared" ref="AB28:AE28" si="40">AB10/AB$18*100</f>
        <v>15.439012259264038</v>
      </c>
      <c r="AC28" s="18">
        <f t="shared" si="40"/>
        <v>8.1805760416635902</v>
      </c>
      <c r="AD28" s="18">
        <f t="shared" si="40"/>
        <v>12.007153636980551</v>
      </c>
      <c r="AE28" s="18">
        <f t="shared" si="40"/>
        <v>13.569048137375233</v>
      </c>
      <c r="AG28" t="str">
        <f>$A$10</f>
        <v>Associate professional occupations</v>
      </c>
      <c r="AH28" s="18">
        <f t="shared" ref="AH28:AK28" si="41">AH10/AH$18*100</f>
        <v>14.773467502230675</v>
      </c>
      <c r="AI28" s="18">
        <f t="shared" si="41"/>
        <v>8.434308173906313</v>
      </c>
      <c r="AJ28" s="18">
        <f t="shared" si="41"/>
        <v>24.050024194992304</v>
      </c>
      <c r="AK28" s="18">
        <f t="shared" si="41"/>
        <v>13.26248947496658</v>
      </c>
      <c r="AL28" s="18"/>
      <c r="AM28" s="18">
        <f t="shared" ref="AM28:AP28" si="42">AM10/AM$18*100</f>
        <v>16.194837935759914</v>
      </c>
      <c r="AN28" s="18">
        <f t="shared" si="42"/>
        <v>9.2211219641785682</v>
      </c>
      <c r="AO28" s="18">
        <f t="shared" si="42"/>
        <v>23.521381167410759</v>
      </c>
      <c r="AP28" s="18">
        <f t="shared" si="42"/>
        <v>14.189625178863457</v>
      </c>
      <c r="AQ28" s="18"/>
      <c r="AR28" s="18">
        <f t="shared" ref="AR28:AU28" si="43">AR10/AR$18*100</f>
        <v>16.603872529323777</v>
      </c>
      <c r="AS28" s="18">
        <f t="shared" si="43"/>
        <v>9.8571054916810983</v>
      </c>
      <c r="AT28" s="18">
        <f t="shared" si="43"/>
        <v>23.471435947254825</v>
      </c>
      <c r="AU28" s="18">
        <f t="shared" si="43"/>
        <v>14.820057471188361</v>
      </c>
    </row>
    <row r="29" spans="1:47" x14ac:dyDescent="0.2">
      <c r="A29" t="str">
        <f>$A$11</f>
        <v>Administrative and secretarial occupations</v>
      </c>
      <c r="B29" s="18">
        <f t="shared" si="29"/>
        <v>10.407777300716802</v>
      </c>
      <c r="C29" s="18">
        <f t="shared" ref="C29:O29" si="44">C11/C$18*100</f>
        <v>16.099113193591712</v>
      </c>
      <c r="D29" s="18">
        <f t="shared" si="44"/>
        <v>4.4660950337873846</v>
      </c>
      <c r="E29" s="18">
        <f t="shared" si="44"/>
        <v>11.103751096908224</v>
      </c>
      <c r="F29" s="18"/>
      <c r="G29" s="18">
        <f t="shared" si="44"/>
        <v>9.6892378295873485</v>
      </c>
      <c r="H29" s="18">
        <f t="shared" si="44"/>
        <v>14.605716060479418</v>
      </c>
      <c r="I29" s="18">
        <f t="shared" si="44"/>
        <v>3.9400160806624762</v>
      </c>
      <c r="J29" s="18">
        <f t="shared" si="44"/>
        <v>10.312637064658176</v>
      </c>
      <c r="K29" s="18"/>
      <c r="L29" s="18">
        <f t="shared" si="44"/>
        <v>7.2616257344367749</v>
      </c>
      <c r="M29" s="18">
        <f t="shared" si="44"/>
        <v>11.337620282037696</v>
      </c>
      <c r="N29" s="18">
        <f t="shared" si="44"/>
        <v>3.8106134200927495</v>
      </c>
      <c r="O29" s="18">
        <f t="shared" si="44"/>
        <v>7.9063588331536163</v>
      </c>
      <c r="Q29" t="str">
        <f>$A$11</f>
        <v>Administrative and secretarial occupations</v>
      </c>
      <c r="R29" s="18">
        <f t="shared" ref="R29:U29" si="45">R11/R$18*100</f>
        <v>4.7594771180080606</v>
      </c>
      <c r="S29" s="18">
        <f t="shared" si="45"/>
        <v>5.5430287419535693</v>
      </c>
      <c r="T29" s="18">
        <f t="shared" si="45"/>
        <v>1.9306211644878415</v>
      </c>
      <c r="U29" s="18">
        <f t="shared" si="45"/>
        <v>4.3768276590557917</v>
      </c>
      <c r="V29" s="18"/>
      <c r="W29" s="18">
        <f t="shared" ref="W29:Z29" si="46">W11/W$18*100</f>
        <v>4.8869529113461869</v>
      </c>
      <c r="X29" s="18">
        <f t="shared" si="46"/>
        <v>5.8202671548267171</v>
      </c>
      <c r="Y29" s="18">
        <f t="shared" si="46"/>
        <v>1.575160904160174</v>
      </c>
      <c r="Z29" s="18">
        <f t="shared" si="46"/>
        <v>4.5124717360054269</v>
      </c>
      <c r="AA29" s="18"/>
      <c r="AB29" s="18">
        <f t="shared" ref="AB29:AE29" si="47">AB11/AB$18*100</f>
        <v>4.738122330308987</v>
      </c>
      <c r="AC29" s="18">
        <f t="shared" si="47"/>
        <v>4.2779647407814529</v>
      </c>
      <c r="AD29" s="18">
        <f t="shared" si="47"/>
        <v>2.0224883413727976</v>
      </c>
      <c r="AE29" s="18">
        <f t="shared" si="47"/>
        <v>4.1951222289269365</v>
      </c>
      <c r="AG29" t="str">
        <f>$A$11</f>
        <v>Administrative and secretarial occupations</v>
      </c>
      <c r="AH29" s="18">
        <f t="shared" ref="AH29:AK29" si="48">AH11/AH$18*100</f>
        <v>19.291033352601975</v>
      </c>
      <c r="AI29" s="18">
        <f t="shared" si="48"/>
        <v>20.083612262668204</v>
      </c>
      <c r="AJ29" s="18">
        <f t="shared" si="48"/>
        <v>8.3147289675427629</v>
      </c>
      <c r="AK29" s="18">
        <f t="shared" si="48"/>
        <v>18.265067529444941</v>
      </c>
      <c r="AL29" s="18"/>
      <c r="AM29" s="18">
        <f t="shared" ref="AM29:AP29" si="49">AM11/AM$18*100</f>
        <v>16.682031803756836</v>
      </c>
      <c r="AN29" s="18">
        <f t="shared" si="49"/>
        <v>18.279439078591555</v>
      </c>
      <c r="AO29" s="18">
        <f t="shared" si="49"/>
        <v>7.14188762982982</v>
      </c>
      <c r="AP29" s="18">
        <f t="shared" si="49"/>
        <v>16.192217444032622</v>
      </c>
      <c r="AQ29" s="18"/>
      <c r="AR29" s="18">
        <f t="shared" ref="AR29:AU29" si="50">AR11/AR$18*100</f>
        <v>10.744738333781633</v>
      </c>
      <c r="AS29" s="18">
        <f t="shared" si="50"/>
        <v>14.60789553156679</v>
      </c>
      <c r="AT29" s="18">
        <f t="shared" si="50"/>
        <v>6.3002384221911036</v>
      </c>
      <c r="AU29" s="18">
        <f t="shared" si="50"/>
        <v>11.702210934332488</v>
      </c>
    </row>
    <row r="30" spans="1:47" x14ac:dyDescent="0.2">
      <c r="A30" t="str">
        <f>$A$12</f>
        <v>Skilled trades occupations</v>
      </c>
      <c r="B30" s="18">
        <f t="shared" si="29"/>
        <v>8.9640494082679663</v>
      </c>
      <c r="C30" s="18">
        <f t="shared" ref="C30:O30" si="51">C12/C$18*100</f>
        <v>3.2642437120767913</v>
      </c>
      <c r="D30" s="18">
        <f t="shared" si="51"/>
        <v>20.748128598286179</v>
      </c>
      <c r="E30" s="18">
        <f t="shared" si="51"/>
        <v>9.1475260405459995</v>
      </c>
      <c r="F30" s="18"/>
      <c r="G30" s="18">
        <f t="shared" si="51"/>
        <v>7.3062103351382524</v>
      </c>
      <c r="H30" s="18">
        <f t="shared" si="51"/>
        <v>2.6956169708723543</v>
      </c>
      <c r="I30" s="18">
        <f t="shared" si="51"/>
        <v>21.15230329721388</v>
      </c>
      <c r="J30" s="18">
        <f t="shared" si="51"/>
        <v>7.9147360215489391</v>
      </c>
      <c r="K30" s="18"/>
      <c r="L30" s="18">
        <f t="shared" si="51"/>
        <v>6.2179041499822132</v>
      </c>
      <c r="M30" s="18">
        <f t="shared" si="51"/>
        <v>3.3107698718617837</v>
      </c>
      <c r="N30" s="18">
        <f t="shared" si="51"/>
        <v>22.53645977360835</v>
      </c>
      <c r="O30" s="18">
        <f t="shared" si="51"/>
        <v>7.8036460185578473</v>
      </c>
      <c r="Q30" t="str">
        <f>$A$12</f>
        <v>Skilled trades occupations</v>
      </c>
      <c r="R30" s="18">
        <f t="shared" ref="R30:U30" si="52">R12/R$18*100</f>
        <v>13.350276192310446</v>
      </c>
      <c r="S30" s="18">
        <f t="shared" si="52"/>
        <v>7.3524295439280074</v>
      </c>
      <c r="T30" s="18">
        <f t="shared" si="52"/>
        <v>30.836959442260266</v>
      </c>
      <c r="U30" s="18">
        <f t="shared" si="52"/>
        <v>15.54396514397812</v>
      </c>
      <c r="V30" s="18"/>
      <c r="W30" s="18">
        <f t="shared" ref="W30:Z30" si="53">W12/W$18*100</f>
        <v>11.020950203422183</v>
      </c>
      <c r="X30" s="18">
        <f t="shared" si="53"/>
        <v>5.3163985937814946</v>
      </c>
      <c r="Y30" s="18">
        <f t="shared" si="53"/>
        <v>32.606310599543527</v>
      </c>
      <c r="Z30" s="18">
        <f t="shared" si="53"/>
        <v>13.526421309068567</v>
      </c>
      <c r="AA30" s="18"/>
      <c r="AB30" s="18">
        <f t="shared" ref="AB30:AE30" si="54">AB12/AB$18*100</f>
        <v>9.0115232400967908</v>
      </c>
      <c r="AC30" s="18">
        <f t="shared" si="54"/>
        <v>6.0893632903026784</v>
      </c>
      <c r="AD30" s="18">
        <f t="shared" si="54"/>
        <v>33.417595383922531</v>
      </c>
      <c r="AE30" s="18">
        <f t="shared" si="54"/>
        <v>12.640335502990791</v>
      </c>
      <c r="AG30" t="str">
        <f>$A$12</f>
        <v>Skilled trades occupations</v>
      </c>
      <c r="AH30" s="18">
        <f t="shared" ref="AH30:AK30" si="55">AH12/AH$18*100</f>
        <v>2.0656951487745507</v>
      </c>
      <c r="AI30" s="18">
        <f t="shared" si="55"/>
        <v>1.7211173079776863</v>
      </c>
      <c r="AJ30" s="18">
        <f t="shared" si="55"/>
        <v>5.4341404684209875</v>
      </c>
      <c r="AK30" s="18">
        <f t="shared" si="55"/>
        <v>2.3380350623414521</v>
      </c>
      <c r="AL30" s="18"/>
      <c r="AM30" s="18">
        <f t="shared" ref="AM30:AP30" si="56">AM12/AM$18*100</f>
        <v>1.8970330354171574</v>
      </c>
      <c r="AN30" s="18">
        <f t="shared" si="56"/>
        <v>1.5997110158184515</v>
      </c>
      <c r="AO30" s="18">
        <f t="shared" si="56"/>
        <v>5.6442669194739814</v>
      </c>
      <c r="AP30" s="18">
        <f t="shared" si="56"/>
        <v>2.2262163256132199</v>
      </c>
      <c r="AQ30" s="18"/>
      <c r="AR30" s="18">
        <f t="shared" ref="AR30:AU30" si="57">AR12/AR$18*100</f>
        <v>2.3619593414149436</v>
      </c>
      <c r="AS30" s="18">
        <f t="shared" si="57"/>
        <v>2.0236298362426086</v>
      </c>
      <c r="AT30" s="18">
        <f t="shared" si="57"/>
        <v>7.3865423606421539</v>
      </c>
      <c r="AU30" s="18">
        <f t="shared" si="57"/>
        <v>2.8566809230623784</v>
      </c>
    </row>
    <row r="31" spans="1:47" x14ac:dyDescent="0.2">
      <c r="A31" t="str">
        <f>$A$13</f>
        <v>Caring, leisure and other service occupations</v>
      </c>
      <c r="B31" s="18">
        <f t="shared" si="29"/>
        <v>7.894150650807215</v>
      </c>
      <c r="C31" s="18">
        <f t="shared" ref="C31:O31" si="58">C13/C$18*100</f>
        <v>14.085412538772546</v>
      </c>
      <c r="D31" s="18">
        <f t="shared" si="58"/>
        <v>8.6357824562826533</v>
      </c>
      <c r="E31" s="18">
        <f t="shared" si="58"/>
        <v>9.7387784159984303</v>
      </c>
      <c r="F31" s="18"/>
      <c r="G31" s="18">
        <f t="shared" si="58"/>
        <v>7.5477696554658777</v>
      </c>
      <c r="H31" s="18">
        <f t="shared" si="58"/>
        <v>13.937807812416136</v>
      </c>
      <c r="I31" s="18">
        <f t="shared" si="58"/>
        <v>9.55256751838151</v>
      </c>
      <c r="J31" s="18">
        <f t="shared" si="58"/>
        <v>9.6954659236899978</v>
      </c>
      <c r="K31" s="18"/>
      <c r="L31" s="18">
        <f t="shared" si="58"/>
        <v>8.322849747627572</v>
      </c>
      <c r="M31" s="18">
        <f t="shared" si="58"/>
        <v>14.06296981439854</v>
      </c>
      <c r="N31" s="18">
        <f t="shared" si="58"/>
        <v>9.7266393146994208</v>
      </c>
      <c r="O31" s="18">
        <f t="shared" si="58"/>
        <v>10.155463257255793</v>
      </c>
      <c r="Q31" t="str">
        <f>$A$13</f>
        <v>Caring, leisure and other service occupations</v>
      </c>
      <c r="R31" s="18">
        <f t="shared" ref="R31:U31" si="59">R13/R$18*100</f>
        <v>4.0749565021765752</v>
      </c>
      <c r="S31" s="18">
        <f t="shared" si="59"/>
        <v>7.9387963166911133</v>
      </c>
      <c r="T31" s="18">
        <f t="shared" si="59"/>
        <v>1.7574424912597815</v>
      </c>
      <c r="U31" s="18">
        <f t="shared" si="59"/>
        <v>4.2406591853385684</v>
      </c>
      <c r="V31" s="18"/>
      <c r="W31" s="18">
        <f t="shared" ref="W31:Z31" si="60">W13/W$18*100</f>
        <v>3.8941190195724387</v>
      </c>
      <c r="X31" s="18">
        <f t="shared" si="60"/>
        <v>8.0557277415545627</v>
      </c>
      <c r="Y31" s="18">
        <f t="shared" si="60"/>
        <v>1.7479761800562033</v>
      </c>
      <c r="Z31" s="18">
        <f t="shared" si="60"/>
        <v>4.2594178065308403</v>
      </c>
      <c r="AA31" s="18"/>
      <c r="AB31" s="18">
        <f t="shared" ref="AB31:AE31" si="61">AB13/AB$18*100</f>
        <v>4.9262853439359056</v>
      </c>
      <c r="AC31" s="18">
        <f t="shared" si="61"/>
        <v>9.0975747534216875</v>
      </c>
      <c r="AD31" s="18">
        <f t="shared" si="61"/>
        <v>2.3325500912597184</v>
      </c>
      <c r="AE31" s="18">
        <f t="shared" si="61"/>
        <v>5.2251079551286628</v>
      </c>
      <c r="AG31" t="str">
        <f>$A$13</f>
        <v>Caring, leisure and other service occupations</v>
      </c>
      <c r="AH31" s="18">
        <f t="shared" ref="AH31:AK31" si="62">AH13/AH$18*100</f>
        <v>13.900715181143022</v>
      </c>
      <c r="AI31" s="18">
        <f t="shared" si="62"/>
        <v>16.405513967200704</v>
      </c>
      <c r="AJ31" s="18">
        <f t="shared" si="62"/>
        <v>19.076518177454215</v>
      </c>
      <c r="AK31" s="18">
        <f t="shared" si="62"/>
        <v>15.591940260091111</v>
      </c>
      <c r="AL31" s="18"/>
      <c r="AM31" s="18">
        <f t="shared" ref="AM31:AP31" si="63">AM13/AM$18*100</f>
        <v>12.867992546312923</v>
      </c>
      <c r="AN31" s="18">
        <f t="shared" si="63"/>
        <v>16.397458216483606</v>
      </c>
      <c r="AO31" s="18">
        <f t="shared" si="63"/>
        <v>20.119514368810492</v>
      </c>
      <c r="AP31" s="18">
        <f t="shared" si="63"/>
        <v>15.205943649746192</v>
      </c>
      <c r="AQ31" s="18"/>
      <c r="AR31" s="18">
        <f t="shared" ref="AR31:AU31" si="64">AR13/AR$18*100</f>
        <v>13.011021061219985</v>
      </c>
      <c r="AS31" s="18">
        <f t="shared" si="64"/>
        <v>16.363111581535957</v>
      </c>
      <c r="AT31" s="18">
        <f t="shared" si="64"/>
        <v>20.021506053887155</v>
      </c>
      <c r="AU31" s="18">
        <f t="shared" si="64"/>
        <v>15.198229733481933</v>
      </c>
    </row>
    <row r="32" spans="1:47" x14ac:dyDescent="0.2">
      <c r="A32" t="str">
        <f>$A$14</f>
        <v>Sales and customer service occupations</v>
      </c>
      <c r="B32" s="18">
        <f t="shared" si="29"/>
        <v>4.8708721477111849</v>
      </c>
      <c r="C32" s="18">
        <f t="shared" ref="C32:O32" si="65">C14/C$18*100</f>
        <v>15.374810782044454</v>
      </c>
      <c r="D32" s="18">
        <f t="shared" si="65"/>
        <v>3.7601129232797224</v>
      </c>
      <c r="E32" s="18">
        <f t="shared" si="65"/>
        <v>7.6428576510206572</v>
      </c>
      <c r="F32" s="18"/>
      <c r="G32" s="18">
        <f t="shared" si="65"/>
        <v>4.2854012903571501</v>
      </c>
      <c r="H32" s="18">
        <f t="shared" si="65"/>
        <v>14.61090713239046</v>
      </c>
      <c r="I32" s="18">
        <f t="shared" si="65"/>
        <v>2.5041937227640516</v>
      </c>
      <c r="J32" s="18">
        <f t="shared" si="65"/>
        <v>7.0472698268086091</v>
      </c>
      <c r="K32" s="18"/>
      <c r="L32" s="18">
        <f t="shared" si="65"/>
        <v>4.1127719198232544</v>
      </c>
      <c r="M32" s="18">
        <f t="shared" si="65"/>
        <v>14.099145326920432</v>
      </c>
      <c r="N32" s="18">
        <f t="shared" si="65"/>
        <v>2.0548687038904951</v>
      </c>
      <c r="O32" s="18">
        <f t="shared" si="65"/>
        <v>6.6367528009474128</v>
      </c>
      <c r="Q32" t="str">
        <f>$A$14</f>
        <v>Sales and customer service occupations</v>
      </c>
      <c r="R32" s="18">
        <f t="shared" ref="R32:U32" si="66">R14/R$18*100</f>
        <v>4.1208493021627257</v>
      </c>
      <c r="S32" s="18">
        <f t="shared" si="66"/>
        <v>18.517851273499378</v>
      </c>
      <c r="T32" s="18">
        <f t="shared" si="66"/>
        <v>3.3842290855078496</v>
      </c>
      <c r="U32" s="18">
        <f t="shared" si="66"/>
        <v>6.1320774847988497</v>
      </c>
      <c r="V32" s="18"/>
      <c r="W32" s="18">
        <f t="shared" ref="W32:Z32" si="67">W14/W$18*100</f>
        <v>3.8108947305667265</v>
      </c>
      <c r="X32" s="18">
        <f t="shared" si="67"/>
        <v>17.491433198549895</v>
      </c>
      <c r="Y32" s="18">
        <f t="shared" si="67"/>
        <v>2.4676190428344063</v>
      </c>
      <c r="Z32" s="18">
        <f t="shared" si="67"/>
        <v>5.9327547734901582</v>
      </c>
      <c r="AA32" s="18"/>
      <c r="AB32" s="18">
        <f>AB14/AB$18*100</f>
        <v>4.003113923896211</v>
      </c>
      <c r="AC32" s="18">
        <f t="shared" ref="AC32:AE32" si="68">AC14/AC$18*100</f>
        <v>16.676713470738171</v>
      </c>
      <c r="AD32" s="18">
        <f t="shared" si="68"/>
        <v>2.0159126302975299</v>
      </c>
      <c r="AE32" s="18">
        <f t="shared" si="68"/>
        <v>5.9123710713584838</v>
      </c>
      <c r="AG32" t="str">
        <f>$A$14</f>
        <v>Sales and customer service occupations</v>
      </c>
      <c r="AH32" s="18">
        <f t="shared" ref="AH32:AK32" si="69">AH14/AH$18*100</f>
        <v>6.0504562289834674</v>
      </c>
      <c r="AI32" s="18">
        <f t="shared" si="69"/>
        <v>14.188438887271616</v>
      </c>
      <c r="AJ32" s="18">
        <f t="shared" si="69"/>
        <v>4.3306726560048174</v>
      </c>
      <c r="AK32" s="18">
        <f t="shared" si="69"/>
        <v>9.2511968762651691</v>
      </c>
      <c r="AL32" s="18"/>
      <c r="AM32" s="18">
        <f t="shared" ref="AM32:AP32" si="70">AM14/AM$18*100</f>
        <v>4.9763487598424927</v>
      </c>
      <c r="AN32" s="18">
        <f t="shared" si="70"/>
        <v>13.40638644970651</v>
      </c>
      <c r="AO32" s="18">
        <f t="shared" si="70"/>
        <v>2.5537136376621157</v>
      </c>
      <c r="AP32" s="18">
        <f t="shared" si="70"/>
        <v>8.1770446640253205</v>
      </c>
      <c r="AQ32" s="18"/>
      <c r="AR32" s="18">
        <f t="shared" ref="AR32:AU32" si="71">AR14/AR$18*100</f>
        <v>4.2641294121918536</v>
      </c>
      <c r="AS32" s="18">
        <f t="shared" si="71"/>
        <v>12.905127112371417</v>
      </c>
      <c r="AT32" s="18">
        <f t="shared" si="71"/>
        <v>2.1091076472143344</v>
      </c>
      <c r="AU32" s="18">
        <f t="shared" si="71"/>
        <v>7.3776502978044389</v>
      </c>
    </row>
    <row r="33" spans="1:47" x14ac:dyDescent="0.2">
      <c r="A33" t="str">
        <f>$A$15</f>
        <v>Process, plant and machine operatives</v>
      </c>
      <c r="B33" s="18">
        <f t="shared" si="29"/>
        <v>4.8424892611644834</v>
      </c>
      <c r="C33" s="18">
        <f t="shared" ref="C33:O33" si="72">C15/C$18*100</f>
        <v>2.3761419106665915</v>
      </c>
      <c r="D33" s="18">
        <f t="shared" si="72"/>
        <v>5.0493213066312226</v>
      </c>
      <c r="E33" s="18">
        <f t="shared" si="72"/>
        <v>4.1834741654287937</v>
      </c>
      <c r="F33" s="18"/>
      <c r="G33" s="18">
        <f t="shared" si="72"/>
        <v>3.9229299242971369</v>
      </c>
      <c r="H33" s="18">
        <f t="shared" si="72"/>
        <v>2.5224037559243313</v>
      </c>
      <c r="I33" s="18">
        <f t="shared" si="72"/>
        <v>5.1883534243462028</v>
      </c>
      <c r="J33" s="18">
        <f t="shared" si="72"/>
        <v>3.6928028006267293</v>
      </c>
      <c r="K33" s="18"/>
      <c r="L33" s="18">
        <f t="shared" si="72"/>
        <v>3.7085868437878386</v>
      </c>
      <c r="M33" s="18">
        <f t="shared" si="72"/>
        <v>3.3207699697933619</v>
      </c>
      <c r="N33" s="18">
        <f t="shared" si="72"/>
        <v>5.8801530215648743</v>
      </c>
      <c r="O33" s="18">
        <f t="shared" si="72"/>
        <v>3.9193366633960558</v>
      </c>
      <c r="Q33" t="str">
        <f>$A$15</f>
        <v>Process, plant and machine operatives</v>
      </c>
      <c r="R33" s="18">
        <f t="shared" ref="R33:U33" si="73">R15/R$18*100</f>
        <v>7.2554911599828174</v>
      </c>
      <c r="S33" s="18">
        <f t="shared" si="73"/>
        <v>6.6518666763744854</v>
      </c>
      <c r="T33" s="18">
        <f t="shared" si="73"/>
        <v>7.0723444701691642</v>
      </c>
      <c r="U33" s="18">
        <f t="shared" si="73"/>
        <v>7.1333979611368834</v>
      </c>
      <c r="V33" s="18"/>
      <c r="W33" s="18">
        <f t="shared" ref="W33:Z33" si="74">W15/W$18*100</f>
        <v>6.0925966364890378</v>
      </c>
      <c r="X33" s="18">
        <f t="shared" si="74"/>
        <v>7.1090935116687755</v>
      </c>
      <c r="Y33" s="18">
        <f t="shared" si="74"/>
        <v>7.5411440145531987</v>
      </c>
      <c r="Z33" s="18">
        <f t="shared" si="74"/>
        <v>6.4999232646012706</v>
      </c>
      <c r="AA33" s="18"/>
      <c r="AB33" s="18">
        <f t="shared" ref="AB33:AE33" si="75">AB15/AB$18*100</f>
        <v>5.815779952164986</v>
      </c>
      <c r="AC33" s="18">
        <f t="shared" si="75"/>
        <v>7.7362113947718383</v>
      </c>
      <c r="AD33" s="18">
        <f t="shared" si="75"/>
        <v>8.4913206255776981</v>
      </c>
      <c r="AE33" s="18">
        <f t="shared" si="75"/>
        <v>6.6108601212527072</v>
      </c>
      <c r="AG33" t="str">
        <f>$A$15</f>
        <v>Process, plant and machine operatives</v>
      </c>
      <c r="AH33" s="18">
        <f t="shared" ref="AH33:AK33" si="76">AH15/AH$18*100</f>
        <v>1.0474866891502186</v>
      </c>
      <c r="AI33" s="18">
        <f t="shared" si="76"/>
        <v>0.76222707068569706</v>
      </c>
      <c r="AJ33" s="18">
        <f t="shared" si="76"/>
        <v>1.9785440092433264</v>
      </c>
      <c r="AK33" s="18">
        <f t="shared" si="76"/>
        <v>1.043058201414246</v>
      </c>
      <c r="AL33" s="18"/>
      <c r="AM33" s="18">
        <f t="shared" ref="AM33:AP33" si="77">AM15/AM$18*100</f>
        <v>0.76359378134115852</v>
      </c>
      <c r="AN33" s="18">
        <f t="shared" si="77"/>
        <v>0.60443372234121462</v>
      </c>
      <c r="AO33" s="18">
        <f t="shared" si="77"/>
        <v>2.0028165987573896</v>
      </c>
      <c r="AP33" s="18">
        <f t="shared" si="77"/>
        <v>0.84724763670886283</v>
      </c>
      <c r="AQ33" s="18"/>
      <c r="AR33" s="18">
        <f t="shared" ref="AR33:AU33" si="78">AR15/AR$18*100</f>
        <v>0.80009428814656613</v>
      </c>
      <c r="AS33" s="18">
        <f t="shared" si="78"/>
        <v>1.2753856414125104</v>
      </c>
      <c r="AT33" s="18">
        <f t="shared" si="78"/>
        <v>2.2445974169909082</v>
      </c>
      <c r="AU33" s="18">
        <f t="shared" si="78"/>
        <v>1.1664469766426473</v>
      </c>
    </row>
    <row r="34" spans="1:47" x14ac:dyDescent="0.2">
      <c r="A34" t="str">
        <f>$A$16</f>
        <v>Elementary occupations</v>
      </c>
      <c r="B34" s="18">
        <f t="shared" si="29"/>
        <v>7.1093605106906379</v>
      </c>
      <c r="C34" s="18">
        <f t="shared" ref="C34:O34" si="79">C16/C$18*100</f>
        <v>22.571320711834176</v>
      </c>
      <c r="D34" s="18">
        <f t="shared" si="79"/>
        <v>4.0943578184312912</v>
      </c>
      <c r="E34" s="18">
        <f t="shared" si="79"/>
        <v>10.981483950966387</v>
      </c>
      <c r="F34" s="18"/>
      <c r="G34" s="18">
        <f t="shared" si="79"/>
        <v>5.6545206165168542</v>
      </c>
      <c r="H34" s="18">
        <f t="shared" si="79"/>
        <v>19.742312992356414</v>
      </c>
      <c r="I34" s="18">
        <f t="shared" si="79"/>
        <v>3.6211560541458034</v>
      </c>
      <c r="J34" s="18">
        <f t="shared" si="79"/>
        <v>9.4787324934374322</v>
      </c>
      <c r="K34" s="18"/>
      <c r="L34" s="18">
        <f t="shared" si="79"/>
        <v>5.0804334334142967</v>
      </c>
      <c r="M34" s="18">
        <f t="shared" si="79"/>
        <v>18.07659096485834</v>
      </c>
      <c r="N34" s="18">
        <f t="shared" si="79"/>
        <v>4.3097036953525656</v>
      </c>
      <c r="O34" s="18">
        <f t="shared" si="79"/>
        <v>8.6466841212616483</v>
      </c>
      <c r="Q34" t="str">
        <f>$A$16</f>
        <v>Elementary occupations</v>
      </c>
      <c r="R34" s="18">
        <f t="shared" ref="R34:U34" si="80">R16/R$18*100</f>
        <v>8.3655101472993891</v>
      </c>
      <c r="S34" s="18">
        <f t="shared" si="80"/>
        <v>29.836283780843459</v>
      </c>
      <c r="T34" s="18">
        <f t="shared" si="80"/>
        <v>4.4174953834137529</v>
      </c>
      <c r="U34" s="18">
        <f t="shared" si="80"/>
        <v>10.862106887796314</v>
      </c>
      <c r="V34" s="18"/>
      <c r="W34" s="18">
        <f t="shared" ref="W34:Z34" si="81">W16/W$18*100</f>
        <v>6.7765375036392186</v>
      </c>
      <c r="X34" s="18">
        <f t="shared" si="81"/>
        <v>25.036321165455998</v>
      </c>
      <c r="Y34" s="18">
        <f t="shared" si="81"/>
        <v>4.5489070168667478</v>
      </c>
      <c r="Z34" s="18">
        <f t="shared" si="81"/>
        <v>9.5385434778915954</v>
      </c>
      <c r="AA34" s="18"/>
      <c r="AB34" s="18">
        <f t="shared" ref="AB34:AE34" si="82">AB16/AB$18*100</f>
        <v>5.8449050816626142</v>
      </c>
      <c r="AC34" s="18">
        <f t="shared" si="82"/>
        <v>22.416272637448351</v>
      </c>
      <c r="AD34" s="18">
        <f t="shared" si="82"/>
        <v>5.603113037791279</v>
      </c>
      <c r="AE34" s="18">
        <f t="shared" si="82"/>
        <v>8.7417645778007902</v>
      </c>
      <c r="AG34" t="str">
        <f>$A$16</f>
        <v>Elementary occupations</v>
      </c>
      <c r="AH34" s="18">
        <f t="shared" ref="AH34:AK34" si="83">AH16/AH$18*100</f>
        <v>5.1337752017443421</v>
      </c>
      <c r="AI34" s="18">
        <f t="shared" si="83"/>
        <v>19.829088142744567</v>
      </c>
      <c r="AJ34" s="18">
        <f t="shared" si="83"/>
        <v>3.6038624467688138</v>
      </c>
      <c r="AK34" s="18">
        <f t="shared" si="83"/>
        <v>11.108569821951226</v>
      </c>
      <c r="AL34" s="18"/>
      <c r="AM34" s="18">
        <f t="shared" ref="AM34:AP34" si="84">AM16/AM$18*100</f>
        <v>4.02070815832991</v>
      </c>
      <c r="AN34" s="18">
        <f t="shared" si="84"/>
        <v>17.528570713225289</v>
      </c>
      <c r="AO34" s="18">
        <f t="shared" si="84"/>
        <v>2.365037099478001</v>
      </c>
      <c r="AP34" s="18">
        <f t="shared" si="84"/>
        <v>9.4181025853673059</v>
      </c>
      <c r="AQ34" s="18"/>
      <c r="AR34" s="18">
        <f t="shared" ref="AR34:AU34" si="85">AR16/AR$18*100</f>
        <v>4.0252571948960245</v>
      </c>
      <c r="AS34" s="18">
        <f t="shared" si="85"/>
        <v>16.066301159389912</v>
      </c>
      <c r="AT34" s="18">
        <f t="shared" si="85"/>
        <v>2.5088765187726407</v>
      </c>
      <c r="AU34" s="18">
        <f t="shared" si="85"/>
        <v>8.5494358481862811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4.1851456848033948</v>
      </c>
      <c r="C44" s="27">
        <f t="shared" ref="C44:E44" si="93">H8-C8</f>
        <v>4.1039664747784492</v>
      </c>
      <c r="D44" s="27">
        <f t="shared" si="93"/>
        <v>0.70004274722618653</v>
      </c>
      <c r="E44" s="27">
        <f t="shared" si="93"/>
        <v>8.9891549068080394</v>
      </c>
      <c r="F44" s="27"/>
      <c r="G44" s="27">
        <f>L8-G8</f>
        <v>7.2731508705818513</v>
      </c>
      <c r="H44" s="27">
        <f t="shared" ref="H44:J44" si="94">M8-H8</f>
        <v>3.4889921136776199</v>
      </c>
      <c r="I44" s="27">
        <f t="shared" si="94"/>
        <v>2.1636409442158602</v>
      </c>
      <c r="J44" s="27">
        <f t="shared" si="94"/>
        <v>12.925783928475326</v>
      </c>
      <c r="K44" s="27"/>
      <c r="L44" s="27">
        <f>L8-B8</f>
        <v>11.458296555385246</v>
      </c>
      <c r="M44" s="27">
        <f t="shared" ref="M44:O44" si="95">M8-C8</f>
        <v>7.5929585884560691</v>
      </c>
      <c r="N44" s="27">
        <f t="shared" si="95"/>
        <v>2.8636836914420467</v>
      </c>
      <c r="O44" s="27">
        <f t="shared" si="95"/>
        <v>21.914938835283365</v>
      </c>
      <c r="Q44" t="str">
        <f>$A$8</f>
        <v>Managers, directors and senior officials</v>
      </c>
      <c r="R44" s="27">
        <f>W8-R8</f>
        <v>1.7759560150802756</v>
      </c>
      <c r="S44" s="27">
        <f t="shared" ref="S44:S52" si="96">X8-S8</f>
        <v>1.4918727784417913</v>
      </c>
      <c r="T44" s="27">
        <f t="shared" ref="T44:T52" si="97">Y8-T8</f>
        <v>8.7721432515570186E-2</v>
      </c>
      <c r="U44" s="27">
        <f t="shared" ref="U44:U52" si="98">Z8-U8</f>
        <v>3.3555502260376358</v>
      </c>
      <c r="V44" s="27"/>
      <c r="W44" s="27">
        <f>AB8-W8</f>
        <v>1.7617676149768826</v>
      </c>
      <c r="X44" s="27">
        <f t="shared" ref="X44:X52" si="99">AC8-X8</f>
        <v>1.2195610761956948</v>
      </c>
      <c r="Y44" s="27">
        <f t="shared" ref="Y44:Y52" si="100">AD8-Y8</f>
        <v>1.5874371856869605</v>
      </c>
      <c r="Z44" s="27">
        <f t="shared" ref="Z44:Z52" si="101">AE8-Z8</f>
        <v>4.5687658768595369</v>
      </c>
      <c r="AA44" s="27"/>
      <c r="AB44" s="27">
        <f>AB8-R8</f>
        <v>3.5377236300571582</v>
      </c>
      <c r="AC44" s="27">
        <f t="shared" ref="AC44:AC52" si="102">AC8-S8</f>
        <v>2.7114338546374861</v>
      </c>
      <c r="AD44" s="27">
        <f t="shared" ref="AD44:AD52" si="103">AD8-T8</f>
        <v>1.6751586182025306</v>
      </c>
      <c r="AE44" s="27">
        <f t="shared" ref="AE44:AE52" si="104">AE8-U8</f>
        <v>7.9243161028971727</v>
      </c>
      <c r="AG44" t="str">
        <f>$A$8</f>
        <v>Managers, directors and senior officials</v>
      </c>
      <c r="AH44" s="27">
        <f>AM8-AH8</f>
        <v>2.4091896697230766</v>
      </c>
      <c r="AI44" s="27">
        <f t="shared" ref="AI44:AI52" si="105">AN8-AI8</f>
        <v>2.6120936963366619</v>
      </c>
      <c r="AJ44" s="27">
        <f t="shared" ref="AJ44:AJ52" si="106">AO8-AJ8</f>
        <v>0.61232131471060747</v>
      </c>
      <c r="AK44" s="27">
        <f t="shared" ref="AK44:AK52" si="107">AP8-AK8</f>
        <v>5.6336046807703468</v>
      </c>
      <c r="AL44" s="27"/>
      <c r="AM44" s="27">
        <f>AR8-AM8</f>
        <v>5.5113832556049829</v>
      </c>
      <c r="AN44" s="27">
        <f t="shared" ref="AN44:AN52" si="108">AS8-AN8</f>
        <v>2.2694310374819251</v>
      </c>
      <c r="AO44" s="27">
        <f t="shared" ref="AO44:AO52" si="109">AT8-AO8</f>
        <v>0.57620375852890771</v>
      </c>
      <c r="AP44" s="27">
        <f t="shared" ref="AP44:AP52" si="110">AU8-AP8</f>
        <v>8.3570180516158175</v>
      </c>
      <c r="AQ44" s="27"/>
      <c r="AR44" s="27">
        <f>AR8-AH8</f>
        <v>7.9205729253280595</v>
      </c>
      <c r="AS44" s="27">
        <f t="shared" ref="AS44:AS52" si="111">AS8-AI8</f>
        <v>4.881524733818587</v>
      </c>
      <c r="AT44" s="27">
        <f t="shared" ref="AT44:AT52" si="112">AT8-AJ8</f>
        <v>1.1885250732395152</v>
      </c>
      <c r="AU44" s="27">
        <f t="shared" ref="AU44:AU52" si="113">AU8-AK8</f>
        <v>13.990622732386164</v>
      </c>
    </row>
    <row r="45" spans="1:47" x14ac:dyDescent="0.2">
      <c r="A45" t="str">
        <f>$A$9</f>
        <v>Professional occupations</v>
      </c>
      <c r="B45" s="27">
        <f t="shared" ref="B45:B54" si="114">G9-B9</f>
        <v>16.636572377881592</v>
      </c>
      <c r="C45" s="27">
        <f t="shared" ref="C45:C54" si="115">H9-C9</f>
        <v>7.3761703353669468</v>
      </c>
      <c r="D45" s="27">
        <f t="shared" ref="D45:D54" si="116">I9-D9</f>
        <v>-0.59913895054222976</v>
      </c>
      <c r="E45" s="27">
        <f t="shared" ref="E45:E54" si="117">J9-E9</f>
        <v>23.413603762706316</v>
      </c>
      <c r="F45" s="27"/>
      <c r="G45" s="27">
        <f t="shared" ref="G45:G54" si="118">L9-G9</f>
        <v>22.199291907829348</v>
      </c>
      <c r="H45" s="27">
        <f t="shared" ref="H45:H54" si="119">M9-H9</f>
        <v>6.2576432826006148</v>
      </c>
      <c r="I45" s="27">
        <f t="shared" ref="I45:I54" si="120">N9-I9</f>
        <v>0.11480298274273082</v>
      </c>
      <c r="J45" s="27">
        <f t="shared" ref="J45:J54" si="121">O9-J9</f>
        <v>28.57173817317269</v>
      </c>
      <c r="K45" s="27"/>
      <c r="L45" s="27">
        <f t="shared" ref="L45:L54" si="122">L9-B9</f>
        <v>38.83586428571094</v>
      </c>
      <c r="M45" s="27">
        <f t="shared" ref="M45:M54" si="123">M9-C9</f>
        <v>13.633813617967562</v>
      </c>
      <c r="N45" s="27">
        <f t="shared" ref="N45:N54" si="124">N9-D9</f>
        <v>-0.48433596779949895</v>
      </c>
      <c r="O45" s="27">
        <f t="shared" ref="O45:O54" si="125">O9-E9</f>
        <v>51.985341935879006</v>
      </c>
      <c r="Q45" t="str">
        <f>$A$9</f>
        <v>Professional occupations</v>
      </c>
      <c r="R45" s="27">
        <f t="shared" ref="R45:R52" si="126">W9-R9</f>
        <v>7.6712527374533579</v>
      </c>
      <c r="S45" s="27">
        <f t="shared" si="96"/>
        <v>2.9655812550647518</v>
      </c>
      <c r="T45" s="27">
        <f t="shared" si="97"/>
        <v>-1.7061284671290196</v>
      </c>
      <c r="U45" s="27">
        <f t="shared" si="98"/>
        <v>8.9307055253890724</v>
      </c>
      <c r="V45" s="27"/>
      <c r="W45" s="27">
        <f t="shared" ref="W45:W52" si="127">AB9-W9</f>
        <v>11.002215372462842</v>
      </c>
      <c r="X45" s="27">
        <f t="shared" si="99"/>
        <v>2.8783593949748756</v>
      </c>
      <c r="Y45" s="27">
        <f t="shared" si="100"/>
        <v>-0.483431447692384</v>
      </c>
      <c r="Z45" s="27">
        <f t="shared" si="101"/>
        <v>13.397143319745339</v>
      </c>
      <c r="AA45" s="27"/>
      <c r="AB45" s="27">
        <f t="shared" ref="AB45:AB52" si="128">AB9-R9</f>
        <v>18.6734681099162</v>
      </c>
      <c r="AC45" s="27">
        <f t="shared" si="102"/>
        <v>5.8439406500396274</v>
      </c>
      <c r="AD45" s="27">
        <f t="shared" si="103"/>
        <v>-2.1895599148214036</v>
      </c>
      <c r="AE45" s="27">
        <f t="shared" si="104"/>
        <v>22.327848845134412</v>
      </c>
      <c r="AG45" t="str">
        <f>$A$9</f>
        <v>Professional occupations</v>
      </c>
      <c r="AH45" s="27">
        <f t="shared" ref="AH45:AH52" si="129">AM9-AH9</f>
        <v>8.9653196404282838</v>
      </c>
      <c r="AI45" s="27">
        <f t="shared" si="105"/>
        <v>4.4105890803021879</v>
      </c>
      <c r="AJ45" s="27">
        <f t="shared" si="106"/>
        <v>1.1069895165867969</v>
      </c>
      <c r="AK45" s="27">
        <f t="shared" si="107"/>
        <v>14.482898237317272</v>
      </c>
      <c r="AL45" s="27"/>
      <c r="AM45" s="27">
        <f t="shared" ref="AM45:AM52" si="130">AR9-AM9</f>
        <v>11.197076535366421</v>
      </c>
      <c r="AN45" s="27">
        <f t="shared" si="108"/>
        <v>3.3792838876257427</v>
      </c>
      <c r="AO45" s="27">
        <f t="shared" si="109"/>
        <v>0.59823443043512015</v>
      </c>
      <c r="AP45" s="27">
        <f t="shared" si="110"/>
        <v>15.17459485342728</v>
      </c>
      <c r="AQ45" s="27"/>
      <c r="AR45" s="27">
        <f t="shared" ref="AR45:AR52" si="131">AR9-AH9</f>
        <v>20.162396175794704</v>
      </c>
      <c r="AS45" s="27">
        <f t="shared" si="111"/>
        <v>7.7898729679279306</v>
      </c>
      <c r="AT45" s="27">
        <f t="shared" si="112"/>
        <v>1.705223947021917</v>
      </c>
      <c r="AU45" s="27">
        <f t="shared" si="113"/>
        <v>29.657493090744552</v>
      </c>
    </row>
    <row r="46" spans="1:47" x14ac:dyDescent="0.2">
      <c r="A46" t="str">
        <f>$A$10</f>
        <v>Associate professional occupations</v>
      </c>
      <c r="B46" s="27">
        <f t="shared" si="114"/>
        <v>5.3256316430618824</v>
      </c>
      <c r="C46" s="27">
        <f t="shared" si="115"/>
        <v>2.9481263038269354</v>
      </c>
      <c r="D46" s="27">
        <f t="shared" si="116"/>
        <v>-1.5223481433596859</v>
      </c>
      <c r="E46" s="27">
        <f t="shared" si="117"/>
        <v>6.7514098035291283</v>
      </c>
      <c r="F46" s="27"/>
      <c r="G46" s="27">
        <f t="shared" si="118"/>
        <v>2.8475609451855775</v>
      </c>
      <c r="H46" s="27">
        <f t="shared" si="119"/>
        <v>0.53960440594716985</v>
      </c>
      <c r="I46" s="27">
        <f t="shared" si="120"/>
        <v>1.2814601934813687</v>
      </c>
      <c r="J46" s="27">
        <f t="shared" si="121"/>
        <v>4.6686255446141161</v>
      </c>
      <c r="K46" s="27"/>
      <c r="L46" s="27">
        <f t="shared" si="122"/>
        <v>8.1731925882474599</v>
      </c>
      <c r="M46" s="27">
        <f t="shared" si="123"/>
        <v>3.4877307097741053</v>
      </c>
      <c r="N46" s="27">
        <f t="shared" si="124"/>
        <v>-0.24088794987831719</v>
      </c>
      <c r="O46" s="27">
        <f t="shared" si="125"/>
        <v>11.420035348143244</v>
      </c>
      <c r="Q46" t="str">
        <f>$A$10</f>
        <v>Associate professional occupations</v>
      </c>
      <c r="R46" s="27">
        <f t="shared" si="126"/>
        <v>1.6197504692627334</v>
      </c>
      <c r="S46" s="27">
        <f t="shared" si="96"/>
        <v>1.4268645264488526</v>
      </c>
      <c r="T46" s="27">
        <f t="shared" si="97"/>
        <v>-1.5502394923883625</v>
      </c>
      <c r="U46" s="27">
        <f t="shared" si="98"/>
        <v>1.4963755033232218</v>
      </c>
      <c r="V46" s="27"/>
      <c r="W46" s="27">
        <f>AB10-W10</f>
        <v>-0.55388846515934631</v>
      </c>
      <c r="X46" s="27">
        <f t="shared" si="99"/>
        <v>-0.41344826288985281</v>
      </c>
      <c r="Y46" s="27">
        <f t="shared" si="100"/>
        <v>0.35245989150945345</v>
      </c>
      <c r="Z46" s="27">
        <f t="shared" si="101"/>
        <v>-0.61487683653974301</v>
      </c>
      <c r="AA46" s="27"/>
      <c r="AB46" s="27">
        <f t="shared" si="128"/>
        <v>1.0658620041033871</v>
      </c>
      <c r="AC46" s="27">
        <f t="shared" si="102"/>
        <v>1.0134162635589998</v>
      </c>
      <c r="AD46" s="27">
        <f t="shared" si="103"/>
        <v>-1.197779600878909</v>
      </c>
      <c r="AE46" s="27">
        <f t="shared" si="104"/>
        <v>0.88149866678347877</v>
      </c>
      <c r="AG46" t="str">
        <f>$A$10</f>
        <v>Associate professional occupations</v>
      </c>
      <c r="AH46" s="27">
        <f t="shared" si="129"/>
        <v>3.7058811737991846</v>
      </c>
      <c r="AI46" s="27">
        <f t="shared" si="105"/>
        <v>1.5212617773780774</v>
      </c>
      <c r="AJ46" s="27">
        <f t="shared" si="106"/>
        <v>2.789134902866941E-2</v>
      </c>
      <c r="AK46" s="27">
        <f t="shared" si="107"/>
        <v>5.255034300205935</v>
      </c>
      <c r="AL46" s="27"/>
      <c r="AM46" s="27">
        <f t="shared" si="130"/>
        <v>3.4014494103449131</v>
      </c>
      <c r="AN46" s="27">
        <f t="shared" si="108"/>
        <v>0.95305266883702622</v>
      </c>
      <c r="AO46" s="27">
        <f t="shared" si="109"/>
        <v>0.92900030197191619</v>
      </c>
      <c r="AP46" s="27">
        <f t="shared" si="110"/>
        <v>5.283502381153852</v>
      </c>
      <c r="AQ46" s="27"/>
      <c r="AR46" s="27">
        <f t="shared" si="131"/>
        <v>7.1073305841440977</v>
      </c>
      <c r="AS46" s="27">
        <f t="shared" si="111"/>
        <v>2.4743144462151037</v>
      </c>
      <c r="AT46" s="27">
        <f t="shared" si="112"/>
        <v>0.9568916510005856</v>
      </c>
      <c r="AU46" s="27">
        <f t="shared" si="113"/>
        <v>10.538536681359787</v>
      </c>
    </row>
    <row r="47" spans="1:47" x14ac:dyDescent="0.2">
      <c r="A47" t="str">
        <f>$A$11</f>
        <v>Administrative and secretarial occupations</v>
      </c>
      <c r="B47" s="27">
        <f t="shared" si="114"/>
        <v>-1.9050205219135776</v>
      </c>
      <c r="C47" s="27">
        <f t="shared" si="115"/>
        <v>-0.88590976333878757</v>
      </c>
      <c r="D47" s="27">
        <f t="shared" si="116"/>
        <v>-0.68166659994178991</v>
      </c>
      <c r="E47" s="27">
        <f t="shared" si="117"/>
        <v>-3.4725968851941644</v>
      </c>
      <c r="F47" s="27"/>
      <c r="G47" s="27">
        <f t="shared" si="118"/>
        <v>-7.230446125972275</v>
      </c>
      <c r="H47" s="27">
        <f t="shared" si="119"/>
        <v>-5.5819678967185027</v>
      </c>
      <c r="I47" s="27">
        <f t="shared" si="120"/>
        <v>0.30479348956682939</v>
      </c>
      <c r="J47" s="27">
        <f t="shared" si="121"/>
        <v>-12.507620533123941</v>
      </c>
      <c r="K47" s="27"/>
      <c r="L47" s="27">
        <f t="shared" si="122"/>
        <v>-9.1354666478858526</v>
      </c>
      <c r="M47" s="27">
        <f t="shared" si="123"/>
        <v>-6.4678776600572903</v>
      </c>
      <c r="N47" s="27">
        <f t="shared" si="124"/>
        <v>-0.37687311037496052</v>
      </c>
      <c r="O47" s="27">
        <f t="shared" si="125"/>
        <v>-15.980217418318105</v>
      </c>
      <c r="Q47" t="str">
        <f>$A$11</f>
        <v>Administrative and secretarial occupations</v>
      </c>
      <c r="R47" s="27">
        <f t="shared" si="126"/>
        <v>0.18658238695711482</v>
      </c>
      <c r="S47" s="27">
        <f t="shared" si="96"/>
        <v>0.5798497386475665</v>
      </c>
      <c r="T47" s="27">
        <f t="shared" si="97"/>
        <v>-0.29223130759017513</v>
      </c>
      <c r="U47" s="27">
        <f t="shared" si="98"/>
        <v>0.47420081801450742</v>
      </c>
      <c r="V47" s="27"/>
      <c r="W47" s="27">
        <f t="shared" si="127"/>
        <v>0.19528141032703239</v>
      </c>
      <c r="X47" s="27">
        <f t="shared" si="99"/>
        <v>-0.61077879748445874</v>
      </c>
      <c r="Y47" s="27">
        <f t="shared" si="100"/>
        <v>0.38927664371640713</v>
      </c>
      <c r="Z47" s="27">
        <f t="shared" si="101"/>
        <v>-2.6220743441019323E-2</v>
      </c>
      <c r="AA47" s="27"/>
      <c r="AB47" s="27">
        <f t="shared" si="128"/>
        <v>0.38186379728414721</v>
      </c>
      <c r="AC47" s="27">
        <f t="shared" si="102"/>
        <v>-3.0929058836892231E-2</v>
      </c>
      <c r="AD47" s="27">
        <f t="shared" si="103"/>
        <v>9.7045336126232007E-2</v>
      </c>
      <c r="AE47" s="27">
        <f t="shared" si="104"/>
        <v>0.4479800745734881</v>
      </c>
      <c r="AG47" t="str">
        <f>$A$11</f>
        <v>Administrative and secretarial occupations</v>
      </c>
      <c r="AH47" s="27">
        <f t="shared" si="129"/>
        <v>-2.0916029088706871</v>
      </c>
      <c r="AI47" s="27">
        <f t="shared" si="105"/>
        <v>-1.4657595019863514</v>
      </c>
      <c r="AJ47" s="27">
        <f t="shared" si="106"/>
        <v>-0.38943529235161378</v>
      </c>
      <c r="AK47" s="27">
        <f t="shared" si="107"/>
        <v>-3.9467977032086523</v>
      </c>
      <c r="AL47" s="27"/>
      <c r="AM47" s="27">
        <f t="shared" si="130"/>
        <v>-7.425727536299302</v>
      </c>
      <c r="AN47" s="27">
        <f t="shared" si="108"/>
        <v>-4.9711890992340422</v>
      </c>
      <c r="AO47" s="27">
        <f t="shared" si="109"/>
        <v>-8.4483154149578521E-2</v>
      </c>
      <c r="AP47" s="27">
        <f>AU11-AP11</f>
        <v>-12.481399789682925</v>
      </c>
      <c r="AQ47" s="27"/>
      <c r="AR47" s="27">
        <f t="shared" si="131"/>
        <v>-9.5173304451699892</v>
      </c>
      <c r="AS47" s="27">
        <f t="shared" si="111"/>
        <v>-6.4369486012203936</v>
      </c>
      <c r="AT47" s="27">
        <f t="shared" si="112"/>
        <v>-0.4739184465011923</v>
      </c>
      <c r="AU47" s="27">
        <f t="shared" si="113"/>
        <v>-16.428197492891577</v>
      </c>
    </row>
    <row r="48" spans="1:47" x14ac:dyDescent="0.2">
      <c r="A48" t="str">
        <f>$A$12</f>
        <v>Skilled trades occupations</v>
      </c>
      <c r="B48" s="27">
        <f t="shared" si="114"/>
        <v>-5.6018259024520844</v>
      </c>
      <c r="C48" s="27">
        <f t="shared" si="115"/>
        <v>-0.70118835179328265</v>
      </c>
      <c r="D48" s="27">
        <f t="shared" si="116"/>
        <v>-0.4644015620563664</v>
      </c>
      <c r="E48" s="27">
        <f t="shared" si="117"/>
        <v>-6.7674158163017353</v>
      </c>
      <c r="F48" s="27"/>
      <c r="G48" s="27">
        <f t="shared" si="118"/>
        <v>-2.4153924832339513</v>
      </c>
      <c r="H48" s="27">
        <f t="shared" si="119"/>
        <v>1.4493730605094886</v>
      </c>
      <c r="I48" s="27">
        <f t="shared" si="120"/>
        <v>3.8420442625900151</v>
      </c>
      <c r="J48" s="27">
        <f t="shared" si="121"/>
        <v>2.8760248398655648</v>
      </c>
      <c r="K48" s="27"/>
      <c r="L48" s="27">
        <f t="shared" si="122"/>
        <v>-8.0172183856860357</v>
      </c>
      <c r="M48" s="27">
        <f t="shared" si="123"/>
        <v>0.7481847087162059</v>
      </c>
      <c r="N48" s="27">
        <f t="shared" si="124"/>
        <v>3.3776427005336487</v>
      </c>
      <c r="O48" s="27">
        <f t="shared" si="125"/>
        <v>-3.8913909764361705</v>
      </c>
      <c r="Q48" t="str">
        <f>$A$12</f>
        <v>Skilled trades occupations</v>
      </c>
      <c r="R48" s="27">
        <f t="shared" si="126"/>
        <v>-5.5497046769821665</v>
      </c>
      <c r="S48" s="27">
        <f t="shared" si="96"/>
        <v>-0.62151850015494148</v>
      </c>
      <c r="T48" s="27">
        <f t="shared" si="97"/>
        <v>-0.60354789452690127</v>
      </c>
      <c r="U48" s="27">
        <f t="shared" si="98"/>
        <v>-6.7747710716640128</v>
      </c>
      <c r="V48" s="27"/>
      <c r="W48" s="27">
        <f t="shared" si="127"/>
        <v>-3.5306121288421188</v>
      </c>
      <c r="X48" s="27">
        <f t="shared" si="99"/>
        <v>0.84785718438261748</v>
      </c>
      <c r="Y48" s="27">
        <f t="shared" si="100"/>
        <v>2.8410754297577974</v>
      </c>
      <c r="Z48" s="27">
        <f t="shared" si="101"/>
        <v>0.15832048529829734</v>
      </c>
      <c r="AA48" s="27"/>
      <c r="AB48" s="27">
        <f t="shared" si="128"/>
        <v>-9.0803168058242854</v>
      </c>
      <c r="AC48" s="27">
        <f t="shared" si="102"/>
        <v>0.226338684227676</v>
      </c>
      <c r="AD48" s="27">
        <f t="shared" si="103"/>
        <v>2.2375275352308961</v>
      </c>
      <c r="AE48" s="27">
        <f t="shared" si="104"/>
        <v>-6.6164505863657155</v>
      </c>
      <c r="AG48" t="str">
        <f>$A$12</f>
        <v>Skilled trades occupations</v>
      </c>
      <c r="AH48" s="27">
        <f t="shared" si="129"/>
        <v>-5.2121225469886401E-2</v>
      </c>
      <c r="AI48" s="27">
        <f t="shared" si="105"/>
        <v>-7.9669851638338507E-2</v>
      </c>
      <c r="AJ48" s="27">
        <f t="shared" si="106"/>
        <v>0.13914633247053443</v>
      </c>
      <c r="AK48" s="27">
        <f t="shared" si="107"/>
        <v>7.3552553623104089E-3</v>
      </c>
      <c r="AL48" s="27"/>
      <c r="AM48" s="27">
        <f t="shared" si="130"/>
        <v>1.1152196456081769</v>
      </c>
      <c r="AN48" s="27">
        <f t="shared" si="108"/>
        <v>0.60151587612687241</v>
      </c>
      <c r="AO48" s="27">
        <f t="shared" si="109"/>
        <v>1.0009688328322022</v>
      </c>
      <c r="AP48" s="27">
        <f t="shared" si="110"/>
        <v>2.7177043545672497</v>
      </c>
      <c r="AQ48" s="27"/>
      <c r="AR48" s="27">
        <f t="shared" si="131"/>
        <v>1.0630984201382905</v>
      </c>
      <c r="AS48" s="27">
        <f t="shared" si="111"/>
        <v>0.5218460244885339</v>
      </c>
      <c r="AT48" s="27">
        <f t="shared" si="112"/>
        <v>1.1401151653027366</v>
      </c>
      <c r="AU48" s="27">
        <f t="shared" si="113"/>
        <v>2.7250596099295601</v>
      </c>
    </row>
    <row r="49" spans="1:47" x14ac:dyDescent="0.2">
      <c r="A49" t="str">
        <f>$A$13</f>
        <v>Caring, leisure and other service occupations</v>
      </c>
      <c r="B49" s="27">
        <f t="shared" si="114"/>
        <v>-0.68769250759406475</v>
      </c>
      <c r="C49" s="27">
        <f t="shared" si="115"/>
        <v>1.498895075160128</v>
      </c>
      <c r="D49" s="27">
        <f t="shared" si="116"/>
        <v>0.51695689540916767</v>
      </c>
      <c r="E49" s="27">
        <f t="shared" si="117"/>
        <v>1.3281594629752362</v>
      </c>
      <c r="F49" s="27"/>
      <c r="G49" s="27">
        <f t="shared" si="118"/>
        <v>5.2756575071163319</v>
      </c>
      <c r="H49" s="27">
        <f t="shared" si="119"/>
        <v>1.2752859899397357</v>
      </c>
      <c r="I49" s="27">
        <f t="shared" si="120"/>
        <v>1.2565503474137802</v>
      </c>
      <c r="J49" s="27">
        <f t="shared" si="121"/>
        <v>7.8074938444698461</v>
      </c>
      <c r="K49" s="27"/>
      <c r="L49" s="27">
        <f t="shared" si="122"/>
        <v>4.5879649995222671</v>
      </c>
      <c r="M49" s="27">
        <f t="shared" si="123"/>
        <v>2.7741810650998637</v>
      </c>
      <c r="N49" s="27">
        <f t="shared" si="124"/>
        <v>1.7735072428229479</v>
      </c>
      <c r="O49" s="27">
        <f t="shared" si="125"/>
        <v>9.1356533074450823</v>
      </c>
      <c r="Q49" t="str">
        <f>$A$13</f>
        <v>Caring, leisure and other service occupations</v>
      </c>
      <c r="R49" s="27">
        <f t="shared" si="126"/>
        <v>-0.49567973868061266</v>
      </c>
      <c r="S49" s="27">
        <f t="shared" si="96"/>
        <v>0.66840335034914578</v>
      </c>
      <c r="T49" s="27">
        <f t="shared" si="97"/>
        <v>-9.4594889573247243E-2</v>
      </c>
      <c r="U49" s="27">
        <f t="shared" si="98"/>
        <v>7.8128722095286207E-2</v>
      </c>
      <c r="V49" s="27"/>
      <c r="W49" s="27">
        <f t="shared" si="127"/>
        <v>2.8857499429079549</v>
      </c>
      <c r="X49" s="27">
        <f t="shared" si="99"/>
        <v>1.2013511281808471</v>
      </c>
      <c r="Y49" s="27">
        <f t="shared" si="100"/>
        <v>0.4864306572166307</v>
      </c>
      <c r="Z49" s="27">
        <f t="shared" si="101"/>
        <v>4.5735317283054329</v>
      </c>
      <c r="AA49" s="27"/>
      <c r="AB49" s="27">
        <f t="shared" si="128"/>
        <v>2.3900702042273423</v>
      </c>
      <c r="AC49" s="27">
        <f t="shared" si="102"/>
        <v>1.8697544785299929</v>
      </c>
      <c r="AD49" s="27">
        <f t="shared" si="103"/>
        <v>0.39183576764338346</v>
      </c>
      <c r="AE49" s="27">
        <f t="shared" si="104"/>
        <v>4.6516604504007191</v>
      </c>
      <c r="AG49" t="str">
        <f>$A$13</f>
        <v>Caring, leisure and other service occupations</v>
      </c>
      <c r="AH49" s="27">
        <f t="shared" si="129"/>
        <v>-0.19201276891344676</v>
      </c>
      <c r="AI49" s="27">
        <f t="shared" si="105"/>
        <v>0.83049172481097244</v>
      </c>
      <c r="AJ49" s="27">
        <f t="shared" si="106"/>
        <v>0.61155178498241547</v>
      </c>
      <c r="AK49" s="27">
        <f t="shared" si="107"/>
        <v>1.2500307408799429</v>
      </c>
      <c r="AL49" s="27"/>
      <c r="AM49" s="27">
        <f t="shared" si="130"/>
        <v>2.3899075642083716</v>
      </c>
      <c r="AN49" s="27">
        <f t="shared" si="108"/>
        <v>7.3934861758893078E-2</v>
      </c>
      <c r="AO49" s="27">
        <f t="shared" si="109"/>
        <v>0.77011969019714499</v>
      </c>
      <c r="AP49" s="27">
        <f t="shared" si="110"/>
        <v>3.2339621161644132</v>
      </c>
      <c r="AQ49" s="27"/>
      <c r="AR49" s="27">
        <f t="shared" si="131"/>
        <v>2.1978947952949248</v>
      </c>
      <c r="AS49" s="27">
        <f t="shared" si="111"/>
        <v>0.90442658656986552</v>
      </c>
      <c r="AT49" s="27">
        <f t="shared" si="112"/>
        <v>1.3816714751795605</v>
      </c>
      <c r="AU49" s="27">
        <f t="shared" si="113"/>
        <v>4.4839928570443561</v>
      </c>
    </row>
    <row r="50" spans="1:47" x14ac:dyDescent="0.2">
      <c r="A50" t="str">
        <f>$A$14</f>
        <v>Sales and customer service occupations</v>
      </c>
      <c r="B50" s="27">
        <f t="shared" si="114"/>
        <v>-1.8415956243643237</v>
      </c>
      <c r="C50" s="27">
        <f t="shared" si="115"/>
        <v>0.45341528673860765</v>
      </c>
      <c r="D50" s="27">
        <f t="shared" si="116"/>
        <v>-1.3453047342004107</v>
      </c>
      <c r="E50" s="27">
        <f t="shared" si="117"/>
        <v>-2.7334850718261237</v>
      </c>
      <c r="F50" s="27"/>
      <c r="G50" s="27">
        <f t="shared" si="118"/>
        <v>0.48862802087488788</v>
      </c>
      <c r="H50" s="27">
        <f t="shared" si="119"/>
        <v>2.8266356041388718E-2</v>
      </c>
      <c r="I50" s="27">
        <f t="shared" si="120"/>
        <v>-0.19576106220203027</v>
      </c>
      <c r="J50" s="27">
        <f t="shared" si="121"/>
        <v>0.32113331471424544</v>
      </c>
      <c r="K50" s="27"/>
      <c r="L50" s="27">
        <f t="shared" si="122"/>
        <v>-1.3529676034894358</v>
      </c>
      <c r="M50" s="27">
        <f t="shared" si="123"/>
        <v>0.48168164277999637</v>
      </c>
      <c r="N50" s="27">
        <f t="shared" si="124"/>
        <v>-1.541065796402441</v>
      </c>
      <c r="O50" s="27">
        <f t="shared" si="125"/>
        <v>-2.4123517571118782</v>
      </c>
      <c r="Q50" t="str">
        <f>$A$14</f>
        <v>Sales and customer service occupations</v>
      </c>
      <c r="R50" s="27">
        <f t="shared" si="126"/>
        <v>-0.78849644113486583</v>
      </c>
      <c r="S50" s="27">
        <f t="shared" si="96"/>
        <v>0.80749578918416987</v>
      </c>
      <c r="T50" s="27">
        <f t="shared" si="97"/>
        <v>-0.67244326656473286</v>
      </c>
      <c r="U50" s="27">
        <f t="shared" si="98"/>
        <v>-0.65344391851542838</v>
      </c>
      <c r="V50" s="27"/>
      <c r="W50" s="27">
        <f t="shared" si="127"/>
        <v>0.88366378482652053</v>
      </c>
      <c r="X50" s="27">
        <f t="shared" si="99"/>
        <v>0.62597617996409838</v>
      </c>
      <c r="Y50" s="27">
        <f t="shared" si="100"/>
        <v>-0.10183755199876443</v>
      </c>
      <c r="Z50" s="27">
        <f t="shared" si="101"/>
        <v>1.407802412791856</v>
      </c>
      <c r="AA50" s="27"/>
      <c r="AB50" s="27">
        <f t="shared" si="128"/>
        <v>9.5167343691654693E-2</v>
      </c>
      <c r="AC50" s="27">
        <f t="shared" si="102"/>
        <v>1.4334719691482682</v>
      </c>
      <c r="AD50" s="27">
        <f t="shared" si="103"/>
        <v>-0.77428081856349729</v>
      </c>
      <c r="AE50" s="27">
        <f t="shared" si="104"/>
        <v>0.75435849427642765</v>
      </c>
      <c r="AG50" t="str">
        <f>$A$14</f>
        <v>Sales and customer service occupations</v>
      </c>
      <c r="AH50" s="27">
        <f t="shared" si="129"/>
        <v>-1.0530991832294676</v>
      </c>
      <c r="AI50" s="27">
        <f t="shared" si="105"/>
        <v>-0.35408050244550182</v>
      </c>
      <c r="AJ50" s="27">
        <f t="shared" si="106"/>
        <v>-0.672861467635675</v>
      </c>
      <c r="AK50" s="27">
        <f t="shared" si="107"/>
        <v>-2.080041153310642</v>
      </c>
      <c r="AL50" s="27"/>
      <c r="AM50" s="27">
        <f t="shared" si="130"/>
        <v>-0.39503576395163087</v>
      </c>
      <c r="AN50" s="27">
        <f t="shared" si="108"/>
        <v>-0.59770982392274519</v>
      </c>
      <c r="AO50" s="27">
        <f t="shared" si="109"/>
        <v>-9.3923510203267169E-2</v>
      </c>
      <c r="AP50" s="27">
        <f t="shared" si="110"/>
        <v>-1.0866690980776426</v>
      </c>
      <c r="AQ50" s="27"/>
      <c r="AR50" s="27">
        <f t="shared" si="131"/>
        <v>-1.4481349471810985</v>
      </c>
      <c r="AS50" s="27">
        <f t="shared" si="111"/>
        <v>-0.95179032636824701</v>
      </c>
      <c r="AT50" s="27">
        <f t="shared" si="112"/>
        <v>-0.76678497783894217</v>
      </c>
      <c r="AU50" s="27">
        <f t="shared" si="113"/>
        <v>-3.1667102513882845</v>
      </c>
    </row>
    <row r="51" spans="1:47" x14ac:dyDescent="0.2">
      <c r="A51" t="str">
        <f>$A$15</f>
        <v>Process, plant and machine operatives</v>
      </c>
      <c r="B51" s="27">
        <f t="shared" si="114"/>
        <v>-3.1175767505998468</v>
      </c>
      <c r="C51" s="27">
        <f t="shared" si="115"/>
        <v>0.58868284565191598</v>
      </c>
      <c r="D51" s="27">
        <f t="shared" si="116"/>
        <v>-7.4428424652889902E-2</v>
      </c>
      <c r="E51" s="27">
        <f t="shared" si="117"/>
        <v>-2.6033223296008217</v>
      </c>
      <c r="F51" s="27"/>
      <c r="G51" s="27">
        <f t="shared" si="118"/>
        <v>0.2168954415728308</v>
      </c>
      <c r="H51" s="27">
        <f t="shared" si="119"/>
        <v>1.8095766940055364</v>
      </c>
      <c r="I51" s="27">
        <f t="shared" si="120"/>
        <v>1.3161832846814212</v>
      </c>
      <c r="J51" s="27">
        <f t="shared" si="121"/>
        <v>3.3426554202597885</v>
      </c>
      <c r="K51" s="27"/>
      <c r="L51" s="27">
        <f t="shared" si="122"/>
        <v>-2.900681309027016</v>
      </c>
      <c r="M51" s="27">
        <f t="shared" si="123"/>
        <v>2.3982595396574524</v>
      </c>
      <c r="N51" s="27">
        <f t="shared" si="124"/>
        <v>1.2417548600285313</v>
      </c>
      <c r="O51" s="27">
        <f t="shared" si="125"/>
        <v>0.7393330906589668</v>
      </c>
      <c r="Q51" t="str">
        <f>$A$15</f>
        <v>Process, plant and machine operatives</v>
      </c>
      <c r="R51" s="27">
        <f t="shared" si="126"/>
        <v>-2.7832372173149516</v>
      </c>
      <c r="S51" s="27">
        <f t="shared" si="96"/>
        <v>0.76788759087451419</v>
      </c>
      <c r="T51" s="27">
        <f t="shared" si="97"/>
        <v>-0.1040367576920902</v>
      </c>
      <c r="U51" s="27">
        <f t="shared" si="98"/>
        <v>-2.1193863841325253</v>
      </c>
      <c r="V51" s="27"/>
      <c r="W51" s="27">
        <f t="shared" si="127"/>
        <v>2.6926808333318064E-2</v>
      </c>
      <c r="X51" s="27">
        <f t="shared" si="99"/>
        <v>0.87184198667283397</v>
      </c>
      <c r="Y51" s="27">
        <f t="shared" si="100"/>
        <v>1.1279601743309939</v>
      </c>
      <c r="Z51" s="27">
        <f t="shared" si="101"/>
        <v>2.026728969337146</v>
      </c>
      <c r="AA51" s="27"/>
      <c r="AB51" s="27">
        <f t="shared" si="128"/>
        <v>-2.7563104089816335</v>
      </c>
      <c r="AC51" s="27">
        <f t="shared" si="102"/>
        <v>1.6397295775473482</v>
      </c>
      <c r="AD51" s="27">
        <f t="shared" si="103"/>
        <v>1.0239234166389037</v>
      </c>
      <c r="AE51" s="27">
        <f t="shared" si="104"/>
        <v>-9.2657414795379367E-2</v>
      </c>
      <c r="AG51" t="str">
        <f>$A$15</f>
        <v>Process, plant and machine operatives</v>
      </c>
      <c r="AH51" s="27">
        <f t="shared" si="129"/>
        <v>-0.33433953328491128</v>
      </c>
      <c r="AI51" s="27">
        <f t="shared" si="105"/>
        <v>-0.17920474522258922</v>
      </c>
      <c r="AJ51" s="27">
        <f t="shared" si="106"/>
        <v>2.9608333039198076E-2</v>
      </c>
      <c r="AK51" s="27">
        <f t="shared" si="107"/>
        <v>-0.48393594546830254</v>
      </c>
      <c r="AL51" s="27"/>
      <c r="AM51" s="27">
        <f t="shared" si="130"/>
        <v>0.18996863323952273</v>
      </c>
      <c r="AN51" s="27">
        <f t="shared" si="108"/>
        <v>0.9377347073326977</v>
      </c>
      <c r="AO51" s="27">
        <f t="shared" si="109"/>
        <v>0.18822311035042616</v>
      </c>
      <c r="AP51" s="27">
        <f t="shared" si="110"/>
        <v>1.3159264509226469</v>
      </c>
      <c r="AQ51" s="27"/>
      <c r="AR51" s="27">
        <f t="shared" si="131"/>
        <v>-0.14437090004538855</v>
      </c>
      <c r="AS51" s="27">
        <f t="shared" si="111"/>
        <v>0.75852996211010848</v>
      </c>
      <c r="AT51" s="27">
        <f t="shared" si="112"/>
        <v>0.21783144338962424</v>
      </c>
      <c r="AU51" s="27">
        <f t="shared" si="113"/>
        <v>0.83199050545434439</v>
      </c>
    </row>
    <row r="52" spans="1:47" x14ac:dyDescent="0.2">
      <c r="A52" t="str">
        <f>$A$16</f>
        <v>Elementary occupations</v>
      </c>
      <c r="B52" s="27">
        <f t="shared" si="114"/>
        <v>-4.9765869501806321</v>
      </c>
      <c r="C52" s="27">
        <f t="shared" si="115"/>
        <v>-2.6846167290629381</v>
      </c>
      <c r="D52" s="27">
        <f t="shared" si="116"/>
        <v>-0.6163041538524876</v>
      </c>
      <c r="E52" s="27">
        <f t="shared" si="117"/>
        <v>-8.2775078330960525</v>
      </c>
      <c r="F52" s="27"/>
      <c r="G52" s="27">
        <f t="shared" si="118"/>
        <v>-0.77210649323262004</v>
      </c>
      <c r="H52" s="27">
        <f t="shared" si="119"/>
        <v>-1.9446119835409235</v>
      </c>
      <c r="I52" s="27">
        <f t="shared" si="120"/>
        <v>1.1368839443261693</v>
      </c>
      <c r="J52" s="27">
        <f t="shared" si="121"/>
        <v>-1.5798345324473857</v>
      </c>
      <c r="K52" s="27"/>
      <c r="L52" s="27">
        <f t="shared" si="122"/>
        <v>-5.7486934434132522</v>
      </c>
      <c r="M52" s="27">
        <f t="shared" si="123"/>
        <v>-4.6292287126038616</v>
      </c>
      <c r="N52" s="27">
        <f t="shared" si="124"/>
        <v>0.52057979047368175</v>
      </c>
      <c r="O52" s="27">
        <f t="shared" si="125"/>
        <v>-9.8573423655434382</v>
      </c>
      <c r="Q52" t="str">
        <f>$A$16</f>
        <v>Elementary occupations</v>
      </c>
      <c r="R52" s="27">
        <f t="shared" si="126"/>
        <v>-3.7699651839822579</v>
      </c>
      <c r="S52" s="27">
        <f t="shared" si="96"/>
        <v>-0.51910269469595782</v>
      </c>
      <c r="T52" s="27">
        <f t="shared" si="97"/>
        <v>-0.15307028417714807</v>
      </c>
      <c r="U52" s="27">
        <f t="shared" si="98"/>
        <v>-4.4421381628553647</v>
      </c>
      <c r="V52" s="27"/>
      <c r="W52" s="27">
        <f t="shared" si="127"/>
        <v>-1.4498556069504893</v>
      </c>
      <c r="X52" s="27">
        <f t="shared" si="99"/>
        <v>-4.0799051827359989E-2</v>
      </c>
      <c r="Y52" s="27">
        <f t="shared" si="100"/>
        <v>0.97745204629976179</v>
      </c>
      <c r="Z52" s="27">
        <f t="shared" si="101"/>
        <v>-0.51320261247808929</v>
      </c>
      <c r="AA52" s="27"/>
      <c r="AB52" s="27">
        <f t="shared" si="128"/>
        <v>-5.2198207909327472</v>
      </c>
      <c r="AC52" s="27">
        <f t="shared" si="102"/>
        <v>-0.55990174652331781</v>
      </c>
      <c r="AD52" s="27">
        <f t="shared" si="103"/>
        <v>0.82438176212261371</v>
      </c>
      <c r="AE52" s="27">
        <f t="shared" si="104"/>
        <v>-4.955340775333454</v>
      </c>
      <c r="AG52" t="str">
        <f>$A$16</f>
        <v>Elementary occupations</v>
      </c>
      <c r="AH52" s="27">
        <f t="shared" si="129"/>
        <v>-1.2066217661983618</v>
      </c>
      <c r="AI52" s="27">
        <f t="shared" si="105"/>
        <v>-2.1655140343669501</v>
      </c>
      <c r="AJ52" s="27">
        <f t="shared" si="106"/>
        <v>-0.46323386967534308</v>
      </c>
      <c r="AK52" s="27">
        <f t="shared" si="107"/>
        <v>-3.8353696702406594</v>
      </c>
      <c r="AL52" s="27"/>
      <c r="AM52" s="27">
        <f t="shared" si="130"/>
        <v>0.67774911371787816</v>
      </c>
      <c r="AN52" s="27">
        <f t="shared" si="108"/>
        <v>-1.9038129317135848</v>
      </c>
      <c r="AO52" s="27">
        <f t="shared" si="109"/>
        <v>0.15943189802641022</v>
      </c>
      <c r="AP52" s="27">
        <f t="shared" si="110"/>
        <v>-1.0666319199692964</v>
      </c>
      <c r="AQ52" s="27"/>
      <c r="AR52" s="27">
        <f t="shared" si="131"/>
        <v>-0.52887265248048365</v>
      </c>
      <c r="AS52" s="27">
        <f t="shared" si="111"/>
        <v>-4.0693269660805349</v>
      </c>
      <c r="AT52" s="27">
        <f t="shared" si="112"/>
        <v>-0.30380197164893286</v>
      </c>
      <c r="AU52" s="27">
        <f t="shared" si="113"/>
        <v>-4.9020015902099559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8.0170514486422917</v>
      </c>
      <c r="C54" s="29">
        <f t="shared" si="115"/>
        <v>12.697541477327974</v>
      </c>
      <c r="D54" s="29">
        <f t="shared" si="116"/>
        <v>-4.0865929259705069</v>
      </c>
      <c r="E54" s="29">
        <f t="shared" si="117"/>
        <v>16.627999999999815</v>
      </c>
      <c r="F54" s="29"/>
      <c r="G54" s="29">
        <f t="shared" si="118"/>
        <v>27.883239590722098</v>
      </c>
      <c r="H54" s="29">
        <f t="shared" si="119"/>
        <v>7.3221620224621233</v>
      </c>
      <c r="I54" s="29">
        <f t="shared" si="120"/>
        <v>11.22059838681615</v>
      </c>
      <c r="J54" s="29">
        <f t="shared" si="121"/>
        <v>46.426000000000272</v>
      </c>
      <c r="K54" s="29"/>
      <c r="L54" s="29">
        <f t="shared" si="122"/>
        <v>35.90029103936439</v>
      </c>
      <c r="M54" s="29">
        <f t="shared" si="123"/>
        <v>20.019703499790097</v>
      </c>
      <c r="N54" s="29">
        <f t="shared" si="124"/>
        <v>7.1340054608456427</v>
      </c>
      <c r="O54" s="29">
        <f t="shared" si="125"/>
        <v>63.054000000000087</v>
      </c>
      <c r="Q54" s="24" t="str">
        <f>$A$18</f>
        <v>All occupations</v>
      </c>
      <c r="R54" s="29">
        <f t="shared" ref="R54" si="132">W18-R18</f>
        <v>-2.1335416493413106</v>
      </c>
      <c r="S54" s="29">
        <f t="shared" ref="S54" si="133">X18-S18</f>
        <v>7.5673338341598821</v>
      </c>
      <c r="T54" s="29">
        <f t="shared" ref="T54" si="134">Y18-T18</f>
        <v>-5.0885709271261135</v>
      </c>
      <c r="U54" s="29">
        <f t="shared" ref="U54" si="135">Z18-U18</f>
        <v>0.34522125769245804</v>
      </c>
      <c r="V54" s="29"/>
      <c r="W54" s="29">
        <f t="shared" ref="W54" si="136">AB18-W18</f>
        <v>11.221248732882572</v>
      </c>
      <c r="X54" s="29">
        <f t="shared" ref="X54" si="137">AC18-X18</f>
        <v>6.5799208381693006</v>
      </c>
      <c r="Y54" s="29">
        <f t="shared" ref="Y54" si="138">AD18-Y18</f>
        <v>7.1768230288268597</v>
      </c>
      <c r="Z54" s="29">
        <f t="shared" ref="Z54" si="139">AE18-Z18</f>
        <v>24.977992599878689</v>
      </c>
      <c r="AA54" s="29"/>
      <c r="AB54" s="29">
        <f t="shared" ref="AB54" si="140">AB18-R18</f>
        <v>9.087707083541261</v>
      </c>
      <c r="AC54" s="29">
        <f t="shared" ref="AC54" si="141">AC18-S18</f>
        <v>14.147254672329183</v>
      </c>
      <c r="AD54" s="29">
        <f t="shared" ref="AD54" si="142">AD18-T18</f>
        <v>2.0882521017007463</v>
      </c>
      <c r="AE54" s="29">
        <f t="shared" ref="AE54" si="143">AE18-U18</f>
        <v>25.323213857571147</v>
      </c>
      <c r="AG54" s="24" t="str">
        <f>$A$18</f>
        <v>All occupations</v>
      </c>
      <c r="AH54" s="29">
        <f t="shared" ref="AH54" si="144">AM18-AH18</f>
        <v>10.150593097983773</v>
      </c>
      <c r="AI54" s="29">
        <f t="shared" ref="AI54" si="145">AN18-AI18</f>
        <v>5.1302076431681485</v>
      </c>
      <c r="AJ54" s="29">
        <f t="shared" ref="AJ54" si="146">AO18-AJ18</f>
        <v>1.0019780011555852</v>
      </c>
      <c r="AK54" s="29">
        <f t="shared" ref="AK54" si="147">AP18-AK18</f>
        <v>16.282778742307471</v>
      </c>
      <c r="AL54" s="29"/>
      <c r="AM54" s="29">
        <f t="shared" ref="AM54" si="148">AR18-AM18</f>
        <v>16.661990857839356</v>
      </c>
      <c r="AN54" s="29">
        <f t="shared" ref="AN54" si="149">AS18-AN18</f>
        <v>0.74224118429279429</v>
      </c>
      <c r="AO54" s="29">
        <f t="shared" ref="AO54" si="150">AT18-AO18</f>
        <v>4.0437753579892899</v>
      </c>
      <c r="AP54" s="29">
        <f t="shared" ref="AP54" si="151">AU18-AP18</f>
        <v>21.448007400121469</v>
      </c>
      <c r="AQ54" s="29"/>
      <c r="AR54" s="29">
        <f t="shared" ref="AR54" si="152">AR18-AH18</f>
        <v>26.812583955823129</v>
      </c>
      <c r="AS54" s="29">
        <f t="shared" ref="AS54" si="153">AS18-AI18</f>
        <v>5.8724488274609428</v>
      </c>
      <c r="AT54" s="29">
        <f t="shared" ref="AT54" si="154">AT18-AJ18</f>
        <v>5.0457533591448751</v>
      </c>
      <c r="AU54" s="29">
        <f t="shared" ref="AU54" si="155">AU18-AK18</f>
        <v>37.73078614242894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Enterprise M3 LEP (including all of Surrey)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0.50211083468563178</v>
      </c>
      <c r="N7" s="91">
        <f>'Occ T2'!I180</f>
        <v>0.44614068541455332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-2.1842178147982616</v>
      </c>
      <c r="N9" s="91">
        <f>'Occ T2'!I178</f>
        <v>-5.6795840635692763E-2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-4.2864971211803766</v>
      </c>
      <c r="N10" s="91">
        <f>'Occ T2'!I177</f>
        <v>-1.2148605500182263</v>
      </c>
    </row>
    <row r="11" spans="1:14" x14ac:dyDescent="0.2">
      <c r="L11" s="114" t="str">
        <f>"["&amp;'Occ T3'!A47&amp;"]"</f>
        <v>[Elementary occupations]</v>
      </c>
      <c r="M11" s="91">
        <f>'Occ T1'!H88</f>
        <v>-2.4127610929552845</v>
      </c>
      <c r="N11" s="91">
        <f>'Occ T1'!I88</f>
        <v>-0.16720958896809801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-1.8358283038788392</v>
      </c>
      <c r="N13" s="91">
        <f>'Occ T2'!I176</f>
        <v>0.54537099474980533</v>
      </c>
    </row>
    <row r="14" spans="1:14" x14ac:dyDescent="0.2">
      <c r="L14" s="91" t="str">
        <f>'Occ T3'!A44</f>
        <v>81 Process, plant and machine operatives</v>
      </c>
      <c r="M14" s="91">
        <f>'Occ T2'!H175</f>
        <v>-2.2592565555529021</v>
      </c>
      <c r="N14" s="91">
        <f>'Occ T2'!I175</f>
        <v>1.432700454492819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-1.9745175774142809</v>
      </c>
      <c r="N15" s="91">
        <f>'Occ T1'!I87</f>
        <v>0.84561495370585327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0.85599820270048088</v>
      </c>
      <c r="N17" s="91">
        <f>'Occ T2'!I174</f>
        <v>2.4231030788460339</v>
      </c>
    </row>
    <row r="18" spans="12:14" x14ac:dyDescent="0.2">
      <c r="L18" s="91" t="str">
        <f>'Occ T3'!A40</f>
        <v>71 Sales occupations</v>
      </c>
      <c r="M18" s="91">
        <f>'Occ T2'!H173</f>
        <v>-1.6344922589864863</v>
      </c>
      <c r="N18" s="91">
        <f>'Occ T2'!I173</f>
        <v>-0.80263329343278622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-1.1155029070640143</v>
      </c>
      <c r="N19" s="91">
        <f>'Occ T1'!I86</f>
        <v>4.5042066619527255E-2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0.46318005860239708</v>
      </c>
      <c r="N21" s="91">
        <f>'Occ T2'!I172</f>
        <v>-1.1551619708338956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-0.5673689194701903</v>
      </c>
      <c r="N22" s="91">
        <f>'Occ T2'!I171</f>
        <v>0.25654144138953505</v>
      </c>
    </row>
    <row r="23" spans="12:14" x14ac:dyDescent="0.2">
      <c r="L23" s="91" t="str">
        <f>'Occ T3'!A35</f>
        <v>61 Caring personal service occupations</v>
      </c>
      <c r="M23" s="91">
        <f>'Occ T2'!H170</f>
        <v>0.7521533180440132</v>
      </c>
      <c r="N23" s="91">
        <f>'Occ T2'!I170</f>
        <v>0.9398885107470667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0.41255624586906681</v>
      </c>
      <c r="N24" s="91">
        <f>'Occ T1'!I85</f>
        <v>0.75702257727663369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-3.6292211715118761</v>
      </c>
      <c r="N26" s="91">
        <f>'Occ T2'!I169</f>
        <v>0.59469760958703599</v>
      </c>
    </row>
    <row r="27" spans="12:14" x14ac:dyDescent="0.2">
      <c r="L27" s="91" t="str">
        <f>'Occ T3'!A31</f>
        <v>53 Skilled construction and building trades</v>
      </c>
      <c r="M27" s="91">
        <f>'Occ T2'!H168</f>
        <v>-1.8830061717315383</v>
      </c>
      <c r="N27" s="91">
        <f>'Occ T2'!I168</f>
        <v>-2.2073875571326784E-2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-2.1353439924639339</v>
      </c>
      <c r="N28" s="91">
        <f>'Occ T2'!I167</f>
        <v>0.1115391551958389</v>
      </c>
    </row>
    <row r="29" spans="12:14" x14ac:dyDescent="0.2">
      <c r="L29" s="91" t="str">
        <f>'Occ T3'!A29</f>
        <v>51 Skilled agricultural and related trades</v>
      </c>
      <c r="M29" s="91">
        <f>'Occ T2'!H166</f>
        <v>-1.8075699528852573</v>
      </c>
      <c r="N29" s="91">
        <f>'Occ T2'!I166</f>
        <v>1.688048756430427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-2.3658523294395217</v>
      </c>
      <c r="N30" s="91">
        <f>'Occ T1'!I84</f>
        <v>0.3515296603237239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-2.7255002112135496</v>
      </c>
      <c r="N32" s="91">
        <f>'Occ T2'!I165</f>
        <v>-1.5443760604544887</v>
      </c>
    </row>
    <row r="33" spans="12:14" x14ac:dyDescent="0.2">
      <c r="L33" s="91" t="str">
        <f>'Occ T3'!A25</f>
        <v>41 Administrative occupations</v>
      </c>
      <c r="M33" s="91">
        <f>'Occ T2'!H164</f>
        <v>-0.45929420090226047</v>
      </c>
      <c r="N33" s="91">
        <f>'Occ T2'!I164</f>
        <v>-1.256693718981694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-0.97264336895150905</v>
      </c>
      <c r="N34" s="91">
        <f>'Occ T1'!I83</f>
        <v>-1.3174475252045514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1.1548965232999198</v>
      </c>
      <c r="N36" s="91">
        <f>'Occ T2'!I163</f>
        <v>2.9232966898384838E-2</v>
      </c>
    </row>
    <row r="37" spans="12:14" x14ac:dyDescent="0.2">
      <c r="L37" s="91" t="str">
        <f>'Occ T3'!A21</f>
        <v>34 Culture, media and sports occupations</v>
      </c>
      <c r="M37" s="91">
        <f>'Occ T2'!H162</f>
        <v>-0.53108993107334745</v>
      </c>
      <c r="N37" s="91">
        <f>'Occ T2'!I162</f>
        <v>0.61948098135389262</v>
      </c>
    </row>
    <row r="38" spans="12:14" x14ac:dyDescent="0.2">
      <c r="L38" s="91" t="str">
        <f>'Occ T3'!A20</f>
        <v>33 Protective service occupations</v>
      </c>
      <c r="M38" s="91">
        <f>'Occ T2'!H161</f>
        <v>-0.24584435007352079</v>
      </c>
      <c r="N38" s="91">
        <f>'Occ T2'!I161</f>
        <v>2.1370518367117119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3.8959638654130213</v>
      </c>
      <c r="N39" s="91">
        <f>'Occ T2'!I160</f>
        <v>0.37541858400507166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4.0370909426271417</v>
      </c>
      <c r="N40" s="91">
        <f>'Occ T2'!I159</f>
        <v>-0.28856023666563591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1.4485550283837023</v>
      </c>
      <c r="N41" s="91">
        <f>'Occ T1'!I82</f>
        <v>0.31291262971171463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3.5419685597793515</v>
      </c>
      <c r="N43" s="91">
        <f>'Occ T2'!I158</f>
        <v>1.4165502573859179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2.2555519022362525</v>
      </c>
      <c r="N44" s="91">
        <f>'Occ T2'!I157</f>
        <v>0.7281891628357462</v>
      </c>
    </row>
    <row r="45" spans="12:14" x14ac:dyDescent="0.2">
      <c r="L45" s="91" t="str">
        <f>'Occ T3'!A13</f>
        <v>22 Health professionals</v>
      </c>
      <c r="M45" s="91">
        <f>'Occ T2'!H156</f>
        <v>4.2175434622486296</v>
      </c>
      <c r="N45" s="91">
        <f>'Occ T2'!I156</f>
        <v>0.66657502871321217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2.5187741925115414</v>
      </c>
      <c r="N46" s="91">
        <f>'Occ T2'!I155</f>
        <v>1.085870710258674</v>
      </c>
    </row>
    <row r="47" spans="12:14" x14ac:dyDescent="0.2">
      <c r="L47" s="114" t="str">
        <f>"["&amp;'Occ T3'!A11&amp;"]"</f>
        <v>[Professional occupations]</v>
      </c>
      <c r="M47" s="91">
        <f>'Occ T1'!H81</f>
        <v>3.064423128768734</v>
      </c>
      <c r="N47" s="91">
        <f>'Occ T1'!I81</f>
        <v>1.0576278563588559</v>
      </c>
    </row>
    <row r="49" spans="12:14" x14ac:dyDescent="0.2">
      <c r="L49" s="107" t="str">
        <f>'Occ T3'!A9</f>
        <v>12 Other managers and proprietors</v>
      </c>
      <c r="M49" s="91">
        <f>'Occ T2'!H154</f>
        <v>0.39152988753083928</v>
      </c>
      <c r="N49" s="91">
        <f>'Occ T2'!I154</f>
        <v>2.5932915847802329</v>
      </c>
    </row>
    <row r="50" spans="12:14" x14ac:dyDescent="0.2">
      <c r="L50" s="107" t="str">
        <f>'Occ T3'!A8</f>
        <v>11 Corporate managers and directors</v>
      </c>
      <c r="M50" s="91">
        <f>'Occ T2'!H153</f>
        <v>3.0976783933132523</v>
      </c>
      <c r="N50" s="91">
        <f>'Occ T2'!I153</f>
        <v>0.18694436452009189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2.2832123493200518</v>
      </c>
      <c r="N51" s="91">
        <f>'Occ T1'!I80</f>
        <v>0.95645684363234729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Enterprise M3 LEP (including all of Surrey)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8.5257461302939177</v>
      </c>
      <c r="N82" s="94">
        <f>'Occ T2'!F119</f>
        <v>1.7122387398174439</v>
      </c>
    </row>
    <row r="83" spans="12:14" x14ac:dyDescent="0.2">
      <c r="L83" s="10" t="str">
        <f>name!D5</f>
        <v>12 Other managers and proprietors</v>
      </c>
      <c r="M83" s="94">
        <f>'Occ T2'!D9-'Occ T2'!B9</f>
        <v>0.4634087765141004</v>
      </c>
      <c r="N83" s="94">
        <f>'Occ T2'!F120</f>
        <v>11.21354518865796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6.1746564260565862</v>
      </c>
      <c r="N84" s="94">
        <f>'Occ T2'!F121</f>
        <v>9.2847526632976951</v>
      </c>
    </row>
    <row r="85" spans="12:14" x14ac:dyDescent="0.2">
      <c r="L85" s="10" t="str">
        <f>name!D7</f>
        <v>22 Health professionals</v>
      </c>
      <c r="M85" s="94">
        <f>'Occ T2'!D11-'Occ T2'!B11</f>
        <v>5.2203188356574053</v>
      </c>
      <c r="N85" s="94">
        <f>'Occ T2'!F122</f>
        <v>2.9313341684795944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3.4609563348261929</v>
      </c>
      <c r="N86" s="94">
        <f>'Occ T2'!F123</f>
        <v>3.7707171485124036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8.5576721661660073</v>
      </c>
      <c r="N87" s="94">
        <f>'Occ T2'!F124</f>
        <v>12.58493419288309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2.5457480507164867</v>
      </c>
      <c r="N88" s="94">
        <f>'Occ T2'!F125</f>
        <v>-0.6015032178203974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2.158364802763268</v>
      </c>
      <c r="N89" s="94">
        <f>'Occ T2'!F126</f>
        <v>0.71739324302001606</v>
      </c>
    </row>
    <row r="90" spans="12:14" x14ac:dyDescent="0.2">
      <c r="L90" s="10" t="str">
        <f>name!D12</f>
        <v>33 Protective service occupations</v>
      </c>
      <c r="M90" s="94">
        <f>'Occ T2'!D16-'Occ T2'!B16</f>
        <v>-8.9602843561875645E-2</v>
      </c>
      <c r="N90" s="94">
        <f>'Occ T2'!F127</f>
        <v>2.7007371782525533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-0.45804163311267843</v>
      </c>
      <c r="N91" s="94">
        <f>'Occ T2'!F128</f>
        <v>1.6476500454599936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2.5949414267237785</v>
      </c>
      <c r="N92" s="94">
        <f>'Occ T2'!F129</f>
        <v>0.20434829570216806</v>
      </c>
    </row>
    <row r="93" spans="12:14" x14ac:dyDescent="0.2">
      <c r="L93" s="10" t="str">
        <f>name!D15</f>
        <v>41 Administrative occupations</v>
      </c>
      <c r="M93" s="94">
        <f>'Occ T2'!D19-'Occ T2'!B19</f>
        <v>-1.2679866443324528</v>
      </c>
      <c r="N93" s="94">
        <f>'Occ T2'!F130</f>
        <v>-9.4095554265886392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-2.2046102408616406</v>
      </c>
      <c r="N94" s="94">
        <f>'Occ T2'!F131</f>
        <v>-3.0980651065353744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-0.50923694332704184</v>
      </c>
      <c r="N95" s="94">
        <f>'Occ T2'!F132</f>
        <v>1.5221069949360109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-2.1310845423607105</v>
      </c>
      <c r="N96" s="94">
        <f>'Occ T2'!F133</f>
        <v>0.31531944067555173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-1.7346609563475752</v>
      </c>
      <c r="N97" s="94">
        <f>'Occ T2'!F134</f>
        <v>-5.751320144774752E-2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-2.3924333742664903</v>
      </c>
      <c r="N98" s="94">
        <f>'Occ T2'!F135</f>
        <v>1.0961116057017701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1.7782824480416721</v>
      </c>
      <c r="N99" s="94">
        <f>'Occ T2'!F136</f>
        <v>7.2849237623811547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-0.46581163246388257</v>
      </c>
      <c r="N100" s="94">
        <f>'Occ T2'!F137</f>
        <v>0.63242924818799295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1.5688647397383071E-2</v>
      </c>
      <c r="N101" s="94">
        <f>'Occ T2'!F138</f>
        <v>-0.10985916609929003</v>
      </c>
    </row>
    <row r="102" spans="12:14" x14ac:dyDescent="0.2">
      <c r="L102" s="10" t="str">
        <f>name!D24</f>
        <v>71 Sales occupations</v>
      </c>
      <c r="M102" s="94">
        <f>'Occ T2'!D28-'Occ T2'!B28</f>
        <v>-3.1703124725877529</v>
      </c>
      <c r="N102" s="94">
        <f>'Occ T2'!F139</f>
        <v>-4.2027389081801516</v>
      </c>
    </row>
    <row r="103" spans="12:14" x14ac:dyDescent="0.2">
      <c r="L103" s="10" t="str">
        <f>name!D25</f>
        <v>72 Customer service occupations</v>
      </c>
      <c r="M103" s="94">
        <f>'Occ T2'!D29-'Occ T2'!B29</f>
        <v>0.43682740076169679</v>
      </c>
      <c r="N103" s="94">
        <f>'Occ T2'!F140</f>
        <v>4.5238722228944219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-0.97575848957245803</v>
      </c>
      <c r="N104" s="94">
        <f>'Occ T2'!F141</f>
        <v>1.9174296814704093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-1.6275638400283761</v>
      </c>
      <c r="N105" s="94">
        <f>'Occ T2'!F142</f>
        <v>1.425225738789333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-1.6000643596987629</v>
      </c>
      <c r="N106" s="94">
        <f>'Occ T2'!F143</f>
        <v>-1.0944999270874458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-6.6774434733973607</v>
      </c>
      <c r="N107" s="94">
        <f>'Occ T2'!F144</f>
        <v>-0.48533460535994521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16.627999999999247</v>
      </c>
      <c r="N109" s="94">
        <f>'Occ T2'!F146</f>
        <v>46.426000000000954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Enterprise M3 LEP (including all of Surrey)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8.9891549068080252</v>
      </c>
      <c r="N153" s="94">
        <f>'Occ T1'!H8</f>
        <v>12.925783928475411</v>
      </c>
    </row>
    <row r="154" spans="1:14" x14ac:dyDescent="0.2">
      <c r="L154" s="10" t="str">
        <f>name!E5</f>
        <v>Professional occupations</v>
      </c>
      <c r="M154" s="94">
        <f>'Occ T1'!D9-'Occ T1'!B9</f>
        <v>23.413603762706202</v>
      </c>
      <c r="N154" s="94">
        <f>'Occ T1'!H9</f>
        <v>28.571738173172776</v>
      </c>
    </row>
    <row r="155" spans="1:14" x14ac:dyDescent="0.2">
      <c r="L155" s="10" t="str">
        <f>name!E6</f>
        <v>Associate professional occupations</v>
      </c>
      <c r="M155" s="94">
        <f>'Occ T1'!D10-'Occ T1'!B10</f>
        <v>6.751409803528972</v>
      </c>
      <c r="N155" s="94">
        <f>'Occ T1'!H10</f>
        <v>4.6686255446143292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-3.4725968851940934</v>
      </c>
      <c r="N156" s="94">
        <f>'Occ T1'!H11</f>
        <v>-12.507620533124019</v>
      </c>
    </row>
    <row r="157" spans="1:14" x14ac:dyDescent="0.2">
      <c r="L157" s="10" t="str">
        <f>name!E8</f>
        <v>Skilled trades occupations</v>
      </c>
      <c r="M157" s="94">
        <f>'Occ T1'!D12-'Occ T1'!B12</f>
        <v>-6.7674158163018205</v>
      </c>
      <c r="N157" s="94">
        <f>'Occ T1'!H12</f>
        <v>2.8760248398655861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1.3281594629751794</v>
      </c>
      <c r="N158" s="94">
        <f>'Occ T1'!H13</f>
        <v>7.8074938444698603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-2.7334850718260526</v>
      </c>
      <c r="N159" s="94">
        <f>'Occ T1'!H14</f>
        <v>0.32113331471426676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-2.6033223296008323</v>
      </c>
      <c r="N160" s="94">
        <f>'Occ T1'!H15</f>
        <v>3.3426554202597423</v>
      </c>
    </row>
    <row r="161" spans="12:14" x14ac:dyDescent="0.2">
      <c r="L161" s="10" t="str">
        <f>name!E12</f>
        <v>Elementary occupations</v>
      </c>
      <c r="M161" s="94">
        <f>'Occ T1'!D16-'Occ T1'!B16</f>
        <v>-8.2775078330961236</v>
      </c>
      <c r="N161" s="94">
        <f>'Occ T1'!H16</f>
        <v>-1.5798345324473857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16.627999999999361</v>
      </c>
      <c r="N163" s="94">
        <f>'Occ T1'!H18</f>
        <v>46.426000000000563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Enterprise M3 LEP (including all of Surrey)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62.702682534186295</v>
      </c>
      <c r="N5" s="87">
        <f>SUM(N6:N7)</f>
        <v>68.43928721797981</v>
      </c>
      <c r="O5" s="87">
        <f t="shared" ref="O5:AL5" si="1">SUM(O6:O7)</f>
        <v>71.679998124512352</v>
      </c>
      <c r="P5" s="87">
        <f t="shared" si="1"/>
        <v>72.583734514275392</v>
      </c>
      <c r="Q5" s="87">
        <f t="shared" si="1"/>
        <v>74.238116087255889</v>
      </c>
      <c r="R5" s="87">
        <f t="shared" si="1"/>
        <v>75.226788953755346</v>
      </c>
      <c r="S5" s="87">
        <f t="shared" si="1"/>
        <v>79.54665791407237</v>
      </c>
      <c r="T5" s="87">
        <f t="shared" si="1"/>
        <v>78.037543121068865</v>
      </c>
      <c r="U5" s="87">
        <f t="shared" si="1"/>
        <v>79.862228796818627</v>
      </c>
      <c r="V5" s="87">
        <f t="shared" si="1"/>
        <v>84.443133949959801</v>
      </c>
      <c r="W5" s="87">
        <f t="shared" si="1"/>
        <v>84.215943860563371</v>
      </c>
      <c r="X5" s="87">
        <f t="shared" si="1"/>
        <v>82.202464897886941</v>
      </c>
      <c r="Y5" s="87">
        <f t="shared" si="1"/>
        <v>83.304715302248297</v>
      </c>
      <c r="Z5" s="87">
        <f t="shared" si="1"/>
        <v>84.637911661995048</v>
      </c>
      <c r="AA5" s="87">
        <f t="shared" si="1"/>
        <v>85.987928343913381</v>
      </c>
      <c r="AB5" s="87">
        <f t="shared" si="1"/>
        <v>87.062282690457636</v>
      </c>
      <c r="AC5" s="87">
        <f t="shared" si="1"/>
        <v>88.093819985505291</v>
      </c>
      <c r="AD5" s="87">
        <f t="shared" si="1"/>
        <v>89.087545287770268</v>
      </c>
      <c r="AE5" s="87">
        <f t="shared" si="1"/>
        <v>90.064646143525508</v>
      </c>
      <c r="AF5" s="87">
        <f t="shared" si="1"/>
        <v>91.022418274093212</v>
      </c>
      <c r="AG5" s="87">
        <f t="shared" si="1"/>
        <v>92.022716602729247</v>
      </c>
      <c r="AH5" s="87">
        <f t="shared" si="1"/>
        <v>93.007457270450701</v>
      </c>
      <c r="AI5" s="87">
        <f t="shared" si="1"/>
        <v>94.027424108021251</v>
      </c>
      <c r="AJ5" s="87">
        <f t="shared" si="1"/>
        <v>95.022020434328923</v>
      </c>
      <c r="AK5" s="87">
        <f t="shared" si="1"/>
        <v>96.099550249840604</v>
      </c>
      <c r="AL5" s="87">
        <f t="shared" si="1"/>
        <v>97.141727789038782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44.650026034798991</v>
      </c>
      <c r="N6" s="11">
        <v>47.955244368352062</v>
      </c>
      <c r="O6" s="11">
        <v>49.908564169783354</v>
      </c>
      <c r="P6" s="11">
        <v>50.610420870158798</v>
      </c>
      <c r="Q6" s="11">
        <v>49.924524484424786</v>
      </c>
      <c r="R6" s="11">
        <v>51.739734539298638</v>
      </c>
      <c r="S6" s="11">
        <v>57.269761252455552</v>
      </c>
      <c r="T6" s="11">
        <v>55.517735424428757</v>
      </c>
      <c r="U6" s="11">
        <v>56.677690772838801</v>
      </c>
      <c r="V6" s="11">
        <v>60.075023618351238</v>
      </c>
      <c r="W6" s="11">
        <v>60.265480669592556</v>
      </c>
      <c r="X6" s="11">
        <v>54.137461042444073</v>
      </c>
      <c r="Y6" s="11">
        <v>54.710025241878931</v>
      </c>
      <c r="Z6" s="11">
        <v>55.455448240586037</v>
      </c>
      <c r="AA6" s="11">
        <v>56.205138821267219</v>
      </c>
      <c r="AB6" s="11">
        <v>56.773494728468457</v>
      </c>
      <c r="AC6" s="11">
        <v>57.305271807057409</v>
      </c>
      <c r="AD6" s="11">
        <v>57.807668853999395</v>
      </c>
      <c r="AE6" s="11">
        <v>58.312450371167174</v>
      </c>
      <c r="AF6" s="11">
        <v>58.8050596561432</v>
      </c>
      <c r="AG6" s="11">
        <v>59.323609215628835</v>
      </c>
      <c r="AH6" s="11">
        <v>59.83070433144448</v>
      </c>
      <c r="AI6" s="11">
        <v>60.359792800389819</v>
      </c>
      <c r="AJ6" s="11">
        <v>60.877786790286827</v>
      </c>
      <c r="AK6" s="11">
        <v>61.445008663186044</v>
      </c>
      <c r="AL6" s="11">
        <v>61.97771940941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18.052656499387307</v>
      </c>
      <c r="N7" s="11">
        <v>20.484042849627745</v>
      </c>
      <c r="O7" s="11">
        <v>21.771433954728995</v>
      </c>
      <c r="P7" s="11">
        <v>21.97331364411659</v>
      </c>
      <c r="Q7" s="11">
        <v>24.313591602831099</v>
      </c>
      <c r="R7" s="11">
        <v>23.487054414456715</v>
      </c>
      <c r="S7" s="11">
        <v>22.276896661616824</v>
      </c>
      <c r="T7" s="11">
        <v>22.519807696640111</v>
      </c>
      <c r="U7" s="11">
        <v>23.18453802397983</v>
      </c>
      <c r="V7" s="11">
        <v>24.368110331608566</v>
      </c>
      <c r="W7" s="11">
        <v>23.950463190970815</v>
      </c>
      <c r="X7" s="11">
        <v>28.065003855442868</v>
      </c>
      <c r="Y7" s="11">
        <v>28.594690060369363</v>
      </c>
      <c r="Z7" s="11">
        <v>29.182463421409008</v>
      </c>
      <c r="AA7" s="11">
        <v>29.782789522646169</v>
      </c>
      <c r="AB7" s="11">
        <v>30.288787961989176</v>
      </c>
      <c r="AC7" s="11">
        <v>30.78854817844789</v>
      </c>
      <c r="AD7" s="11">
        <v>31.279876433770873</v>
      </c>
      <c r="AE7" s="11">
        <v>31.752195772358334</v>
      </c>
      <c r="AF7" s="11">
        <v>32.217358617950019</v>
      </c>
      <c r="AG7" s="11">
        <v>32.699107387100405</v>
      </c>
      <c r="AH7" s="11">
        <v>33.176752939006221</v>
      </c>
      <c r="AI7" s="11">
        <v>33.667631307631439</v>
      </c>
      <c r="AJ7" s="11">
        <v>34.144233644042096</v>
      </c>
      <c r="AK7" s="11">
        <v>34.65454158665456</v>
      </c>
      <c r="AL7" s="11">
        <v>35.164008379628775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141.45267823763464</v>
      </c>
      <c r="N9" s="87">
        <f>SUM(N10:N13)</f>
        <v>136.71637384949651</v>
      </c>
      <c r="O9" s="87">
        <f t="shared" ref="O9:AL9" si="3">SUM(O10:O13)</f>
        <v>139.66995626238241</v>
      </c>
      <c r="P9" s="87">
        <f t="shared" si="3"/>
        <v>141.12532005486133</v>
      </c>
      <c r="Q9" s="87">
        <f t="shared" si="3"/>
        <v>142.44614032186996</v>
      </c>
      <c r="R9" s="87">
        <f t="shared" si="3"/>
        <v>143.72634342529403</v>
      </c>
      <c r="S9" s="87">
        <f t="shared" si="3"/>
        <v>154.06259241625224</v>
      </c>
      <c r="T9" s="87">
        <f t="shared" si="3"/>
        <v>144.82705961234169</v>
      </c>
      <c r="U9" s="87">
        <f t="shared" si="3"/>
        <v>151.13615281245026</v>
      </c>
      <c r="V9" s="87">
        <f t="shared" si="3"/>
        <v>163.49788434727239</v>
      </c>
      <c r="W9" s="87">
        <f t="shared" si="3"/>
        <v>167.13994718800024</v>
      </c>
      <c r="X9" s="87">
        <f t="shared" si="3"/>
        <v>171.9597558278677</v>
      </c>
      <c r="Y9" s="87">
        <f t="shared" si="3"/>
        <v>173.40326686570893</v>
      </c>
      <c r="Z9" s="87">
        <f t="shared" si="3"/>
        <v>175.47365196508287</v>
      </c>
      <c r="AA9" s="87">
        <f t="shared" si="3"/>
        <v>177.66671215723369</v>
      </c>
      <c r="AB9" s="87">
        <f t="shared" si="3"/>
        <v>179.45078195070695</v>
      </c>
      <c r="AC9" s="87">
        <f t="shared" si="3"/>
        <v>181.14561206818971</v>
      </c>
      <c r="AD9" s="87">
        <f t="shared" si="3"/>
        <v>182.75641007167727</v>
      </c>
      <c r="AE9" s="87">
        <f t="shared" si="3"/>
        <v>184.34883267057012</v>
      </c>
      <c r="AF9" s="87">
        <f t="shared" si="3"/>
        <v>185.92397236260729</v>
      </c>
      <c r="AG9" s="87">
        <f t="shared" si="3"/>
        <v>187.56977502817634</v>
      </c>
      <c r="AH9" s="87">
        <f t="shared" si="3"/>
        <v>189.15963258197755</v>
      </c>
      <c r="AI9" s="87">
        <f t="shared" si="3"/>
        <v>190.75715677272092</v>
      </c>
      <c r="AJ9" s="87">
        <f t="shared" si="3"/>
        <v>192.39591950282625</v>
      </c>
      <c r="AK9" s="87">
        <f t="shared" si="3"/>
        <v>194.08802318114806</v>
      </c>
      <c r="AL9" s="87">
        <f t="shared" si="3"/>
        <v>195.71168536117301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44.376592109626948</v>
      </c>
      <c r="N10" s="11">
        <v>42.180231423634076</v>
      </c>
      <c r="O10" s="11">
        <v>42.769874417178109</v>
      </c>
      <c r="P10" s="11">
        <v>43.253276428277175</v>
      </c>
      <c r="Q10" s="11">
        <v>45.202418128622554</v>
      </c>
      <c r="R10" s="11">
        <v>46.620619677401834</v>
      </c>
      <c r="S10" s="11">
        <v>50.807818370195371</v>
      </c>
      <c r="T10" s="11">
        <v>45.302242133641073</v>
      </c>
      <c r="U10" s="11">
        <v>48.570093144797248</v>
      </c>
      <c r="V10" s="11">
        <v>51.350300468910284</v>
      </c>
      <c r="W10" s="11">
        <v>52.79527610345842</v>
      </c>
      <c r="X10" s="11">
        <v>53.572465640078491</v>
      </c>
      <c r="Y10" s="11">
        <v>54.129337207815972</v>
      </c>
      <c r="Z10" s="11">
        <v>54.859126997245717</v>
      </c>
      <c r="AA10" s="11">
        <v>55.611227903632894</v>
      </c>
      <c r="AB10" s="11">
        <v>56.213864995826924</v>
      </c>
      <c r="AC10" s="11">
        <v>56.798700417452039</v>
      </c>
      <c r="AD10" s="11">
        <v>57.367519745941017</v>
      </c>
      <c r="AE10" s="11">
        <v>57.93925682313705</v>
      </c>
      <c r="AF10" s="11">
        <v>58.504091827506933</v>
      </c>
      <c r="AG10" s="11">
        <v>59.092841054672903</v>
      </c>
      <c r="AH10" s="11">
        <v>59.682057634219511</v>
      </c>
      <c r="AI10" s="11">
        <v>60.280200521504604</v>
      </c>
      <c r="AJ10" s="11">
        <v>60.879900676413079</v>
      </c>
      <c r="AK10" s="11">
        <v>61.484620566851746</v>
      </c>
      <c r="AL10" s="11">
        <v>62.080028766756115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21.314709901713922</v>
      </c>
      <c r="N11" s="11">
        <v>22.2635724439996</v>
      </c>
      <c r="O11" s="11">
        <v>23.534290020083763</v>
      </c>
      <c r="P11" s="11">
        <v>23.257798126872366</v>
      </c>
      <c r="Q11" s="11">
        <v>22.911940775518882</v>
      </c>
      <c r="R11" s="11">
        <v>22.753327942066825</v>
      </c>
      <c r="S11" s="11">
        <v>24.194311277688787</v>
      </c>
      <c r="T11" s="11">
        <v>25.202855608880952</v>
      </c>
      <c r="U11" s="11">
        <v>24.769379947751613</v>
      </c>
      <c r="V11" s="11">
        <v>28.30369138090407</v>
      </c>
      <c r="W11" s="11">
        <v>27.97364677772423</v>
      </c>
      <c r="X11" s="11">
        <v>28.765646044860762</v>
      </c>
      <c r="Y11" s="11">
        <v>28.897027510394871</v>
      </c>
      <c r="Z11" s="11">
        <v>29.116131524899419</v>
      </c>
      <c r="AA11" s="11">
        <v>29.352488596985225</v>
      </c>
      <c r="AB11" s="11">
        <v>29.526930821235666</v>
      </c>
      <c r="AC11" s="11">
        <v>29.677787915834752</v>
      </c>
      <c r="AD11" s="11">
        <v>29.809550126175893</v>
      </c>
      <c r="AE11" s="11">
        <v>29.929761343774327</v>
      </c>
      <c r="AF11" s="11">
        <v>30.061038955028213</v>
      </c>
      <c r="AG11" s="11">
        <v>30.209501675664082</v>
      </c>
      <c r="AH11" s="11">
        <v>30.355471117939821</v>
      </c>
      <c r="AI11" s="11">
        <v>30.501404245839456</v>
      </c>
      <c r="AJ11" s="11">
        <v>30.648587906628144</v>
      </c>
      <c r="AK11" s="11">
        <v>30.790558229396737</v>
      </c>
      <c r="AL11" s="11">
        <v>30.904980946203825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27.895113136145749</v>
      </c>
      <c r="N12" s="11">
        <v>28.460090096294653</v>
      </c>
      <c r="O12" s="11">
        <v>28.648409575029618</v>
      </c>
      <c r="P12" s="11">
        <v>28.192125866777783</v>
      </c>
      <c r="Q12" s="11">
        <v>27.488037936014152</v>
      </c>
      <c r="R12" s="11">
        <v>29.33482180934319</v>
      </c>
      <c r="S12" s="11">
        <v>29.694726400132037</v>
      </c>
      <c r="T12" s="11">
        <v>29.201711858685044</v>
      </c>
      <c r="U12" s="11">
        <v>30.034616140939331</v>
      </c>
      <c r="V12" s="11">
        <v>32.685545634228298</v>
      </c>
      <c r="W12" s="11">
        <v>32.795778144169383</v>
      </c>
      <c r="X12" s="11">
        <v>32.836705093327424</v>
      </c>
      <c r="Y12" s="11">
        <v>32.955731972639349</v>
      </c>
      <c r="Z12" s="11">
        <v>33.246056102826962</v>
      </c>
      <c r="AA12" s="11">
        <v>33.591140330431131</v>
      </c>
      <c r="AB12" s="11">
        <v>33.882881025475214</v>
      </c>
      <c r="AC12" s="11">
        <v>34.170478157874662</v>
      </c>
      <c r="AD12" s="11">
        <v>34.445676087073636</v>
      </c>
      <c r="AE12" s="11">
        <v>34.711567703585928</v>
      </c>
      <c r="AF12" s="11">
        <v>34.974486951955605</v>
      </c>
      <c r="AG12" s="11">
        <v>35.255202094491843</v>
      </c>
      <c r="AH12" s="11">
        <v>35.509743224105286</v>
      </c>
      <c r="AI12" s="11">
        <v>35.770740109291488</v>
      </c>
      <c r="AJ12" s="11">
        <v>36.035326379541338</v>
      </c>
      <c r="AK12" s="11">
        <v>36.308928626978826</v>
      </c>
      <c r="AL12" s="11">
        <v>36.566495292681786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47.866263090148031</v>
      </c>
      <c r="N13" s="11">
        <v>43.81247988556818</v>
      </c>
      <c r="O13" s="11">
        <v>44.717382250090907</v>
      </c>
      <c r="P13" s="11">
        <v>46.422119632933999</v>
      </c>
      <c r="Q13" s="11">
        <v>46.843743481714355</v>
      </c>
      <c r="R13" s="11">
        <v>45.017573996482184</v>
      </c>
      <c r="S13" s="11">
        <v>49.365736368236036</v>
      </c>
      <c r="T13" s="11">
        <v>45.120250011134615</v>
      </c>
      <c r="U13" s="11">
        <v>47.762063578962078</v>
      </c>
      <c r="V13" s="11">
        <v>51.158346863229717</v>
      </c>
      <c r="W13" s="11">
        <v>53.575246162648192</v>
      </c>
      <c r="X13" s="11">
        <v>56.784939049601014</v>
      </c>
      <c r="Y13" s="11">
        <v>57.42117017485873</v>
      </c>
      <c r="Z13" s="11">
        <v>58.252337340110742</v>
      </c>
      <c r="AA13" s="11">
        <v>59.111855326184454</v>
      </c>
      <c r="AB13" s="11">
        <v>59.82710510816915</v>
      </c>
      <c r="AC13" s="11">
        <v>60.498645577028249</v>
      </c>
      <c r="AD13" s="11">
        <v>61.13366411248672</v>
      </c>
      <c r="AE13" s="11">
        <v>61.768246800072824</v>
      </c>
      <c r="AF13" s="11">
        <v>62.384354628116554</v>
      </c>
      <c r="AG13" s="11">
        <v>63.012230203347507</v>
      </c>
      <c r="AH13" s="11">
        <v>63.612360605712929</v>
      </c>
      <c r="AI13" s="11">
        <v>64.204811896085374</v>
      </c>
      <c r="AJ13" s="11">
        <v>64.832104540243662</v>
      </c>
      <c r="AK13" s="11">
        <v>65.50391575792078</v>
      </c>
      <c r="AL13" s="11">
        <v>66.160180355531281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82.880112850118181</v>
      </c>
      <c r="N15" s="87">
        <f>SUM(N16:N20)</f>
        <v>83.876081675339123</v>
      </c>
      <c r="O15" s="87">
        <f t="shared" ref="O15:AL15" si="5">SUM(O16:O20)</f>
        <v>87.859300401138086</v>
      </c>
      <c r="P15" s="87">
        <f t="shared" si="5"/>
        <v>85.553412611613368</v>
      </c>
      <c r="Q15" s="87">
        <f t="shared" si="5"/>
        <v>88.709359840064693</v>
      </c>
      <c r="R15" s="87">
        <f t="shared" si="5"/>
        <v>90.554057497736864</v>
      </c>
      <c r="S15" s="87">
        <f t="shared" si="5"/>
        <v>92.573621025033077</v>
      </c>
      <c r="T15" s="87">
        <f t="shared" si="5"/>
        <v>91.483132671422396</v>
      </c>
      <c r="U15" s="87">
        <f t="shared" si="5"/>
        <v>92.44024156459902</v>
      </c>
      <c r="V15" s="87">
        <f t="shared" si="5"/>
        <v>94.541913472324097</v>
      </c>
      <c r="W15" s="87">
        <f t="shared" si="5"/>
        <v>97.305467301265836</v>
      </c>
      <c r="X15" s="87">
        <f t="shared" si="5"/>
        <v>92.260295153886702</v>
      </c>
      <c r="Y15" s="87">
        <f t="shared" si="5"/>
        <v>92.961717236155067</v>
      </c>
      <c r="Z15" s="87">
        <f t="shared" si="5"/>
        <v>93.887820011524695</v>
      </c>
      <c r="AA15" s="87">
        <f t="shared" si="5"/>
        <v>94.893095744573486</v>
      </c>
      <c r="AB15" s="87">
        <f t="shared" si="5"/>
        <v>95.627845589807322</v>
      </c>
      <c r="AC15" s="87">
        <f t="shared" si="5"/>
        <v>96.308644018733119</v>
      </c>
      <c r="AD15" s="87">
        <f t="shared" si="5"/>
        <v>96.908483688364186</v>
      </c>
      <c r="AE15" s="87">
        <f t="shared" si="5"/>
        <v>97.521245960134053</v>
      </c>
      <c r="AF15" s="87">
        <f t="shared" si="5"/>
        <v>98.144889274965095</v>
      </c>
      <c r="AG15" s="87">
        <f t="shared" si="5"/>
        <v>98.795384128017616</v>
      </c>
      <c r="AH15" s="87">
        <f t="shared" si="5"/>
        <v>99.409893201446522</v>
      </c>
      <c r="AI15" s="87">
        <f t="shared" si="5"/>
        <v>100.05506771166068</v>
      </c>
      <c r="AJ15" s="87">
        <f t="shared" si="5"/>
        <v>100.69545782038406</v>
      </c>
      <c r="AK15" s="87">
        <f t="shared" si="5"/>
        <v>101.36067752916532</v>
      </c>
      <c r="AL15" s="87">
        <f t="shared" si="5"/>
        <v>101.97409284588016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12.429606066664265</v>
      </c>
      <c r="N16" s="11">
        <v>11.883310568377214</v>
      </c>
      <c r="O16" s="11">
        <v>12.230046298207496</v>
      </c>
      <c r="P16" s="11">
        <v>12.376608772112101</v>
      </c>
      <c r="Q16" s="11">
        <v>11.767457403913493</v>
      </c>
      <c r="R16" s="11">
        <v>11.633769394937964</v>
      </c>
      <c r="S16" s="11">
        <v>12.798848223918531</v>
      </c>
      <c r="T16" s="11">
        <v>12.847664357698031</v>
      </c>
      <c r="U16" s="11">
        <v>13.369465912742502</v>
      </c>
      <c r="V16" s="11">
        <v>13.169682461814922</v>
      </c>
      <c r="W16" s="11">
        <v>14.179517445654451</v>
      </c>
      <c r="X16" s="11">
        <v>12.173627733058193</v>
      </c>
      <c r="Y16" s="11">
        <v>12.252394270813857</v>
      </c>
      <c r="Z16" s="11">
        <v>12.383568824370844</v>
      </c>
      <c r="AA16" s="11">
        <v>12.520180972451564</v>
      </c>
      <c r="AB16" s="11">
        <v>12.624270359627628</v>
      </c>
      <c r="AC16" s="11">
        <v>12.72588039306633</v>
      </c>
      <c r="AD16" s="11">
        <v>12.81687865803908</v>
      </c>
      <c r="AE16" s="11">
        <v>12.909008895857111</v>
      </c>
      <c r="AF16" s="11">
        <v>13.011714871743093</v>
      </c>
      <c r="AG16" s="11">
        <v>13.111301022788801</v>
      </c>
      <c r="AH16" s="11">
        <v>13.209112741558432</v>
      </c>
      <c r="AI16" s="11">
        <v>13.306033487549028</v>
      </c>
      <c r="AJ16" s="11">
        <v>13.399309567070638</v>
      </c>
      <c r="AK16" s="11">
        <v>13.490564142934447</v>
      </c>
      <c r="AL16" s="11">
        <v>13.578014227834053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8.4441338176700675</v>
      </c>
      <c r="N17" s="11">
        <v>10.350446238472575</v>
      </c>
      <c r="O17" s="11">
        <v>10.476751271741401</v>
      </c>
      <c r="P17" s="11">
        <v>9.9304042527689358</v>
      </c>
      <c r="Q17" s="11">
        <v>9.7515813690649065</v>
      </c>
      <c r="R17" s="11">
        <v>10.249634391005321</v>
      </c>
      <c r="S17" s="11">
        <v>10.417226899888469</v>
      </c>
      <c r="T17" s="11">
        <v>10.53443428232444</v>
      </c>
      <c r="U17" s="11">
        <v>11.18395160127146</v>
      </c>
      <c r="V17" s="11">
        <v>12.214786509679264</v>
      </c>
      <c r="W17" s="11">
        <v>12.407999193768589</v>
      </c>
      <c r="X17" s="11">
        <v>12.012497408592834</v>
      </c>
      <c r="Y17" s="11">
        <v>12.07554869625751</v>
      </c>
      <c r="Z17" s="11">
        <v>12.174177059519435</v>
      </c>
      <c r="AA17" s="11">
        <v>12.285264132273625</v>
      </c>
      <c r="AB17" s="11">
        <v>12.371365551022533</v>
      </c>
      <c r="AC17" s="11">
        <v>12.450683883777465</v>
      </c>
      <c r="AD17" s="11">
        <v>12.523364209203443</v>
      </c>
      <c r="AE17" s="11">
        <v>12.594082867581626</v>
      </c>
      <c r="AF17" s="11">
        <v>12.665605696794007</v>
      </c>
      <c r="AG17" s="11">
        <v>12.745993703454898</v>
      </c>
      <c r="AH17" s="11">
        <v>12.812340253925843</v>
      </c>
      <c r="AI17" s="11">
        <v>12.892110748764209</v>
      </c>
      <c r="AJ17" s="11">
        <v>12.969127610120523</v>
      </c>
      <c r="AK17" s="11">
        <v>13.04861385528023</v>
      </c>
      <c r="AL17" s="11">
        <v>13.125392436788605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6.4356852107995177</v>
      </c>
      <c r="N18" s="11">
        <v>7.6309463904073063</v>
      </c>
      <c r="O18" s="11">
        <v>7.8306919581101955</v>
      </c>
      <c r="P18" s="11">
        <v>7.1583375492928134</v>
      </c>
      <c r="Q18" s="11">
        <v>7.3303610131518067</v>
      </c>
      <c r="R18" s="11">
        <v>7.3253255591752113</v>
      </c>
      <c r="S18" s="11">
        <v>7.8059463677099039</v>
      </c>
      <c r="T18" s="11">
        <v>7.20717544481783</v>
      </c>
      <c r="U18" s="11">
        <v>7.0818073738897693</v>
      </c>
      <c r="V18" s="11">
        <v>6.8985964890835563</v>
      </c>
      <c r="W18" s="11">
        <v>7.2357227156133357</v>
      </c>
      <c r="X18" s="11">
        <v>8.1048503415960269</v>
      </c>
      <c r="Y18" s="11">
        <v>8.2535988617115077</v>
      </c>
      <c r="Z18" s="11">
        <v>8.4023007946101522</v>
      </c>
      <c r="AA18" s="11">
        <v>8.5544111708416093</v>
      </c>
      <c r="AB18" s="11">
        <v>8.6824103176751173</v>
      </c>
      <c r="AC18" s="11">
        <v>8.8061229110911832</v>
      </c>
      <c r="AD18" s="11">
        <v>8.9192682843071349</v>
      </c>
      <c r="AE18" s="11">
        <v>9.0367322565002262</v>
      </c>
      <c r="AF18" s="11">
        <v>9.1626203239045889</v>
      </c>
      <c r="AG18" s="11">
        <v>9.2999113699320244</v>
      </c>
      <c r="AH18" s="11">
        <v>9.4359355450706026</v>
      </c>
      <c r="AI18" s="11">
        <v>9.5688077509433942</v>
      </c>
      <c r="AJ18" s="11">
        <v>9.6941882448885792</v>
      </c>
      <c r="AK18" s="11">
        <v>9.8172626833691741</v>
      </c>
      <c r="AL18" s="11">
        <v>9.936459893865889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11.398275429824501</v>
      </c>
      <c r="N19" s="11">
        <v>13.672354485751528</v>
      </c>
      <c r="O19" s="11">
        <v>14.892884887479815</v>
      </c>
      <c r="P19" s="11">
        <v>13.983105635870588</v>
      </c>
      <c r="Q19" s="11">
        <v>15.457066885415133</v>
      </c>
      <c r="R19" s="11">
        <v>17.433309851255839</v>
      </c>
      <c r="S19" s="11">
        <v>15.553675121819827</v>
      </c>
      <c r="T19" s="11">
        <v>17.209036236296967</v>
      </c>
      <c r="U19" s="11">
        <v>16.472382655836668</v>
      </c>
      <c r="V19" s="11">
        <v>16.360733129874863</v>
      </c>
      <c r="W19" s="11">
        <v>16.97526821814316</v>
      </c>
      <c r="X19" s="11">
        <v>16.083829938805223</v>
      </c>
      <c r="Y19" s="11">
        <v>16.277728848228914</v>
      </c>
      <c r="Z19" s="11">
        <v>16.502828064461397</v>
      </c>
      <c r="AA19" s="11">
        <v>16.742075023175296</v>
      </c>
      <c r="AB19" s="11">
        <v>16.919726617323185</v>
      </c>
      <c r="AC19" s="11">
        <v>17.092961472372814</v>
      </c>
      <c r="AD19" s="11">
        <v>17.251121615742562</v>
      </c>
      <c r="AE19" s="11">
        <v>17.421493381087359</v>
      </c>
      <c r="AF19" s="11">
        <v>17.582204887707565</v>
      </c>
      <c r="AG19" s="11">
        <v>17.74006484571764</v>
      </c>
      <c r="AH19" s="11">
        <v>17.893406704457725</v>
      </c>
      <c r="AI19" s="11">
        <v>18.078817689597624</v>
      </c>
      <c r="AJ19" s="11">
        <v>18.249977563968738</v>
      </c>
      <c r="AK19" s="11">
        <v>18.450168376213423</v>
      </c>
      <c r="AL19" s="11">
        <v>18.622918263603154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44.172412325159826</v>
      </c>
      <c r="N20" s="11">
        <v>40.339023992330489</v>
      </c>
      <c r="O20" s="11">
        <v>42.428925985599186</v>
      </c>
      <c r="P20" s="11">
        <v>42.104956401568927</v>
      </c>
      <c r="Q20" s="11">
        <v>44.402893168519356</v>
      </c>
      <c r="R20" s="11">
        <v>43.912018301362522</v>
      </c>
      <c r="S20" s="11">
        <v>45.997924411696339</v>
      </c>
      <c r="T20" s="11">
        <v>43.684822350285138</v>
      </c>
      <c r="U20" s="11">
        <v>44.33263402085862</v>
      </c>
      <c r="V20" s="11">
        <v>45.898114881871493</v>
      </c>
      <c r="W20" s="11">
        <v>46.506959728086301</v>
      </c>
      <c r="X20" s="11">
        <v>43.885489731834426</v>
      </c>
      <c r="Y20" s="11">
        <v>44.102446559143274</v>
      </c>
      <c r="Z20" s="11">
        <v>44.424945268562865</v>
      </c>
      <c r="AA20" s="11">
        <v>44.791164445831392</v>
      </c>
      <c r="AB20" s="11">
        <v>45.030072744158865</v>
      </c>
      <c r="AC20" s="11">
        <v>45.232995358425327</v>
      </c>
      <c r="AD20" s="11">
        <v>45.397850921071957</v>
      </c>
      <c r="AE20" s="11">
        <v>45.559928559107739</v>
      </c>
      <c r="AF20" s="11">
        <v>45.722743494815838</v>
      </c>
      <c r="AG20" s="11">
        <v>45.898113186124249</v>
      </c>
      <c r="AH20" s="11">
        <v>46.059097956433916</v>
      </c>
      <c r="AI20" s="11">
        <v>46.209298034806423</v>
      </c>
      <c r="AJ20" s="11">
        <v>46.382854834335596</v>
      </c>
      <c r="AK20" s="11">
        <v>46.554068471368041</v>
      </c>
      <c r="AL20" s="11">
        <v>46.711308023788469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77.215894445207852</v>
      </c>
      <c r="N22" s="87">
        <f>SUM(N23:N24)</f>
        <v>73.52641841372683</v>
      </c>
      <c r="O22" s="87">
        <f t="shared" ref="O22:AL22" si="7">SUM(O23:O24)</f>
        <v>74.637818993751097</v>
      </c>
      <c r="P22" s="87">
        <f t="shared" si="7"/>
        <v>71.802633573548917</v>
      </c>
      <c r="Q22" s="87">
        <f t="shared" si="7"/>
        <v>73.316436581133601</v>
      </c>
      <c r="R22" s="87">
        <f t="shared" si="7"/>
        <v>72.807962167493017</v>
      </c>
      <c r="S22" s="87">
        <f t="shared" si="7"/>
        <v>70.992870096170805</v>
      </c>
      <c r="T22" s="87">
        <f t="shared" si="7"/>
        <v>70.086152584318626</v>
      </c>
      <c r="U22" s="87">
        <f t="shared" si="7"/>
        <v>70.966249621608597</v>
      </c>
      <c r="V22" s="87">
        <f t="shared" si="7"/>
        <v>69.190803110094905</v>
      </c>
      <c r="W22" s="87">
        <f t="shared" si="7"/>
        <v>69.335365282298923</v>
      </c>
      <c r="X22" s="87">
        <f t="shared" si="7"/>
        <v>66.953066772127386</v>
      </c>
      <c r="Y22" s="87">
        <f t="shared" si="7"/>
        <v>66.238701013881638</v>
      </c>
      <c r="Z22" s="87">
        <f t="shared" si="7"/>
        <v>65.653025669780888</v>
      </c>
      <c r="AA22" s="87">
        <f t="shared" si="7"/>
        <v>65.094340421508662</v>
      </c>
      <c r="AB22" s="87">
        <f t="shared" si="7"/>
        <v>64.364600529100045</v>
      </c>
      <c r="AC22" s="87">
        <f t="shared" si="7"/>
        <v>63.603976407267865</v>
      </c>
      <c r="AD22" s="87">
        <f t="shared" si="7"/>
        <v>62.817437464135551</v>
      </c>
      <c r="AE22" s="87">
        <f t="shared" si="7"/>
        <v>62.042763142588498</v>
      </c>
      <c r="AF22" s="87">
        <f t="shared" si="7"/>
        <v>61.273228511834823</v>
      </c>
      <c r="AG22" s="87">
        <f t="shared" si="7"/>
        <v>60.574101468433184</v>
      </c>
      <c r="AH22" s="87">
        <f t="shared" si="7"/>
        <v>59.928899948811974</v>
      </c>
      <c r="AI22" s="87">
        <f t="shared" si="7"/>
        <v>59.229377441246584</v>
      </c>
      <c r="AJ22" s="87">
        <f t="shared" si="7"/>
        <v>58.500364350879771</v>
      </c>
      <c r="AK22" s="87">
        <f t="shared" si="7"/>
        <v>57.559047791343197</v>
      </c>
      <c r="AL22" s="87">
        <f t="shared" si="7"/>
        <v>56.827744749174904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55.826307274671613</v>
      </c>
      <c r="N23" s="11">
        <v>54.513637382823823</v>
      </c>
      <c r="O23" s="11">
        <v>55.993084968283235</v>
      </c>
      <c r="P23" s="11">
        <v>53.347579064502789</v>
      </c>
      <c r="Q23" s="11">
        <v>55.032519775750281</v>
      </c>
      <c r="R23" s="11">
        <v>55.724101870212202</v>
      </c>
      <c r="S23" s="11">
        <v>54.846076685803716</v>
      </c>
      <c r="T23" s="11">
        <v>53.92146279125253</v>
      </c>
      <c r="U23" s="11">
        <v>54.009464861793212</v>
      </c>
      <c r="V23" s="11">
        <v>53.762451403097842</v>
      </c>
      <c r="W23" s="11">
        <v>54.456115225879749</v>
      </c>
      <c r="X23" s="11">
        <v>50.486191470862828</v>
      </c>
      <c r="Y23" s="11">
        <v>50.146450773041039</v>
      </c>
      <c r="Z23" s="11">
        <v>49.913194272288941</v>
      </c>
      <c r="AA23" s="11">
        <v>49.723422160275035</v>
      </c>
      <c r="AB23" s="11">
        <v>49.380554853076198</v>
      </c>
      <c r="AC23" s="11">
        <v>48.9978148232764</v>
      </c>
      <c r="AD23" s="11">
        <v>48.55675701976778</v>
      </c>
      <c r="AE23" s="11">
        <v>48.11477952119678</v>
      </c>
      <c r="AF23" s="11">
        <v>47.706839355347967</v>
      </c>
      <c r="AG23" s="11">
        <v>47.309668429670992</v>
      </c>
      <c r="AH23" s="11">
        <v>46.873175506321964</v>
      </c>
      <c r="AI23" s="11">
        <v>46.4054143329626</v>
      </c>
      <c r="AJ23" s="11">
        <v>45.923440360991528</v>
      </c>
      <c r="AK23" s="11">
        <v>45.466800387608984</v>
      </c>
      <c r="AL23" s="11">
        <v>45.04655979929111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21.389587170536238</v>
      </c>
      <c r="N24" s="11">
        <v>19.01278103090301</v>
      </c>
      <c r="O24" s="11">
        <v>18.644734025467855</v>
      </c>
      <c r="P24" s="11">
        <v>18.455054509046132</v>
      </c>
      <c r="Q24" s="11">
        <v>18.283916805383317</v>
      </c>
      <c r="R24" s="11">
        <v>17.083860297280811</v>
      </c>
      <c r="S24" s="11">
        <v>16.146793410367092</v>
      </c>
      <c r="T24" s="11">
        <v>16.164689793066096</v>
      </c>
      <c r="U24" s="11">
        <v>16.956784759815392</v>
      </c>
      <c r="V24" s="11">
        <v>15.428351706997057</v>
      </c>
      <c r="W24" s="11">
        <v>14.879250056419171</v>
      </c>
      <c r="X24" s="11">
        <v>16.466875301264555</v>
      </c>
      <c r="Y24" s="11">
        <v>16.092250240840595</v>
      </c>
      <c r="Z24" s="11">
        <v>15.739831397491949</v>
      </c>
      <c r="AA24" s="11">
        <v>15.37091826123363</v>
      </c>
      <c r="AB24" s="11">
        <v>14.984045676023854</v>
      </c>
      <c r="AC24" s="11">
        <v>14.606161583991465</v>
      </c>
      <c r="AD24" s="11">
        <v>14.260680444367768</v>
      </c>
      <c r="AE24" s="11">
        <v>13.92798362139172</v>
      </c>
      <c r="AF24" s="11">
        <v>13.566389156486856</v>
      </c>
      <c r="AG24" s="11">
        <v>13.26443303876219</v>
      </c>
      <c r="AH24" s="11">
        <v>13.055724442490012</v>
      </c>
      <c r="AI24" s="11">
        <v>12.823963108283985</v>
      </c>
      <c r="AJ24" s="11">
        <v>12.576923989888241</v>
      </c>
      <c r="AK24" s="11">
        <v>12.092247403734214</v>
      </c>
      <c r="AL24" s="11">
        <v>11.781184949883796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60.064138003381643</v>
      </c>
      <c r="N26" s="87">
        <f>SUM(N27:N30)</f>
        <v>58.169785488142367</v>
      </c>
      <c r="O26" s="87">
        <f t="shared" ref="O26:AL26" si="9">SUM(O27:O30)</f>
        <v>57.249403977750319</v>
      </c>
      <c r="P26" s="87">
        <f t="shared" si="9"/>
        <v>57.504073245464426</v>
      </c>
      <c r="Q26" s="87">
        <f t="shared" si="9"/>
        <v>61.643363707609645</v>
      </c>
      <c r="R26" s="87">
        <f>SUM(R27:R30)</f>
        <v>59.980877099422592</v>
      </c>
      <c r="S26" s="87">
        <f t="shared" si="9"/>
        <v>62.640873469993991</v>
      </c>
      <c r="T26" s="87">
        <f t="shared" si="9"/>
        <v>61.454350715146504</v>
      </c>
      <c r="U26" s="87">
        <f t="shared" si="9"/>
        <v>56.156990340115968</v>
      </c>
      <c r="V26" s="87">
        <f t="shared" si="9"/>
        <v>59.833551538023293</v>
      </c>
      <c r="W26" s="87">
        <f t="shared" si="9"/>
        <v>53.213461283120772</v>
      </c>
      <c r="X26" s="87">
        <f t="shared" si="9"/>
        <v>54.781641592763947</v>
      </c>
      <c r="Y26" s="87">
        <f t="shared" si="9"/>
        <v>54.965490280000097</v>
      </c>
      <c r="Z26" s="87">
        <f t="shared" si="9"/>
        <v>55.463290870561877</v>
      </c>
      <c r="AA26" s="87">
        <f t="shared" si="9"/>
        <v>55.886832901957568</v>
      </c>
      <c r="AB26" s="87">
        <f t="shared" si="9"/>
        <v>55.994549024345801</v>
      </c>
      <c r="AC26" s="87">
        <f t="shared" si="9"/>
        <v>56.036021554712789</v>
      </c>
      <c r="AD26" s="87">
        <f t="shared" si="9"/>
        <v>56.010449846563787</v>
      </c>
      <c r="AE26" s="87">
        <f t="shared" si="9"/>
        <v>56.022242670187659</v>
      </c>
      <c r="AF26" s="87">
        <f t="shared" si="9"/>
        <v>56.023275137926625</v>
      </c>
      <c r="AG26" s="87">
        <f t="shared" si="9"/>
        <v>56.05065697359484</v>
      </c>
      <c r="AH26" s="87">
        <f t="shared" si="9"/>
        <v>56.063711774893733</v>
      </c>
      <c r="AI26" s="87">
        <f t="shared" si="9"/>
        <v>56.062467697050309</v>
      </c>
      <c r="AJ26" s="87">
        <f t="shared" si="9"/>
        <v>56.049296442912755</v>
      </c>
      <c r="AK26" s="87">
        <f t="shared" si="9"/>
        <v>56.081360022068552</v>
      </c>
      <c r="AL26" s="87">
        <f t="shared" si="9"/>
        <v>56.089486122986358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4.3102501094339472</v>
      </c>
      <c r="N27" s="11">
        <v>4.9267690161846129</v>
      </c>
      <c r="O27" s="11">
        <v>5.5819938818350483</v>
      </c>
      <c r="P27" s="11">
        <v>4.8034429211735743</v>
      </c>
      <c r="Q27" s="11">
        <v>6.8330626621540436</v>
      </c>
      <c r="R27" s="11">
        <v>5.8419020870392382</v>
      </c>
      <c r="S27" s="11">
        <v>5.6617296824092955</v>
      </c>
      <c r="T27" s="11">
        <v>5.4536532096793415</v>
      </c>
      <c r="U27" s="11">
        <v>4.9615995491135045</v>
      </c>
      <c r="V27" s="11">
        <v>6.4943342107781978</v>
      </c>
      <c r="W27" s="11">
        <v>5.3326651437121964</v>
      </c>
      <c r="X27" s="11">
        <v>5.3042832347690441</v>
      </c>
      <c r="Y27" s="11">
        <v>5.4063979193259062</v>
      </c>
      <c r="Z27" s="11">
        <v>5.5360701356915794</v>
      </c>
      <c r="AA27" s="11">
        <v>5.6664783365208296</v>
      </c>
      <c r="AB27" s="11">
        <v>5.7750829061133535</v>
      </c>
      <c r="AC27" s="11">
        <v>5.880219141900267</v>
      </c>
      <c r="AD27" s="11">
        <v>5.9824273074311964</v>
      </c>
      <c r="AE27" s="11">
        <v>6.0802587692111389</v>
      </c>
      <c r="AF27" s="11">
        <v>6.1750115116708288</v>
      </c>
      <c r="AG27" s="11">
        <v>6.2840956964333197</v>
      </c>
      <c r="AH27" s="11">
        <v>6.3928431429000208</v>
      </c>
      <c r="AI27" s="11">
        <v>6.5020345131693915</v>
      </c>
      <c r="AJ27" s="11">
        <v>6.6139355314859625</v>
      </c>
      <c r="AK27" s="11">
        <v>6.7276428783889086</v>
      </c>
      <c r="AL27" s="11">
        <v>6.8547721386482072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20.978189298895099</v>
      </c>
      <c r="N28" s="11">
        <v>20.630943116385694</v>
      </c>
      <c r="O28" s="11">
        <v>19.574028023185164</v>
      </c>
      <c r="P28" s="11">
        <v>20.137148312876082</v>
      </c>
      <c r="Q28" s="11">
        <v>21.577323511361236</v>
      </c>
      <c r="R28" s="11">
        <v>20.830934907048732</v>
      </c>
      <c r="S28" s="11">
        <v>21.98851169530073</v>
      </c>
      <c r="T28" s="11">
        <v>21.171902179544471</v>
      </c>
      <c r="U28" s="11">
        <v>20.234357183363912</v>
      </c>
      <c r="V28" s="11">
        <v>21.381032812004271</v>
      </c>
      <c r="W28" s="11">
        <v>18.699850364688022</v>
      </c>
      <c r="X28" s="11">
        <v>19.11660352382868</v>
      </c>
      <c r="Y28" s="11">
        <v>19.144956130889877</v>
      </c>
      <c r="Z28" s="11">
        <v>19.263406108598037</v>
      </c>
      <c r="AA28" s="11">
        <v>19.356128295390839</v>
      </c>
      <c r="AB28" s="11">
        <v>19.348923916021391</v>
      </c>
      <c r="AC28" s="11">
        <v>19.326918310035865</v>
      </c>
      <c r="AD28" s="11">
        <v>19.288975717729578</v>
      </c>
      <c r="AE28" s="11">
        <v>19.258566245495203</v>
      </c>
      <c r="AF28" s="11">
        <v>19.226566013238418</v>
      </c>
      <c r="AG28" s="11">
        <v>19.190973293663678</v>
      </c>
      <c r="AH28" s="11">
        <v>19.150218207257897</v>
      </c>
      <c r="AI28" s="11">
        <v>19.111902994081326</v>
      </c>
      <c r="AJ28" s="11">
        <v>19.077711187691929</v>
      </c>
      <c r="AK28" s="11">
        <v>19.056396842456181</v>
      </c>
      <c r="AL28" s="11">
        <v>19.015169805363573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23.409304054812125</v>
      </c>
      <c r="N29" s="11">
        <v>20.258305477456439</v>
      </c>
      <c r="O29" s="11">
        <v>18.879567583970886</v>
      </c>
      <c r="P29" s="11">
        <v>19.685644913518075</v>
      </c>
      <c r="Q29" s="11">
        <v>19.950385069900172</v>
      </c>
      <c r="R29" s="11">
        <v>19.131431277554302</v>
      </c>
      <c r="S29" s="11">
        <v>21.050103951279706</v>
      </c>
      <c r="T29" s="11">
        <v>21.379586189652233</v>
      </c>
      <c r="U29" s="11">
        <v>17.861407096350309</v>
      </c>
      <c r="V29" s="11">
        <v>19.229485887254494</v>
      </c>
      <c r="W29" s="11">
        <v>17.396770321206727</v>
      </c>
      <c r="X29" s="11">
        <v>18.633225075591131</v>
      </c>
      <c r="Y29" s="11">
        <v>18.554449916562941</v>
      </c>
      <c r="Z29" s="11">
        <v>18.666327483576453</v>
      </c>
      <c r="AA29" s="11">
        <v>18.72186585786282</v>
      </c>
      <c r="AB29" s="11">
        <v>18.620825777362988</v>
      </c>
      <c r="AC29" s="11">
        <v>18.501535121063238</v>
      </c>
      <c r="AD29" s="11">
        <v>18.368292561855448</v>
      </c>
      <c r="AE29" s="11">
        <v>18.240492187974144</v>
      </c>
      <c r="AF29" s="11">
        <v>18.108160587477531</v>
      </c>
      <c r="AG29" s="11">
        <v>17.988029391373111</v>
      </c>
      <c r="AH29" s="11">
        <v>17.863634107009688</v>
      </c>
      <c r="AI29" s="11">
        <v>17.731509209658892</v>
      </c>
      <c r="AJ29" s="11">
        <v>17.594865378881337</v>
      </c>
      <c r="AK29" s="11">
        <v>17.474612106007729</v>
      </c>
      <c r="AL29" s="11">
        <v>17.33925711975898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11.366394540240471</v>
      </c>
      <c r="N30" s="11">
        <v>12.353767878115619</v>
      </c>
      <c r="O30" s="11">
        <v>13.213814488759223</v>
      </c>
      <c r="P30" s="11">
        <v>12.877837097896693</v>
      </c>
      <c r="Q30" s="11">
        <v>13.282592464194195</v>
      </c>
      <c r="R30" s="11">
        <v>14.176608827780321</v>
      </c>
      <c r="S30" s="11">
        <v>13.940528141004263</v>
      </c>
      <c r="T30" s="11">
        <v>13.449209136270454</v>
      </c>
      <c r="U30" s="11">
        <v>13.099626511288239</v>
      </c>
      <c r="V30" s="11">
        <v>12.728698627986326</v>
      </c>
      <c r="W30" s="11">
        <v>11.78417545351383</v>
      </c>
      <c r="X30" s="11">
        <v>11.727529758575091</v>
      </c>
      <c r="Y30" s="11">
        <v>11.859686313221372</v>
      </c>
      <c r="Z30" s="11">
        <v>11.997487142695807</v>
      </c>
      <c r="AA30" s="11">
        <v>12.142360412183081</v>
      </c>
      <c r="AB30" s="11">
        <v>12.249716424848071</v>
      </c>
      <c r="AC30" s="11">
        <v>12.327348981713424</v>
      </c>
      <c r="AD30" s="11">
        <v>12.370754259547565</v>
      </c>
      <c r="AE30" s="11">
        <v>12.442925467507175</v>
      </c>
      <c r="AF30" s="11">
        <v>12.513537025539845</v>
      </c>
      <c r="AG30" s="11">
        <v>12.58755859212474</v>
      </c>
      <c r="AH30" s="11">
        <v>12.657016317726134</v>
      </c>
      <c r="AI30" s="11">
        <v>12.717020980140699</v>
      </c>
      <c r="AJ30" s="11">
        <v>12.762784344853529</v>
      </c>
      <c r="AK30" s="11">
        <v>12.82270819521573</v>
      </c>
      <c r="AL30" s="11">
        <v>12.8802870592156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57.870306029796573</v>
      </c>
      <c r="N32" s="87">
        <f t="shared" si="10"/>
        <v>57.70047980740965</v>
      </c>
      <c r="O32" s="87">
        <f t="shared" si="10"/>
        <v>58.875184111677385</v>
      </c>
      <c r="P32" s="87">
        <f t="shared" si="10"/>
        <v>58.185740348015258</v>
      </c>
      <c r="Q32" s="87">
        <f t="shared" si="10"/>
        <v>60.396606988335236</v>
      </c>
      <c r="R32" s="87">
        <f t="shared" si="10"/>
        <v>63.857754400406719</v>
      </c>
      <c r="S32" s="87">
        <f t="shared" si="10"/>
        <v>63.760712939324776</v>
      </c>
      <c r="T32" s="87">
        <f t="shared" si="10"/>
        <v>64.748843477426831</v>
      </c>
      <c r="U32" s="87">
        <f t="shared" si="10"/>
        <v>62.792095691838824</v>
      </c>
      <c r="V32" s="87">
        <f t="shared" si="10"/>
        <v>68.7915392697996</v>
      </c>
      <c r="W32" s="87">
        <f t="shared" si="10"/>
        <v>65.185913863381899</v>
      </c>
      <c r="X32" s="87">
        <f t="shared" si="10"/>
        <v>66.940127319201139</v>
      </c>
      <c r="Y32" s="87">
        <f t="shared" si="10"/>
        <v>67.288145571866238</v>
      </c>
      <c r="Z32" s="87">
        <f t="shared" si="10"/>
        <v>67.805904183989242</v>
      </c>
      <c r="AA32" s="87">
        <f t="shared" si="10"/>
        <v>68.407132021829568</v>
      </c>
      <c r="AB32" s="87">
        <f t="shared" si="10"/>
        <v>68.898460239919615</v>
      </c>
      <c r="AC32" s="87">
        <f t="shared" si="10"/>
        <v>69.338061129260396</v>
      </c>
      <c r="AD32" s="87">
        <f t="shared" si="10"/>
        <v>69.752002628552347</v>
      </c>
      <c r="AE32" s="87">
        <f t="shared" ref="AE32" si="11">SUM(AE33:AE35)</f>
        <v>70.152164240417008</v>
      </c>
      <c r="AF32" s="87">
        <f t="shared" ref="AF32" si="12">SUM(AF33:AF35)</f>
        <v>70.55749660633046</v>
      </c>
      <c r="AG32" s="87">
        <f t="shared" ref="AG32" si="13">SUM(AG33:AG35)</f>
        <v>70.979600982012798</v>
      </c>
      <c r="AH32" s="87">
        <f t="shared" ref="AH32" si="14">SUM(AH33:AH35)</f>
        <v>71.380849250336667</v>
      </c>
      <c r="AI32" s="87">
        <f t="shared" ref="AI32" si="15">SUM(AI33:AI35)</f>
        <v>71.791102509307564</v>
      </c>
      <c r="AJ32" s="87">
        <f t="shared" ref="AJ32" si="16">SUM(AJ33:AJ35)</f>
        <v>72.203487087728291</v>
      </c>
      <c r="AK32" s="87">
        <f t="shared" ref="AK32" si="17">SUM(AK33:AK35)</f>
        <v>72.601541157369923</v>
      </c>
      <c r="AL32" s="87">
        <f t="shared" ref="AL32" si="18">SUM(AL33:AL35)</f>
        <v>72.993407707851759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43.667069839927024</v>
      </c>
      <c r="N33" s="11">
        <v>41.896024829271916</v>
      </c>
      <c r="O33" s="11">
        <v>43.009161322522736</v>
      </c>
      <c r="P33" s="11">
        <v>42.807458217014521</v>
      </c>
      <c r="Q33" s="11">
        <v>43.921453652598586</v>
      </c>
      <c r="R33" s="11">
        <v>46.579122488274443</v>
      </c>
      <c r="S33" s="11">
        <v>47.302718408695441</v>
      </c>
      <c r="T33" s="11">
        <v>47.912884160656318</v>
      </c>
      <c r="U33" s="11">
        <v>46.627830696247251</v>
      </c>
      <c r="V33" s="11">
        <v>50.669497469586055</v>
      </c>
      <c r="W33" s="11">
        <v>48.357404936316115</v>
      </c>
      <c r="X33" s="11">
        <v>50.310551487749088</v>
      </c>
      <c r="Y33" s="11">
        <v>50.65470480587868</v>
      </c>
      <c r="Z33" s="11">
        <v>51.089796296867988</v>
      </c>
      <c r="AA33" s="11">
        <v>51.584547971440635</v>
      </c>
      <c r="AB33" s="11">
        <v>52.004718998438683</v>
      </c>
      <c r="AC33" s="11">
        <v>52.381372979204777</v>
      </c>
      <c r="AD33" s="11">
        <v>52.742234326122045</v>
      </c>
      <c r="AE33" s="11">
        <v>53.083564362222312</v>
      </c>
      <c r="AF33" s="11">
        <v>53.435236005669964</v>
      </c>
      <c r="AG33" s="11">
        <v>53.815841590508356</v>
      </c>
      <c r="AH33" s="11">
        <v>54.187437551443374</v>
      </c>
      <c r="AI33" s="11">
        <v>54.561393482666745</v>
      </c>
      <c r="AJ33" s="11">
        <v>54.935669312360552</v>
      </c>
      <c r="AK33" s="11">
        <v>55.295010499269956</v>
      </c>
      <c r="AL33" s="11">
        <v>55.64232869869727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13.243198513734034</v>
      </c>
      <c r="N34" s="11">
        <v>15.093241057914799</v>
      </c>
      <c r="O34" s="11">
        <v>15.157054755096315</v>
      </c>
      <c r="P34" s="11">
        <v>14.766985230313844</v>
      </c>
      <c r="Q34" s="11">
        <v>15.758991339327531</v>
      </c>
      <c r="R34" s="11">
        <v>16.607446470052192</v>
      </c>
      <c r="S34" s="11">
        <v>15.886604312734411</v>
      </c>
      <c r="T34" s="11">
        <v>16.255072911308439</v>
      </c>
      <c r="U34" s="11">
        <v>15.566259911244972</v>
      </c>
      <c r="V34" s="11">
        <v>17.576678604979509</v>
      </c>
      <c r="W34" s="11">
        <v>16.14163483758831</v>
      </c>
      <c r="X34" s="11">
        <v>16.10393415263383</v>
      </c>
      <c r="Y34" s="11">
        <v>16.101744804657148</v>
      </c>
      <c r="Z34" s="11">
        <v>16.178905015870342</v>
      </c>
      <c r="AA34" s="11">
        <v>16.279616221613175</v>
      </c>
      <c r="AB34" s="11">
        <v>16.346796908004197</v>
      </c>
      <c r="AC34" s="11">
        <v>16.406058444508957</v>
      </c>
      <c r="AD34" s="11">
        <v>16.456078694984772</v>
      </c>
      <c r="AE34" s="11">
        <v>16.512023445414616</v>
      </c>
      <c r="AF34" s="11">
        <v>16.562575336352278</v>
      </c>
      <c r="AG34" s="11">
        <v>16.600802475827212</v>
      </c>
      <c r="AH34" s="11">
        <v>16.627358618178647</v>
      </c>
      <c r="AI34" s="11">
        <v>16.660622968956741</v>
      </c>
      <c r="AJ34" s="11">
        <v>16.695841371190181</v>
      </c>
      <c r="AK34" s="11">
        <v>16.73188234725988</v>
      </c>
      <c r="AL34" s="11">
        <v>16.774064085776303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0.96003767613551461</v>
      </c>
      <c r="N35" s="11">
        <v>0.71121392022292995</v>
      </c>
      <c r="O35" s="11">
        <v>0.70896803405833075</v>
      </c>
      <c r="P35" s="11">
        <v>0.61129690068689702</v>
      </c>
      <c r="Q35" s="11">
        <v>0.71616199640911715</v>
      </c>
      <c r="R35" s="11">
        <v>0.67118544208009079</v>
      </c>
      <c r="S35" s="11">
        <v>0.57139021789492539</v>
      </c>
      <c r="T35" s="11">
        <v>0.58088640546207349</v>
      </c>
      <c r="U35" s="11">
        <v>0.59800508434660649</v>
      </c>
      <c r="V35" s="11">
        <v>0.5453631952340301</v>
      </c>
      <c r="W35" s="11">
        <v>0.68687408947747386</v>
      </c>
      <c r="X35" s="11">
        <v>0.52564167881822466</v>
      </c>
      <c r="Y35" s="11">
        <v>0.53169596133041686</v>
      </c>
      <c r="Z35" s="11">
        <v>0.53720287125090915</v>
      </c>
      <c r="AA35" s="11">
        <v>0.54296782877575145</v>
      </c>
      <c r="AB35" s="11">
        <v>0.54694433347672766</v>
      </c>
      <c r="AC35" s="11">
        <v>0.55062970554665391</v>
      </c>
      <c r="AD35" s="11">
        <v>0.55368960744553231</v>
      </c>
      <c r="AE35" s="11">
        <v>0.55657643278008184</v>
      </c>
      <c r="AF35" s="11">
        <v>0.55968526430821863</v>
      </c>
      <c r="AG35" s="11">
        <v>0.56295691567723327</v>
      </c>
      <c r="AH35" s="11">
        <v>0.56605308071465821</v>
      </c>
      <c r="AI35" s="11">
        <v>0.56908605768406917</v>
      </c>
      <c r="AJ35" s="11">
        <v>0.57197640417756401</v>
      </c>
      <c r="AK35" s="11">
        <v>0.57464831084009282</v>
      </c>
      <c r="AL35" s="11">
        <v>0.57701492337818383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46.390607831451376</v>
      </c>
      <c r="N37" s="87">
        <f t="shared" ref="N37:AL37" si="19">SUM(N38:N39)</f>
        <v>49.568064178464681</v>
      </c>
      <c r="O37" s="87">
        <f t="shared" si="19"/>
        <v>52.361410192434363</v>
      </c>
      <c r="P37" s="87">
        <f t="shared" si="19"/>
        <v>50.97765270620171</v>
      </c>
      <c r="Q37" s="87">
        <f t="shared" si="19"/>
        <v>50.18239959126899</v>
      </c>
      <c r="R37" s="87">
        <f t="shared" si="19"/>
        <v>50.114676189201461</v>
      </c>
      <c r="S37" s="87">
        <f t="shared" si="19"/>
        <v>51.430291075609482</v>
      </c>
      <c r="T37" s="87">
        <f t="shared" si="19"/>
        <v>47.998760148571399</v>
      </c>
      <c r="U37" s="87">
        <f t="shared" si="19"/>
        <v>48.405206399786231</v>
      </c>
      <c r="V37" s="87">
        <f t="shared" si="19"/>
        <v>47.785168610646025</v>
      </c>
      <c r="W37" s="87">
        <f t="shared" si="19"/>
        <v>47.381191117375408</v>
      </c>
      <c r="X37" s="87">
        <f t="shared" si="19"/>
        <v>47.215479408259284</v>
      </c>
      <c r="Y37" s="87">
        <f t="shared" si="19"/>
        <v>47.251974308367579</v>
      </c>
      <c r="Z37" s="87">
        <f t="shared" si="19"/>
        <v>47.408129837323891</v>
      </c>
      <c r="AA37" s="87">
        <f t="shared" si="19"/>
        <v>47.608007259265506</v>
      </c>
      <c r="AB37" s="87">
        <f t="shared" si="19"/>
        <v>47.684414345142855</v>
      </c>
      <c r="AC37" s="87">
        <f t="shared" si="19"/>
        <v>47.716974700388363</v>
      </c>
      <c r="AD37" s="87">
        <f t="shared" si="19"/>
        <v>47.723859616355846</v>
      </c>
      <c r="AE37" s="87">
        <f t="shared" si="19"/>
        <v>47.737414060469064</v>
      </c>
      <c r="AF37" s="87">
        <f t="shared" si="19"/>
        <v>47.745868453954273</v>
      </c>
      <c r="AG37" s="87">
        <f t="shared" si="19"/>
        <v>47.739856998680324</v>
      </c>
      <c r="AH37" s="87">
        <f t="shared" si="19"/>
        <v>47.754689701978492</v>
      </c>
      <c r="AI37" s="87">
        <f t="shared" si="19"/>
        <v>47.741504777618886</v>
      </c>
      <c r="AJ37" s="87">
        <f t="shared" si="19"/>
        <v>47.726481699953389</v>
      </c>
      <c r="AK37" s="87">
        <f t="shared" si="19"/>
        <v>47.707255058884918</v>
      </c>
      <c r="AL37" s="87">
        <f t="shared" si="19"/>
        <v>47.702324432089675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36.921492879738175</v>
      </c>
      <c r="N38" s="11">
        <v>40.127574543964947</v>
      </c>
      <c r="O38" s="11">
        <v>42.600316314834735</v>
      </c>
      <c r="P38" s="11">
        <v>41.571521103610216</v>
      </c>
      <c r="Q38" s="11">
        <v>40.95095890076832</v>
      </c>
      <c r="R38" s="11">
        <v>40.081648756838845</v>
      </c>
      <c r="S38" s="11">
        <v>41.428635771679751</v>
      </c>
      <c r="T38" s="11">
        <v>37.806141747633788</v>
      </c>
      <c r="U38" s="11">
        <v>37.981319170061326</v>
      </c>
      <c r="V38" s="11">
        <v>37.423950302168933</v>
      </c>
      <c r="W38" s="11">
        <v>36.911336284251092</v>
      </c>
      <c r="X38" s="11">
        <v>34.655004373850069</v>
      </c>
      <c r="Y38" s="11">
        <v>34.5420974605209</v>
      </c>
      <c r="Z38" s="11">
        <v>34.50140456840159</v>
      </c>
      <c r="AA38" s="11">
        <v>34.486906972639353</v>
      </c>
      <c r="AB38" s="11">
        <v>34.376662439042612</v>
      </c>
      <c r="AC38" s="11">
        <v>34.23321119836492</v>
      </c>
      <c r="AD38" s="11">
        <v>34.072820440485877</v>
      </c>
      <c r="AE38" s="11">
        <v>33.923063944087509</v>
      </c>
      <c r="AF38" s="11">
        <v>33.762103436930076</v>
      </c>
      <c r="AG38" s="11">
        <v>33.583970545589722</v>
      </c>
      <c r="AH38" s="11">
        <v>33.434754772556595</v>
      </c>
      <c r="AI38" s="11">
        <v>33.257417688063512</v>
      </c>
      <c r="AJ38" s="11">
        <v>33.070171307818981</v>
      </c>
      <c r="AK38" s="11">
        <v>32.882923300150679</v>
      </c>
      <c r="AL38" s="11">
        <v>32.708597376070941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9.4691149517132001</v>
      </c>
      <c r="N39" s="11">
        <v>9.440489634499734</v>
      </c>
      <c r="O39" s="11">
        <v>9.7610938775996274</v>
      </c>
      <c r="P39" s="11">
        <v>9.4061316025914934</v>
      </c>
      <c r="Q39" s="11">
        <v>9.2314406905006656</v>
      </c>
      <c r="R39" s="11">
        <v>10.033027432362616</v>
      </c>
      <c r="S39" s="11">
        <v>10.001655303929731</v>
      </c>
      <c r="T39" s="11">
        <v>10.19261840093761</v>
      </c>
      <c r="U39" s="11">
        <v>10.423887229724905</v>
      </c>
      <c r="V39" s="11">
        <v>10.36121830847709</v>
      </c>
      <c r="W39" s="11">
        <v>10.469854833124312</v>
      </c>
      <c r="X39" s="11">
        <v>12.560475034409212</v>
      </c>
      <c r="Y39" s="11">
        <v>12.709876847846681</v>
      </c>
      <c r="Z39" s="11">
        <v>12.906725268922303</v>
      </c>
      <c r="AA39" s="11">
        <v>13.121100286626156</v>
      </c>
      <c r="AB39" s="11">
        <v>13.307751906100247</v>
      </c>
      <c r="AC39" s="11">
        <v>13.483763502023447</v>
      </c>
      <c r="AD39" s="11">
        <v>13.651039175869967</v>
      </c>
      <c r="AE39" s="11">
        <v>13.814350116381556</v>
      </c>
      <c r="AF39" s="11">
        <v>13.983765017024194</v>
      </c>
      <c r="AG39" s="11">
        <v>14.155886453090599</v>
      </c>
      <c r="AH39" s="11">
        <v>14.319934929421894</v>
      </c>
      <c r="AI39" s="11">
        <v>14.484087089555375</v>
      </c>
      <c r="AJ39" s="11">
        <v>14.656310392134406</v>
      </c>
      <c r="AK39" s="11">
        <v>14.824331758734237</v>
      </c>
      <c r="AL39" s="11">
        <v>14.993727056018734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27.70587779536465</v>
      </c>
      <c r="N41" s="87">
        <f t="shared" ref="N41" si="20">SUM(N42:N43)</f>
        <v>27.157477414845886</v>
      </c>
      <c r="O41" s="87">
        <f t="shared" ref="O41" si="21">SUM(O42:O43)</f>
        <v>27.482899805703731</v>
      </c>
      <c r="P41" s="87">
        <f t="shared" ref="P41" si="22">SUM(P42:P43)</f>
        <v>25.789968385326642</v>
      </c>
      <c r="Q41" s="87">
        <f t="shared" ref="Q41" si="23">SUM(Q42:Q43)</f>
        <v>28.526533180497236</v>
      </c>
      <c r="R41" s="87">
        <f t="shared" ref="R41" si="24">SUM(R42:R43)</f>
        <v>27.431291111166594</v>
      </c>
      <c r="S41" s="87">
        <f t="shared" ref="S41" si="25">SUM(S42:S43)</f>
        <v>29.965906187228441</v>
      </c>
      <c r="T41" s="87">
        <f t="shared" ref="T41" si="26">SUM(T42:T43)</f>
        <v>28.500969515585204</v>
      </c>
      <c r="U41" s="87">
        <f t="shared" ref="U41" si="27">SUM(U42:U43)</f>
        <v>29.449174807958219</v>
      </c>
      <c r="V41" s="87">
        <f t="shared" ref="V41" si="28">SUM(V42:V43)</f>
        <v>29.31372670798622</v>
      </c>
      <c r="W41" s="87">
        <f t="shared" ref="W41" si="29">SUM(W42:W43)</f>
        <v>24.827968781565762</v>
      </c>
      <c r="X41" s="87">
        <f t="shared" ref="X41" si="30">SUM(X42:X43)</f>
        <v>27.85709849583457</v>
      </c>
      <c r="Y41" s="87">
        <f t="shared" ref="Y41" si="31">SUM(Y42:Y43)</f>
        <v>27.80879493264877</v>
      </c>
      <c r="Z41" s="87">
        <f t="shared" ref="Z41" si="32">SUM(Z42:Z43)</f>
        <v>27.942141142600342</v>
      </c>
      <c r="AA41" s="87">
        <f t="shared" ref="AA41" si="33">SUM(AA42:AA43)</f>
        <v>28.076497830650744</v>
      </c>
      <c r="AB41" s="87">
        <f t="shared" ref="AB41" si="34">SUM(AB42:AB43)</f>
        <v>28.081908678536102</v>
      </c>
      <c r="AC41" s="87">
        <f t="shared" ref="AC41" si="35">SUM(AC42:AC43)</f>
        <v>28.069796602603461</v>
      </c>
      <c r="AD41" s="87">
        <f t="shared" ref="AD41" si="36">SUM(AD42:AD43)</f>
        <v>28.065239973902358</v>
      </c>
      <c r="AE41" s="87">
        <f t="shared" ref="AE41" si="37">SUM(AE42:AE43)</f>
        <v>28.058660490732887</v>
      </c>
      <c r="AF41" s="87">
        <f t="shared" ref="AF41" si="38">SUM(AF42:AF43)</f>
        <v>28.048403929971784</v>
      </c>
      <c r="AG41" s="87">
        <f t="shared" ref="AG41" si="39">SUM(AG42:AG43)</f>
        <v>28.041784282824459</v>
      </c>
      <c r="AH41" s="87">
        <f t="shared" ref="AH41" si="40">SUM(AH42:AH43)</f>
        <v>28.029157958601495</v>
      </c>
      <c r="AI41" s="87">
        <f t="shared" ref="AI41" si="41">SUM(AI42:AI43)</f>
        <v>28.029003342119079</v>
      </c>
      <c r="AJ41" s="87">
        <f t="shared" ref="AJ41" si="42">SUM(AJ42:AJ43)</f>
        <v>28.047621818471903</v>
      </c>
      <c r="AK41" s="87">
        <f t="shared" ref="AK41" si="43">SUM(AK42:AK43)</f>
        <v>28.109770418699739</v>
      </c>
      <c r="AL41" s="87">
        <f t="shared" ref="AL41" si="44">SUM(AL42:AL43)</f>
        <v>28.170624201825504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9.4485983070870017</v>
      </c>
      <c r="N42" s="11">
        <v>8.9141113994709649</v>
      </c>
      <c r="O42" s="11">
        <v>8.9322494936260686</v>
      </c>
      <c r="P42" s="11">
        <v>8.840496613567467</v>
      </c>
      <c r="Q42" s="11">
        <v>9.3051792753573039</v>
      </c>
      <c r="R42" s="11">
        <v>9.0370928455206059</v>
      </c>
      <c r="S42" s="11">
        <v>9.414029461353179</v>
      </c>
      <c r="T42" s="11">
        <v>9.836706234778628</v>
      </c>
      <c r="U42" s="11">
        <v>9.6434358860561247</v>
      </c>
      <c r="V42" s="11">
        <v>9.1770613374347985</v>
      </c>
      <c r="W42" s="11">
        <v>8.0613343559481478</v>
      </c>
      <c r="X42" s="11">
        <v>9.7778994519101321</v>
      </c>
      <c r="Y42" s="11">
        <v>9.7744291474159262</v>
      </c>
      <c r="Z42" s="11">
        <v>9.8557413840091446</v>
      </c>
      <c r="AA42" s="11">
        <v>9.9274109286811782</v>
      </c>
      <c r="AB42" s="11">
        <v>9.938309585780706</v>
      </c>
      <c r="AC42" s="11">
        <v>9.9250746648515342</v>
      </c>
      <c r="AD42" s="11">
        <v>9.9210325162217057</v>
      </c>
      <c r="AE42" s="11">
        <v>9.9222506375781627</v>
      </c>
      <c r="AF42" s="11">
        <v>9.9187746038525315</v>
      </c>
      <c r="AG42" s="11">
        <v>9.9160174340614819</v>
      </c>
      <c r="AH42" s="11">
        <v>9.9153491935250049</v>
      </c>
      <c r="AI42" s="11">
        <v>9.9092963178017257</v>
      </c>
      <c r="AJ42" s="11">
        <v>9.9121056642232848</v>
      </c>
      <c r="AK42" s="11">
        <v>9.947057669108629</v>
      </c>
      <c r="AL42" s="11">
        <v>9.9787640374185571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18.25727948827765</v>
      </c>
      <c r="N43" s="11">
        <v>18.243366015374921</v>
      </c>
      <c r="O43" s="11">
        <v>18.550650312077664</v>
      </c>
      <c r="P43" s="11">
        <v>16.949471771759175</v>
      </c>
      <c r="Q43" s="11">
        <v>19.221353905139932</v>
      </c>
      <c r="R43" s="11">
        <v>18.39419826564599</v>
      </c>
      <c r="S43" s="11">
        <v>20.551876725875264</v>
      </c>
      <c r="T43" s="11">
        <v>18.664263280806576</v>
      </c>
      <c r="U43" s="11">
        <v>19.805738921902094</v>
      </c>
      <c r="V43" s="11">
        <v>20.136665370551423</v>
      </c>
      <c r="W43" s="11">
        <v>16.766634425617614</v>
      </c>
      <c r="X43" s="11">
        <v>18.07919904392444</v>
      </c>
      <c r="Y43" s="11">
        <v>18.034365785232843</v>
      </c>
      <c r="Z43" s="11">
        <v>18.086399758591199</v>
      </c>
      <c r="AA43" s="11">
        <v>18.149086901969564</v>
      </c>
      <c r="AB43" s="11">
        <v>18.143599092755398</v>
      </c>
      <c r="AC43" s="11">
        <v>18.144721937751928</v>
      </c>
      <c r="AD43" s="11">
        <v>18.14420745768065</v>
      </c>
      <c r="AE43" s="11">
        <v>18.136409853154724</v>
      </c>
      <c r="AF43" s="11">
        <v>18.12962932611925</v>
      </c>
      <c r="AG43" s="11">
        <v>18.125766848762975</v>
      </c>
      <c r="AH43" s="11">
        <v>18.113808765076488</v>
      </c>
      <c r="AI43" s="11">
        <v>18.119707024317353</v>
      </c>
      <c r="AJ43" s="11">
        <v>18.135516154248617</v>
      </c>
      <c r="AK43" s="11">
        <v>18.162712749591112</v>
      </c>
      <c r="AL43" s="11">
        <v>18.191860164406947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69.026702272858671</v>
      </c>
      <c r="N45" s="87">
        <f t="shared" ref="N45" si="45">SUM(N46:N47)</f>
        <v>70.411031954595131</v>
      </c>
      <c r="O45" s="87">
        <f t="shared" ref="O45" si="46">SUM(O46:O47)</f>
        <v>73.115028130650487</v>
      </c>
      <c r="P45" s="87">
        <f t="shared" ref="P45" si="47">SUM(P46:P47)</f>
        <v>67.724464560692951</v>
      </c>
      <c r="Q45" s="87">
        <f t="shared" ref="Q45" si="48">SUM(Q46:Q47)</f>
        <v>71.429043701964318</v>
      </c>
      <c r="R45" s="87">
        <f t="shared" ref="R45" si="49">SUM(R46:R47)</f>
        <v>72.00624915552369</v>
      </c>
      <c r="S45" s="87">
        <f t="shared" ref="S45" si="50">SUM(S46:S47)</f>
        <v>71.957474876314706</v>
      </c>
      <c r="T45" s="87">
        <f t="shared" ref="T45" si="51">SUM(T46:T47)</f>
        <v>68.988188154118703</v>
      </c>
      <c r="U45" s="87">
        <f t="shared" ref="U45" si="52">SUM(U46:U47)</f>
        <v>68.224659964824497</v>
      </c>
      <c r="V45" s="87">
        <f t="shared" ref="V45" si="53">SUM(V46:V47)</f>
        <v>70.157278993894025</v>
      </c>
      <c r="W45" s="87">
        <f t="shared" ref="W45" si="54">SUM(W46:W47)</f>
        <v>63.728741322427567</v>
      </c>
      <c r="X45" s="87">
        <f t="shared" ref="X45" si="55">SUM(X46:X47)</f>
        <v>64.508070532172113</v>
      </c>
      <c r="Y45" s="87">
        <f t="shared" ref="Y45" si="56">SUM(Y46:Y47)</f>
        <v>64.512194489123388</v>
      </c>
      <c r="Z45" s="87">
        <f t="shared" ref="Z45" si="57">SUM(Z46:Z47)</f>
        <v>64.521124657141229</v>
      </c>
      <c r="AA45" s="87">
        <f t="shared" ref="AA45" si="58">SUM(AA46:AA47)</f>
        <v>64.569453319067748</v>
      </c>
      <c r="AB45" s="87">
        <f t="shared" ref="AB45" si="59">SUM(AB46:AB47)</f>
        <v>64.429156951983501</v>
      </c>
      <c r="AC45" s="87">
        <f t="shared" ref="AC45" si="60">SUM(AC46:AC47)</f>
        <v>64.238093533338883</v>
      </c>
      <c r="AD45" s="87">
        <f t="shared" ref="AD45" si="61">SUM(AD46:AD47)</f>
        <v>64.014571422678685</v>
      </c>
      <c r="AE45" s="87">
        <f t="shared" ref="AE45" si="62">SUM(AE46:AE47)</f>
        <v>63.783030621374934</v>
      </c>
      <c r="AF45" s="87">
        <f t="shared" ref="AF45" si="63">SUM(AF46:AF47)</f>
        <v>63.55144744831658</v>
      </c>
      <c r="AG45" s="87">
        <f t="shared" ref="AG45" si="64">SUM(AG46:AG47)</f>
        <v>63.324123535531292</v>
      </c>
      <c r="AH45" s="87">
        <f t="shared" ref="AH45" si="65">SUM(AH46:AH47)</f>
        <v>63.103708311502515</v>
      </c>
      <c r="AI45" s="87">
        <f t="shared" ref="AI45" si="66">SUM(AI46:AI47)</f>
        <v>62.873895640254446</v>
      </c>
      <c r="AJ45" s="87">
        <f t="shared" ref="AJ45" si="67">SUM(AJ46:AJ47)</f>
        <v>62.670350842514594</v>
      </c>
      <c r="AK45" s="87">
        <f t="shared" ref="AK45" si="68">SUM(AK46:AK47)</f>
        <v>62.430774591479285</v>
      </c>
      <c r="AL45" s="87">
        <f t="shared" ref="AL45" si="69">SUM(AL46:AL47)</f>
        <v>62.148906789980181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7.9314072828047486</v>
      </c>
      <c r="N46" s="11">
        <v>7.9325137727057005</v>
      </c>
      <c r="O46" s="11">
        <v>7.8363715912002467</v>
      </c>
      <c r="P46" s="11">
        <v>7.4152548881248634</v>
      </c>
      <c r="Q46" s="11">
        <v>8.5249208927384093</v>
      </c>
      <c r="R46" s="11">
        <v>8.13364582235317</v>
      </c>
      <c r="S46" s="11">
        <v>8.5339720094575373</v>
      </c>
      <c r="T46" s="11">
        <v>7.7074528324293246</v>
      </c>
      <c r="U46" s="11">
        <v>7.4107094750588489</v>
      </c>
      <c r="V46" s="11">
        <v>7.3418685613933583</v>
      </c>
      <c r="W46" s="11">
        <v>6.5335814626544071</v>
      </c>
      <c r="X46" s="11">
        <v>5.6140011063765245</v>
      </c>
      <c r="Y46" s="11">
        <v>5.5995898408617961</v>
      </c>
      <c r="Z46" s="11">
        <v>5.6153672719169201</v>
      </c>
      <c r="AA46" s="11">
        <v>5.6286468577956548</v>
      </c>
      <c r="AB46" s="11">
        <v>5.6101632952036056</v>
      </c>
      <c r="AC46" s="11">
        <v>5.5944479476334203</v>
      </c>
      <c r="AD46" s="11">
        <v>5.5766161801364529</v>
      </c>
      <c r="AE46" s="11">
        <v>5.5629235552393803</v>
      </c>
      <c r="AF46" s="11">
        <v>5.5484167496028878</v>
      </c>
      <c r="AG46" s="11">
        <v>5.5307222941262628</v>
      </c>
      <c r="AH46" s="11">
        <v>5.5123672442097265</v>
      </c>
      <c r="AI46" s="11">
        <v>5.4948045686628895</v>
      </c>
      <c r="AJ46" s="11">
        <v>5.4775706412886498</v>
      </c>
      <c r="AK46" s="11">
        <v>5.4583941644284053</v>
      </c>
      <c r="AL46" s="11">
        <v>5.4390815355669613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61.095294990053915</v>
      </c>
      <c r="N47" s="11">
        <v>62.478518181889427</v>
      </c>
      <c r="O47" s="11">
        <v>65.278656539450239</v>
      </c>
      <c r="P47" s="11">
        <v>60.309209672568088</v>
      </c>
      <c r="Q47" s="11">
        <v>62.904122809225903</v>
      </c>
      <c r="R47" s="11">
        <v>63.872603333170524</v>
      </c>
      <c r="S47" s="11">
        <v>63.42350286685717</v>
      </c>
      <c r="T47" s="11">
        <v>61.280735321689377</v>
      </c>
      <c r="U47" s="11">
        <v>60.813950489765652</v>
      </c>
      <c r="V47" s="11">
        <v>62.815410432500663</v>
      </c>
      <c r="W47" s="11">
        <v>57.195159859773163</v>
      </c>
      <c r="X47" s="11">
        <v>58.894069425795593</v>
      </c>
      <c r="Y47" s="11">
        <v>58.912604648261592</v>
      </c>
      <c r="Z47" s="11">
        <v>58.905757385224305</v>
      </c>
      <c r="AA47" s="11">
        <v>58.940806461272089</v>
      </c>
      <c r="AB47" s="11">
        <v>58.818993656779895</v>
      </c>
      <c r="AC47" s="11">
        <v>58.643645585705457</v>
      </c>
      <c r="AD47" s="11">
        <v>58.43795524254223</v>
      </c>
      <c r="AE47" s="11">
        <v>58.220107066135554</v>
      </c>
      <c r="AF47" s="11">
        <v>58.003030698713694</v>
      </c>
      <c r="AG47" s="11">
        <v>57.793401241405029</v>
      </c>
      <c r="AH47" s="11">
        <v>57.591341067292788</v>
      </c>
      <c r="AI47" s="11">
        <v>57.37909107159156</v>
      </c>
      <c r="AJ47" s="11">
        <v>57.192780201225943</v>
      </c>
      <c r="AK47" s="11">
        <v>56.972380427050879</v>
      </c>
      <c r="AL47" s="11">
        <v>56.709825254413218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625.30899999999986</v>
      </c>
      <c r="N49" s="87">
        <f t="shared" si="70"/>
        <v>625.56500000000005</v>
      </c>
      <c r="O49" s="87">
        <f t="shared" si="70"/>
        <v>642.93100000000015</v>
      </c>
      <c r="P49" s="87">
        <f t="shared" si="70"/>
        <v>631.24700000000007</v>
      </c>
      <c r="Q49" s="87">
        <f t="shared" si="70"/>
        <v>650.88799999999958</v>
      </c>
      <c r="R49" s="87">
        <f t="shared" si="70"/>
        <v>655.70600000000036</v>
      </c>
      <c r="S49" s="87">
        <f t="shared" si="70"/>
        <v>676.93099999999993</v>
      </c>
      <c r="T49" s="87">
        <f t="shared" si="70"/>
        <v>656.12500000000023</v>
      </c>
      <c r="U49" s="87">
        <f t="shared" si="70"/>
        <v>659.43300000000033</v>
      </c>
      <c r="V49" s="87">
        <f t="shared" si="70"/>
        <v>687.55500000000029</v>
      </c>
      <c r="W49" s="87">
        <f t="shared" si="70"/>
        <v>672.33399999999972</v>
      </c>
      <c r="X49" s="87">
        <f t="shared" si="70"/>
        <v>674.67799999999977</v>
      </c>
      <c r="Y49" s="87">
        <f t="shared" si="70"/>
        <v>677.73500000000001</v>
      </c>
      <c r="Z49" s="87">
        <f t="shared" si="70"/>
        <v>682.79300000000012</v>
      </c>
      <c r="AA49" s="87">
        <f t="shared" si="70"/>
        <v>688.1900000000004</v>
      </c>
      <c r="AB49" s="87">
        <f t="shared" si="70"/>
        <v>691.59399999999982</v>
      </c>
      <c r="AC49" s="87">
        <f t="shared" si="70"/>
        <v>694.55099999999982</v>
      </c>
      <c r="AD49" s="87">
        <f t="shared" si="70"/>
        <v>697.13600000000042</v>
      </c>
      <c r="AE49" s="87">
        <f t="shared" ref="AE49:AL49" si="71">SUM(AE5,AE9,AE15,AE22,AE26,AE32,AE37,AE41,AE45)</f>
        <v>699.73099999999977</v>
      </c>
      <c r="AF49" s="87">
        <f t="shared" si="71"/>
        <v>702.29100000000005</v>
      </c>
      <c r="AG49" s="87">
        <f t="shared" si="71"/>
        <v>705.09800000000007</v>
      </c>
      <c r="AH49" s="87">
        <f t="shared" si="71"/>
        <v>707.83799999999962</v>
      </c>
      <c r="AI49" s="87">
        <f t="shared" si="71"/>
        <v>710.56699999999967</v>
      </c>
      <c r="AJ49" s="87">
        <f t="shared" si="71"/>
        <v>713.31100000000004</v>
      </c>
      <c r="AK49" s="87">
        <f t="shared" si="71"/>
        <v>716.03799999999956</v>
      </c>
      <c r="AL49" s="87">
        <f t="shared" si="71"/>
        <v>718.76000000000033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0.10027471623499151</v>
      </c>
      <c r="N52" s="337">
        <f t="shared" si="73"/>
        <v>0.10940395837040084</v>
      </c>
      <c r="O52" s="337">
        <f t="shared" si="73"/>
        <v>0.11148941041031205</v>
      </c>
      <c r="P52" s="337">
        <f t="shared" si="73"/>
        <v>0.1149846803458478</v>
      </c>
      <c r="Q52" s="337">
        <f t="shared" si="73"/>
        <v>0.11405666733332914</v>
      </c>
      <c r="R52" s="337">
        <f t="shared" si="73"/>
        <v>0.11472640017592535</v>
      </c>
      <c r="S52" s="337">
        <f t="shared" si="73"/>
        <v>0.11751073287243807</v>
      </c>
      <c r="T52" s="337">
        <f t="shared" si="73"/>
        <v>0.11893700609040783</v>
      </c>
      <c r="U52" s="337">
        <f t="shared" si="73"/>
        <v>0.12110741924777588</v>
      </c>
      <c r="V52" s="337">
        <f t="shared" si="73"/>
        <v>0.1228165513303805</v>
      </c>
      <c r="W52" s="337">
        <f t="shared" si="73"/>
        <v>0.12525908828136523</v>
      </c>
      <c r="X52" s="337">
        <f t="shared" si="73"/>
        <v>0.12183955145697202</v>
      </c>
      <c r="Y52" s="337">
        <f t="shared" si="73"/>
        <v>0.12291635418304839</v>
      </c>
      <c r="Z52" s="337">
        <f t="shared" si="73"/>
        <v>0.12395837634831498</v>
      </c>
      <c r="AA52" s="337">
        <f t="shared" si="73"/>
        <v>0.12494794801423056</v>
      </c>
      <c r="AB52" s="337">
        <f t="shared" si="73"/>
        <v>0.12588640544952337</v>
      </c>
      <c r="AC52" s="337">
        <f t="shared" si="73"/>
        <v>0.12683563911866128</v>
      </c>
      <c r="AD52" s="337">
        <f t="shared" si="73"/>
        <v>0.12779076864165703</v>
      </c>
      <c r="AE52" s="337">
        <f t="shared" ref="AE52:AL52" si="74">AE5/AE$49</f>
        <v>0.12871324286550909</v>
      </c>
      <c r="AF52" s="337">
        <f t="shared" si="74"/>
        <v>0.12960783816693253</v>
      </c>
      <c r="AG52" s="337">
        <f t="shared" si="74"/>
        <v>0.13051053414238764</v>
      </c>
      <c r="AH52" s="337">
        <f t="shared" si="74"/>
        <v>0.13139653037905671</v>
      </c>
      <c r="AI52" s="337">
        <f t="shared" si="74"/>
        <v>0.13232731622496019</v>
      </c>
      <c r="AJ52" s="337">
        <f t="shared" si="74"/>
        <v>0.13321261053639846</v>
      </c>
      <c r="AK52" s="337">
        <f t="shared" si="74"/>
        <v>0.13421012606850566</v>
      </c>
      <c r="AL52" s="337">
        <f t="shared" si="74"/>
        <v>0.13515182785497071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7.1404739152641339E-2</v>
      </c>
      <c r="N53" s="336">
        <f t="shared" si="75"/>
        <v>7.6659091170944757E-2</v>
      </c>
      <c r="O53" s="336">
        <f t="shared" si="75"/>
        <v>7.7626625827317927E-2</v>
      </c>
      <c r="P53" s="336">
        <f t="shared" si="75"/>
        <v>8.0175305181899942E-2</v>
      </c>
      <c r="Q53" s="336">
        <f t="shared" si="75"/>
        <v>7.6702173775557117E-2</v>
      </c>
      <c r="R53" s="336">
        <f t="shared" si="75"/>
        <v>7.8906910321544427E-2</v>
      </c>
      <c r="S53" s="336">
        <f t="shared" si="75"/>
        <v>8.460206616694399E-2</v>
      </c>
      <c r="T53" s="336">
        <f t="shared" si="75"/>
        <v>8.46145710412326E-2</v>
      </c>
      <c r="U53" s="336">
        <f t="shared" si="75"/>
        <v>8.5949127163546218E-2</v>
      </c>
      <c r="V53" s="336">
        <f t="shared" si="75"/>
        <v>8.7374862546779841E-2</v>
      </c>
      <c r="W53" s="336">
        <f t="shared" si="75"/>
        <v>8.9636223468681608E-2</v>
      </c>
      <c r="X53" s="336">
        <f t="shared" si="75"/>
        <v>8.0241924358648256E-2</v>
      </c>
      <c r="Y53" s="336">
        <f t="shared" si="75"/>
        <v>8.0724804299436986E-2</v>
      </c>
      <c r="Z53" s="336">
        <f t="shared" si="75"/>
        <v>8.1218536570506761E-2</v>
      </c>
      <c r="AA53" s="336">
        <f t="shared" si="75"/>
        <v>8.1670961248008822E-2</v>
      </c>
      <c r="AB53" s="336">
        <f t="shared" si="75"/>
        <v>8.2090785530916213E-2</v>
      </c>
      <c r="AC53" s="336">
        <f t="shared" si="75"/>
        <v>8.2506931538587416E-2</v>
      </c>
      <c r="AD53" s="336">
        <f t="shared" si="75"/>
        <v>8.2921652093708206E-2</v>
      </c>
      <c r="AE53" s="336">
        <f t="shared" ref="AE53:AL53" si="76">AE6/AE$49</f>
        <v>8.3335525182058806E-2</v>
      </c>
      <c r="AF53" s="336">
        <f t="shared" si="76"/>
        <v>8.3733181339563229E-2</v>
      </c>
      <c r="AG53" s="336">
        <f t="shared" si="76"/>
        <v>8.413526802746403E-2</v>
      </c>
      <c r="AH53" s="336">
        <f t="shared" si="76"/>
        <v>8.4525985227473677E-2</v>
      </c>
      <c r="AI53" s="336">
        <f t="shared" si="76"/>
        <v>8.4945955554352859E-2</v>
      </c>
      <c r="AJ53" s="336">
        <f t="shared" si="76"/>
        <v>8.5345363789829154E-2</v>
      </c>
      <c r="AK53" s="336">
        <f t="shared" si="76"/>
        <v>8.5812496911038358E-2</v>
      </c>
      <c r="AL53" s="336">
        <f t="shared" si="76"/>
        <v>8.6228670779411723E-2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2.8869977082350184E-2</v>
      </c>
      <c r="N54" s="336">
        <f t="shared" si="77"/>
        <v>3.2744867199456081E-2</v>
      </c>
      <c r="O54" s="336">
        <f t="shared" si="77"/>
        <v>3.3862784582994118E-2</v>
      </c>
      <c r="P54" s="336">
        <f t="shared" si="77"/>
        <v>3.4809375163947852E-2</v>
      </c>
      <c r="Q54" s="336">
        <f t="shared" si="77"/>
        <v>3.7354493557772019E-2</v>
      </c>
      <c r="R54" s="336">
        <f t="shared" si="77"/>
        <v>3.581948985438093E-2</v>
      </c>
      <c r="S54" s="336">
        <f t="shared" si="77"/>
        <v>3.2908666705494097E-2</v>
      </c>
      <c r="T54" s="336">
        <f t="shared" si="77"/>
        <v>3.4322435049175239E-2</v>
      </c>
      <c r="U54" s="336">
        <f t="shared" si="77"/>
        <v>3.5158292084229659E-2</v>
      </c>
      <c r="V54" s="336">
        <f t="shared" si="77"/>
        <v>3.5441688783600662E-2</v>
      </c>
      <c r="W54" s="336">
        <f t="shared" si="77"/>
        <v>3.5622864812683612E-2</v>
      </c>
      <c r="X54" s="336">
        <f t="shared" si="77"/>
        <v>4.1597627098323757E-2</v>
      </c>
      <c r="Y54" s="336">
        <f t="shared" si="77"/>
        <v>4.2191549883611387E-2</v>
      </c>
      <c r="Z54" s="336">
        <f t="shared" si="77"/>
        <v>4.2739839777808208E-2</v>
      </c>
      <c r="AA54" s="336">
        <f t="shared" si="77"/>
        <v>4.3276986766221756E-2</v>
      </c>
      <c r="AB54" s="336">
        <f t="shared" si="77"/>
        <v>4.3795619918607136E-2</v>
      </c>
      <c r="AC54" s="336">
        <f t="shared" si="77"/>
        <v>4.4328707580073887E-2</v>
      </c>
      <c r="AD54" s="336">
        <f t="shared" si="77"/>
        <v>4.4869116547948826E-2</v>
      </c>
      <c r="AE54" s="336">
        <f t="shared" ref="AE54:AL54" si="78">AE7/AE$49</f>
        <v>4.5377717683450274E-2</v>
      </c>
      <c r="AF54" s="336">
        <f t="shared" si="78"/>
        <v>4.5874656827369305E-2</v>
      </c>
      <c r="AG54" s="336">
        <f t="shared" si="78"/>
        <v>4.6375266114923604E-2</v>
      </c>
      <c r="AH54" s="336">
        <f t="shared" si="78"/>
        <v>4.6870545151583044E-2</v>
      </c>
      <c r="AI54" s="336">
        <f t="shared" si="78"/>
        <v>4.7381360670607352E-2</v>
      </c>
      <c r="AJ54" s="336">
        <f t="shared" si="78"/>
        <v>4.7867246746569302E-2</v>
      </c>
      <c r="AK54" s="336">
        <f t="shared" si="78"/>
        <v>4.8397629157467315E-2</v>
      </c>
      <c r="AL54" s="336">
        <f t="shared" si="78"/>
        <v>4.8923157075558964E-2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0.22621244574703814</v>
      </c>
      <c r="N56" s="337">
        <f t="shared" si="79"/>
        <v>0.21854863019749585</v>
      </c>
      <c r="O56" s="337">
        <f t="shared" si="79"/>
        <v>0.21723941801279201</v>
      </c>
      <c r="P56" s="337">
        <f t="shared" si="79"/>
        <v>0.2235659259447749</v>
      </c>
      <c r="Q56" s="337">
        <f t="shared" si="79"/>
        <v>0.21884892688430277</v>
      </c>
      <c r="R56" s="337">
        <f t="shared" si="79"/>
        <v>0.21919327171826086</v>
      </c>
      <c r="S56" s="337">
        <f t="shared" si="79"/>
        <v>0.22758980223427833</v>
      </c>
      <c r="T56" s="337">
        <f t="shared" si="79"/>
        <v>0.22073089672294399</v>
      </c>
      <c r="U56" s="337">
        <f t="shared" si="79"/>
        <v>0.22919106688996485</v>
      </c>
      <c r="V56" s="337">
        <f t="shared" si="79"/>
        <v>0.23779608081865788</v>
      </c>
      <c r="W56" s="337">
        <f t="shared" si="79"/>
        <v>0.24859660107625126</v>
      </c>
      <c r="X56" s="337">
        <f t="shared" si="79"/>
        <v>0.25487677948275733</v>
      </c>
      <c r="Y56" s="337">
        <f t="shared" si="79"/>
        <v>0.25585703389334907</v>
      </c>
      <c r="Z56" s="337">
        <f t="shared" si="79"/>
        <v>0.25699392343665334</v>
      </c>
      <c r="AA56" s="337">
        <f t="shared" si="79"/>
        <v>0.25816520460517239</v>
      </c>
      <c r="AB56" s="337">
        <f t="shared" si="79"/>
        <v>0.25947417408292583</v>
      </c>
      <c r="AC56" s="337">
        <f t="shared" si="79"/>
        <v>0.26080966274354189</v>
      </c>
      <c r="AD56" s="337">
        <f t="shared" si="79"/>
        <v>0.26215316677330847</v>
      </c>
      <c r="AE56" s="337">
        <f t="shared" ref="AE56:AL56" si="80">AE9/AE$49</f>
        <v>0.26345671789669201</v>
      </c>
      <c r="AF56" s="337">
        <f t="shared" si="80"/>
        <v>0.26473922115278037</v>
      </c>
      <c r="AG56" s="337">
        <f t="shared" si="80"/>
        <v>0.26601943989087518</v>
      </c>
      <c r="AH56" s="337">
        <f t="shared" si="80"/>
        <v>0.26723576945851685</v>
      </c>
      <c r="AI56" s="337">
        <f t="shared" si="80"/>
        <v>0.26845766377093366</v>
      </c>
      <c r="AJ56" s="337">
        <f t="shared" si="80"/>
        <v>0.26972235042334441</v>
      </c>
      <c r="AK56" s="337">
        <f t="shared" si="80"/>
        <v>0.27105827230000107</v>
      </c>
      <c r="AL56" s="337">
        <f t="shared" si="80"/>
        <v>0.27229073037060064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7.0967461062653753E-2</v>
      </c>
      <c r="N57" s="336">
        <f t="shared" si="81"/>
        <v>6.7427415893846473E-2</v>
      </c>
      <c r="O57" s="336">
        <f t="shared" si="81"/>
        <v>6.6523272975137451E-2</v>
      </c>
      <c r="P57" s="336">
        <f t="shared" si="81"/>
        <v>6.8520367507928226E-2</v>
      </c>
      <c r="Q57" s="336">
        <f t="shared" si="81"/>
        <v>6.9447306032101655E-2</v>
      </c>
      <c r="R57" s="336">
        <f t="shared" si="81"/>
        <v>7.1099882687365695E-2</v>
      </c>
      <c r="S57" s="336">
        <f t="shared" si="81"/>
        <v>7.5056125912678504E-2</v>
      </c>
      <c r="T57" s="336">
        <f t="shared" si="81"/>
        <v>6.9045139468304151E-2</v>
      </c>
      <c r="U57" s="336">
        <f t="shared" si="81"/>
        <v>7.3654325981255445E-2</v>
      </c>
      <c r="V57" s="336">
        <f t="shared" si="81"/>
        <v>7.4685371306892193E-2</v>
      </c>
      <c r="W57" s="336">
        <f t="shared" si="81"/>
        <v>7.8525369984945637E-2</v>
      </c>
      <c r="X57" s="336">
        <f t="shared" si="81"/>
        <v>7.9404494647933546E-2</v>
      </c>
      <c r="Y57" s="336">
        <f t="shared" si="81"/>
        <v>7.986799738513721E-2</v>
      </c>
      <c r="Z57" s="336">
        <f t="shared" si="81"/>
        <v>8.0345180746208153E-2</v>
      </c>
      <c r="AA57" s="336">
        <f t="shared" si="81"/>
        <v>8.0807956964839459E-2</v>
      </c>
      <c r="AB57" s="336">
        <f t="shared" si="81"/>
        <v>8.1281597289489124E-2</v>
      </c>
      <c r="AC57" s="336">
        <f t="shared" si="81"/>
        <v>8.1777580649156148E-2</v>
      </c>
      <c r="AD57" s="336">
        <f t="shared" si="81"/>
        <v>8.2290284458041166E-2</v>
      </c>
      <c r="AE57" s="336">
        <f t="shared" ref="AE57:AL57" si="82">AE10/AE$49</f>
        <v>8.2802186587613055E-2</v>
      </c>
      <c r="AF57" s="336">
        <f t="shared" si="82"/>
        <v>8.3304629886339035E-2</v>
      </c>
      <c r="AG57" s="336">
        <f t="shared" si="82"/>
        <v>8.3807982797671945E-2</v>
      </c>
      <c r="AH57" s="336">
        <f t="shared" si="82"/>
        <v>8.4315984214212214E-2</v>
      </c>
      <c r="AI57" s="336">
        <f t="shared" si="82"/>
        <v>8.4833943205221515E-2</v>
      </c>
      <c r="AJ57" s="336">
        <f t="shared" si="82"/>
        <v>8.5348327274376926E-2</v>
      </c>
      <c r="AK57" s="336">
        <f t="shared" si="82"/>
        <v>8.5867817862811446E-2</v>
      </c>
      <c r="AL57" s="336">
        <f t="shared" si="82"/>
        <v>8.637101225270756E-2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Enterprise M3 LEP (including all of Surrey)</v>
      </c>
      <c r="L58" s="232" t="str">
        <f>'Occ T3'!A13</f>
        <v>22 Health professionals</v>
      </c>
      <c r="M58" s="336">
        <f t="shared" ref="M58:AD58" si="83">M11/M$49</f>
        <v>3.408668338647601E-2</v>
      </c>
      <c r="N58" s="336">
        <f t="shared" si="83"/>
        <v>3.5589542963560296E-2</v>
      </c>
      <c r="O58" s="336">
        <f t="shared" si="83"/>
        <v>3.6604690114621564E-2</v>
      </c>
      <c r="P58" s="336">
        <f t="shared" si="83"/>
        <v>3.6844211737833789E-2</v>
      </c>
      <c r="Q58" s="336">
        <f t="shared" si="83"/>
        <v>3.5201049605337473E-2</v>
      </c>
      <c r="R58" s="336">
        <f t="shared" si="83"/>
        <v>3.4700502880966183E-2</v>
      </c>
      <c r="S58" s="336">
        <f t="shared" si="83"/>
        <v>3.5741177871435624E-2</v>
      </c>
      <c r="T58" s="336">
        <f t="shared" si="83"/>
        <v>3.8411667912182805E-2</v>
      </c>
      <c r="U58" s="336">
        <f t="shared" si="83"/>
        <v>3.7561632414136993E-2</v>
      </c>
      <c r="V58" s="336">
        <f t="shared" si="83"/>
        <v>4.1165712387960317E-2</v>
      </c>
      <c r="W58" s="336">
        <f t="shared" si="83"/>
        <v>4.160677100626213E-2</v>
      </c>
      <c r="X58" s="336">
        <f t="shared" si="83"/>
        <v>4.2636110922337427E-2</v>
      </c>
      <c r="Y58" s="336">
        <f t="shared" si="83"/>
        <v>4.2637649686669374E-2</v>
      </c>
      <c r="Z58" s="336">
        <f t="shared" si="83"/>
        <v>4.2642691891831661E-2</v>
      </c>
      <c r="AA58" s="336">
        <f t="shared" si="83"/>
        <v>4.2651722049121911E-2</v>
      </c>
      <c r="AB58" s="336">
        <f t="shared" si="83"/>
        <v>4.2694023981173453E-2</v>
      </c>
      <c r="AC58" s="336">
        <f t="shared" si="83"/>
        <v>4.2729458190737271E-2</v>
      </c>
      <c r="AD58" s="336">
        <f t="shared" si="83"/>
        <v>4.2760021181198322E-2</v>
      </c>
      <c r="AE58" s="336">
        <f t="shared" ref="AE58:AL58" si="84">AE11/AE$49</f>
        <v>4.2773239064403799E-2</v>
      </c>
      <c r="AF58" s="336">
        <f t="shared" si="84"/>
        <v>4.2804249171679846E-2</v>
      </c>
      <c r="AG58" s="336">
        <f t="shared" si="84"/>
        <v>4.2844401311114312E-2</v>
      </c>
      <c r="AH58" s="336">
        <f t="shared" si="84"/>
        <v>4.2884771823411341E-2</v>
      </c>
      <c r="AI58" s="336">
        <f t="shared" si="84"/>
        <v>4.2925444392772912E-2</v>
      </c>
      <c r="AJ58" s="336">
        <f t="shared" si="84"/>
        <v>4.296665536719347E-2</v>
      </c>
      <c r="AK58" s="336">
        <f t="shared" si="84"/>
        <v>4.300129075467609E-2</v>
      </c>
      <c r="AL58" s="336">
        <f t="shared" si="84"/>
        <v>4.2997636131954772E-2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4.4610125771651701E-2</v>
      </c>
      <c r="N59" s="336">
        <f t="shared" si="85"/>
        <v>4.5495016659011692E-2</v>
      </c>
      <c r="O59" s="336">
        <f t="shared" si="85"/>
        <v>4.4559073329843497E-2</v>
      </c>
      <c r="P59" s="336">
        <f t="shared" si="85"/>
        <v>4.4661005702645369E-2</v>
      </c>
      <c r="Q59" s="336">
        <f t="shared" si="85"/>
        <v>4.2231594277378243E-2</v>
      </c>
      <c r="R59" s="336">
        <f t="shared" si="85"/>
        <v>4.4737766330250409E-2</v>
      </c>
      <c r="S59" s="336">
        <f t="shared" si="85"/>
        <v>4.3866696015003065E-2</v>
      </c>
      <c r="T59" s="336">
        <f t="shared" si="85"/>
        <v>4.4506324036860404E-2</v>
      </c>
      <c r="U59" s="336">
        <f t="shared" si="85"/>
        <v>4.5546122412647404E-2</v>
      </c>
      <c r="V59" s="336">
        <f t="shared" si="85"/>
        <v>4.7538808726906627E-2</v>
      </c>
      <c r="W59" s="336">
        <f t="shared" si="85"/>
        <v>4.8778996963071031E-2</v>
      </c>
      <c r="X59" s="336">
        <f t="shared" si="85"/>
        <v>4.8670187990904452E-2</v>
      </c>
      <c r="Y59" s="336">
        <f t="shared" si="85"/>
        <v>4.8626280142886745E-2</v>
      </c>
      <c r="Z59" s="336">
        <f t="shared" si="85"/>
        <v>4.8691266757021463E-2</v>
      </c>
      <c r="AA59" s="336">
        <f t="shared" si="85"/>
        <v>4.8810852134484828E-2</v>
      </c>
      <c r="AB59" s="336">
        <f t="shared" si="85"/>
        <v>4.8992445026236814E-2</v>
      </c>
      <c r="AC59" s="336">
        <f t="shared" si="85"/>
        <v>4.9197939615484923E-2</v>
      </c>
      <c r="AD59" s="336">
        <f t="shared" si="85"/>
        <v>4.9410267275070599E-2</v>
      </c>
      <c r="AE59" s="336">
        <f t="shared" ref="AE59:AL59" si="86">AE12/AE$49</f>
        <v>4.9607017130277119E-2</v>
      </c>
      <c r="AF59" s="336">
        <f t="shared" si="86"/>
        <v>4.9800562661283715E-2</v>
      </c>
      <c r="AG59" s="336">
        <f t="shared" si="86"/>
        <v>5.000042844326865E-2</v>
      </c>
      <c r="AH59" s="336">
        <f t="shared" si="86"/>
        <v>5.016648332542941E-2</v>
      </c>
      <c r="AI59" s="336">
        <f t="shared" si="86"/>
        <v>5.0341122102900225E-2</v>
      </c>
      <c r="AJ59" s="336">
        <f t="shared" si="86"/>
        <v>5.0518394332263676E-2</v>
      </c>
      <c r="AK59" s="336">
        <f t="shared" si="86"/>
        <v>5.0708102959589919E-2</v>
      </c>
      <c r="AL59" s="336">
        <f t="shared" si="86"/>
        <v>5.0874416067507609E-2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7.6548175526256687E-2</v>
      </c>
      <c r="N60" s="336">
        <f t="shared" si="87"/>
        <v>7.0036654681077393E-2</v>
      </c>
      <c r="O60" s="336">
        <f t="shared" si="87"/>
        <v>6.9552381593189466E-2</v>
      </c>
      <c r="P60" s="336">
        <f t="shared" si="87"/>
        <v>7.3540340996367498E-2</v>
      </c>
      <c r="Q60" s="336">
        <f t="shared" si="87"/>
        <v>7.1968976969485357E-2</v>
      </c>
      <c r="R60" s="336">
        <f t="shared" si="87"/>
        <v>6.8655119819678576E-2</v>
      </c>
      <c r="S60" s="336">
        <f t="shared" si="87"/>
        <v>7.29258024351611E-2</v>
      </c>
      <c r="T60" s="336">
        <f t="shared" si="87"/>
        <v>6.876776530559664E-2</v>
      </c>
      <c r="U60" s="336">
        <f t="shared" si="87"/>
        <v>7.2428986081925009E-2</v>
      </c>
      <c r="V60" s="336">
        <f t="shared" si="87"/>
        <v>7.440618839689872E-2</v>
      </c>
      <c r="W60" s="336">
        <f t="shared" si="87"/>
        <v>7.968546312197243E-2</v>
      </c>
      <c r="X60" s="336">
        <f t="shared" si="87"/>
        <v>8.4165985921581907E-2</v>
      </c>
      <c r="Y60" s="336">
        <f t="shared" si="87"/>
        <v>8.4725106678655709E-2</v>
      </c>
      <c r="Z60" s="336">
        <f t="shared" si="87"/>
        <v>8.5314784041592012E-2</v>
      </c>
      <c r="AA60" s="336">
        <f t="shared" si="87"/>
        <v>8.5894673456726217E-2</v>
      </c>
      <c r="AB60" s="336">
        <f t="shared" si="87"/>
        <v>8.6506107786026437E-2</v>
      </c>
      <c r="AC60" s="336">
        <f t="shared" si="87"/>
        <v>8.7104684288163522E-2</v>
      </c>
      <c r="AD60" s="336">
        <f t="shared" si="87"/>
        <v>8.7692593858998358E-2</v>
      </c>
      <c r="AE60" s="336">
        <f t="shared" ref="AE60:AL60" si="88">AE13/AE$49</f>
        <v>8.8274275114398018E-2</v>
      </c>
      <c r="AF60" s="336">
        <f t="shared" si="88"/>
        <v>8.8829779433477793E-2</v>
      </c>
      <c r="AG60" s="336">
        <f t="shared" si="88"/>
        <v>8.9366627338820281E-2</v>
      </c>
      <c r="AH60" s="336">
        <f t="shared" si="88"/>
        <v>8.9868530095463875E-2</v>
      </c>
      <c r="AI60" s="336">
        <f t="shared" si="88"/>
        <v>9.0357154070038997E-2</v>
      </c>
      <c r="AJ60" s="336">
        <f t="shared" si="88"/>
        <v>9.088897344951033E-2</v>
      </c>
      <c r="AK60" s="336">
        <f t="shared" si="88"/>
        <v>9.1481060722923668E-2</v>
      </c>
      <c r="AL60" s="336">
        <f t="shared" si="88"/>
        <v>9.2047665918430707E-2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0.13254265147330072</v>
      </c>
      <c r="N62" s="337">
        <f t="shared" si="89"/>
        <v>0.13408052188875516</v>
      </c>
      <c r="O62" s="337">
        <f t="shared" si="89"/>
        <v>0.13665432278290837</v>
      </c>
      <c r="P62" s="337">
        <f t="shared" si="89"/>
        <v>0.13553080269943993</v>
      </c>
      <c r="Q62" s="337">
        <f t="shared" si="89"/>
        <v>0.13628974545553882</v>
      </c>
      <c r="R62" s="337">
        <f t="shared" si="89"/>
        <v>0.13810161489712891</v>
      </c>
      <c r="S62" s="337">
        <f t="shared" si="89"/>
        <v>0.13675488495139548</v>
      </c>
      <c r="T62" s="337">
        <f t="shared" si="89"/>
        <v>0.13942942681870432</v>
      </c>
      <c r="U62" s="337">
        <f t="shared" si="89"/>
        <v>0.14018140063448292</v>
      </c>
      <c r="V62" s="337">
        <f t="shared" si="89"/>
        <v>0.13750451014438708</v>
      </c>
      <c r="W62" s="337">
        <f t="shared" si="89"/>
        <v>0.14472786933468465</v>
      </c>
      <c r="X62" s="337">
        <f t="shared" si="89"/>
        <v>0.13674715220280895</v>
      </c>
      <c r="Y62" s="337">
        <f t="shared" si="89"/>
        <v>0.13716528914126475</v>
      </c>
      <c r="Z62" s="337">
        <f t="shared" si="89"/>
        <v>0.13750553976318544</v>
      </c>
      <c r="AA62" s="337">
        <f t="shared" si="89"/>
        <v>0.13788793174061442</v>
      </c>
      <c r="AB62" s="337">
        <f t="shared" si="89"/>
        <v>0.13827165300712174</v>
      </c>
      <c r="AC62" s="337">
        <f t="shared" si="89"/>
        <v>0.1386631709100313</v>
      </c>
      <c r="AD62" s="337">
        <f t="shared" si="89"/>
        <v>0.13900943817040595</v>
      </c>
      <c r="AE62" s="337">
        <f t="shared" ref="AE62:AL62" si="90">AE15/AE$49</f>
        <v>0.13936962341261724</v>
      </c>
      <c r="AF62" s="337">
        <f t="shared" si="90"/>
        <v>0.13974960418824262</v>
      </c>
      <c r="AG62" s="337">
        <f t="shared" si="90"/>
        <v>0.1401158195428403</v>
      </c>
      <c r="AH62" s="337">
        <f t="shared" si="90"/>
        <v>0.1404415886141272</v>
      </c>
      <c r="AI62" s="337">
        <f t="shared" si="90"/>
        <v>0.14081018075939458</v>
      </c>
      <c r="AJ62" s="337">
        <f t="shared" si="90"/>
        <v>0.14116627644938051</v>
      </c>
      <c r="AK62" s="337">
        <f t="shared" si="90"/>
        <v>0.14155767924211476</v>
      </c>
      <c r="AL62" s="337">
        <f t="shared" si="90"/>
        <v>0.14187502482870515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1.9877542249774539E-2</v>
      </c>
      <c r="N63" s="336">
        <f t="shared" si="91"/>
        <v>1.8996124412934249E-2</v>
      </c>
      <c r="O63" s="336">
        <f t="shared" si="91"/>
        <v>1.9022331009404574E-2</v>
      </c>
      <c r="P63" s="336">
        <f t="shared" si="91"/>
        <v>1.9606602125811449E-2</v>
      </c>
      <c r="Q63" s="336">
        <f t="shared" si="91"/>
        <v>1.8079081814249918E-2</v>
      </c>
      <c r="R63" s="336">
        <f t="shared" si="91"/>
        <v>1.7742356170201215E-2</v>
      </c>
      <c r="S63" s="336">
        <f t="shared" si="91"/>
        <v>1.8907168121889133E-2</v>
      </c>
      <c r="T63" s="336">
        <f t="shared" si="91"/>
        <v>1.9581123044691218E-2</v>
      </c>
      <c r="U63" s="336">
        <f t="shared" si="91"/>
        <v>2.0274183901537374E-2</v>
      </c>
      <c r="V63" s="336">
        <f t="shared" si="91"/>
        <v>1.9154369413086833E-2</v>
      </c>
      <c r="W63" s="336">
        <f t="shared" si="91"/>
        <v>2.1089990162113558E-2</v>
      </c>
      <c r="X63" s="336">
        <f t="shared" si="91"/>
        <v>1.8043611519952034E-2</v>
      </c>
      <c r="Y63" s="336">
        <f t="shared" si="91"/>
        <v>1.8078444039062256E-2</v>
      </c>
      <c r="Z63" s="336">
        <f t="shared" si="91"/>
        <v>1.8136637054525812E-2</v>
      </c>
      <c r="AA63" s="336">
        <f t="shared" si="91"/>
        <v>1.8192913254263442E-2</v>
      </c>
      <c r="AB63" s="336">
        <f t="shared" si="91"/>
        <v>1.8253874902945416E-2</v>
      </c>
      <c r="AC63" s="336">
        <f t="shared" si="91"/>
        <v>1.8322456368310366E-2</v>
      </c>
      <c r="AD63" s="336">
        <f t="shared" si="91"/>
        <v>1.8385047764050446E-2</v>
      </c>
      <c r="AE63" s="336">
        <f t="shared" ref="AE63:AL63" si="92">AE16/AE$49</f>
        <v>1.8448530786626741E-2</v>
      </c>
      <c r="AF63" s="336">
        <f t="shared" si="92"/>
        <v>1.8527526156170437E-2</v>
      </c>
      <c r="AG63" s="336">
        <f t="shared" si="92"/>
        <v>1.859500526563513E-2</v>
      </c>
      <c r="AH63" s="336">
        <f t="shared" si="92"/>
        <v>1.8661208838121772E-2</v>
      </c>
      <c r="AI63" s="336">
        <f t="shared" si="92"/>
        <v>1.8725937860256718E-2</v>
      </c>
      <c r="AJ63" s="336">
        <f t="shared" si="92"/>
        <v>1.8784666950419436E-2</v>
      </c>
      <c r="AK63" s="336">
        <f t="shared" si="92"/>
        <v>1.8840570113505786E-2</v>
      </c>
      <c r="AL63" s="336">
        <f t="shared" si="92"/>
        <v>1.8890887400292235E-2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1.3503937761442854E-2</v>
      </c>
      <c r="N64" s="336">
        <f t="shared" si="93"/>
        <v>1.6545756617573831E-2</v>
      </c>
      <c r="O64" s="336">
        <f t="shared" si="93"/>
        <v>1.6295296496422477E-2</v>
      </c>
      <c r="P64" s="336">
        <f t="shared" si="93"/>
        <v>1.5731408232861201E-2</v>
      </c>
      <c r="Q64" s="336">
        <f t="shared" si="93"/>
        <v>1.4981965206095231E-2</v>
      </c>
      <c r="R64" s="336">
        <f t="shared" si="93"/>
        <v>1.5631448226804873E-2</v>
      </c>
      <c r="S64" s="336">
        <f t="shared" si="93"/>
        <v>1.5388905072878137E-2</v>
      </c>
      <c r="T64" s="336">
        <f t="shared" si="93"/>
        <v>1.6055529483443607E-2</v>
      </c>
      <c r="U64" s="336">
        <f t="shared" si="93"/>
        <v>1.6959951354074566E-2</v>
      </c>
      <c r="V64" s="336">
        <f t="shared" si="93"/>
        <v>1.7765540952620895E-2</v>
      </c>
      <c r="W64" s="336">
        <f t="shared" si="93"/>
        <v>1.8455111884522566E-2</v>
      </c>
      <c r="X64" s="336">
        <f t="shared" si="93"/>
        <v>1.780478599953287E-2</v>
      </c>
      <c r="Y64" s="336">
        <f t="shared" si="93"/>
        <v>1.7817507869975005E-2</v>
      </c>
      <c r="Z64" s="336">
        <f t="shared" si="93"/>
        <v>1.782996758830192E-2</v>
      </c>
      <c r="AA64" s="336">
        <f t="shared" si="93"/>
        <v>1.785155862810215E-2</v>
      </c>
      <c r="AB64" s="336">
        <f t="shared" si="93"/>
        <v>1.7888190977687107E-2</v>
      </c>
      <c r="AC64" s="336">
        <f t="shared" si="93"/>
        <v>1.7926234191265246E-2</v>
      </c>
      <c r="AD64" s="336">
        <f t="shared" si="93"/>
        <v>1.7964018798632457E-2</v>
      </c>
      <c r="AE64" s="336">
        <f t="shared" ref="AE64:AL64" si="94">AE17/AE$49</f>
        <v>1.7998463506092528E-2</v>
      </c>
      <c r="AF64" s="336">
        <f t="shared" si="94"/>
        <v>1.8034697435669836E-2</v>
      </c>
      <c r="AG64" s="336">
        <f t="shared" si="94"/>
        <v>1.8076910874027293E-2</v>
      </c>
      <c r="AH64" s="336">
        <f t="shared" si="94"/>
        <v>1.810066746052889E-2</v>
      </c>
      <c r="AI64" s="336">
        <f t="shared" si="94"/>
        <v>1.8143413286522192E-2</v>
      </c>
      <c r="AJ64" s="336">
        <f t="shared" si="94"/>
        <v>1.8181589250860455E-2</v>
      </c>
      <c r="AK64" s="336">
        <f t="shared" si="94"/>
        <v>1.8223353865689025E-2</v>
      </c>
      <c r="AL64" s="336">
        <f t="shared" si="94"/>
        <v>1.8261161495893762E-2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1.0292007968539584E-2</v>
      </c>
      <c r="N65" s="336">
        <f t="shared" si="95"/>
        <v>1.2198486792591187E-2</v>
      </c>
      <c r="O65" s="336">
        <f t="shared" si="95"/>
        <v>1.2179677069716958E-2</v>
      </c>
      <c r="P65" s="336">
        <f t="shared" si="95"/>
        <v>1.1339994565190508E-2</v>
      </c>
      <c r="Q65" s="336">
        <f t="shared" si="95"/>
        <v>1.1262092730472541E-2</v>
      </c>
      <c r="R65" s="336">
        <f t="shared" si="95"/>
        <v>1.1171661627581885E-2</v>
      </c>
      <c r="S65" s="336">
        <f t="shared" si="95"/>
        <v>1.1531376710048594E-2</v>
      </c>
      <c r="T65" s="336">
        <f t="shared" si="95"/>
        <v>1.0984454859695679E-2</v>
      </c>
      <c r="U65" s="336">
        <f t="shared" si="95"/>
        <v>1.0739237153569454E-2</v>
      </c>
      <c r="V65" s="336">
        <f t="shared" si="95"/>
        <v>1.0033519484380964E-2</v>
      </c>
      <c r="W65" s="336">
        <f t="shared" si="95"/>
        <v>1.0762095499578095E-2</v>
      </c>
      <c r="X65" s="336">
        <f t="shared" si="95"/>
        <v>1.2012916297249992E-2</v>
      </c>
      <c r="Y65" s="336">
        <f t="shared" si="95"/>
        <v>1.2178209568211038E-2</v>
      </c>
      <c r="Z65" s="336">
        <f t="shared" si="95"/>
        <v>1.2305780514167764E-2</v>
      </c>
      <c r="AA65" s="336">
        <f t="shared" si="95"/>
        <v>1.2430304379374308E-2</v>
      </c>
      <c r="AB65" s="336">
        <f t="shared" si="95"/>
        <v>1.2554201334417476E-2</v>
      </c>
      <c r="AC65" s="336">
        <f t="shared" si="95"/>
        <v>1.2678871545921301E-2</v>
      </c>
      <c r="AD65" s="336">
        <f t="shared" si="95"/>
        <v>1.2794158219209924E-2</v>
      </c>
      <c r="AE65" s="336">
        <f t="shared" ref="AE65:AL65" si="96">AE18/AE$49</f>
        <v>1.2914580398039003E-2</v>
      </c>
      <c r="AF65" s="336">
        <f t="shared" si="96"/>
        <v>1.3046757432324476E-2</v>
      </c>
      <c r="AG65" s="336">
        <f t="shared" si="96"/>
        <v>1.3189530207052103E-2</v>
      </c>
      <c r="AH65" s="336">
        <f t="shared" si="96"/>
        <v>1.3330642809612662E-2</v>
      </c>
      <c r="AI65" s="336">
        <f t="shared" si="96"/>
        <v>1.3466439830365608E-2</v>
      </c>
      <c r="AJ65" s="336">
        <f t="shared" si="96"/>
        <v>1.3590409014985859E-2</v>
      </c>
      <c r="AK65" s="336">
        <f t="shared" si="96"/>
        <v>1.3710533076972424E-2</v>
      </c>
      <c r="AL65" s="336">
        <f t="shared" si="96"/>
        <v>1.3824447512195843E-2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1.8228228651473919E-2</v>
      </c>
      <c r="N66" s="336">
        <f t="shared" si="97"/>
        <v>2.1856009344754786E-2</v>
      </c>
      <c r="O66" s="336">
        <f t="shared" si="97"/>
        <v>2.3164048533170452E-2</v>
      </c>
      <c r="P66" s="336">
        <f t="shared" si="97"/>
        <v>2.215155974740567E-2</v>
      </c>
      <c r="Q66" s="336">
        <f t="shared" si="97"/>
        <v>2.3747659943669484E-2</v>
      </c>
      <c r="R66" s="336">
        <f t="shared" si="97"/>
        <v>2.6587083008628606E-2</v>
      </c>
      <c r="S66" s="336">
        <f t="shared" si="97"/>
        <v>2.2976751133896703E-2</v>
      </c>
      <c r="T66" s="336">
        <f t="shared" si="97"/>
        <v>2.6228289177057666E-2</v>
      </c>
      <c r="U66" s="336">
        <f t="shared" si="97"/>
        <v>2.4979615299562895E-2</v>
      </c>
      <c r="V66" s="336">
        <f t="shared" si="97"/>
        <v>2.3795526364981501E-2</v>
      </c>
      <c r="W66" s="336">
        <f t="shared" si="97"/>
        <v>2.5248266811053983E-2</v>
      </c>
      <c r="X66" s="336">
        <f t="shared" si="97"/>
        <v>2.3839268419609396E-2</v>
      </c>
      <c r="Y66" s="336">
        <f t="shared" si="97"/>
        <v>2.4017837131369804E-2</v>
      </c>
      <c r="Z66" s="336">
        <f t="shared" si="97"/>
        <v>2.416959175688883E-2</v>
      </c>
      <c r="AA66" s="336">
        <f t="shared" si="97"/>
        <v>2.4327692967313224E-2</v>
      </c>
      <c r="AB66" s="336">
        <f t="shared" si="97"/>
        <v>2.4464825630822692E-2</v>
      </c>
      <c r="AC66" s="336">
        <f t="shared" si="97"/>
        <v>2.46100883482607E-2</v>
      </c>
      <c r="AD66" s="336">
        <f t="shared" si="97"/>
        <v>2.4745704734431377E-2</v>
      </c>
      <c r="AE66" s="336">
        <f t="shared" ref="AE66:AL66" si="98">AE19/AE$49</f>
        <v>2.4897415408331722E-2</v>
      </c>
      <c r="AF66" s="336">
        <f t="shared" si="98"/>
        <v>2.5035497945591734E-2</v>
      </c>
      <c r="AG66" s="336">
        <f t="shared" si="98"/>
        <v>2.5159715168271132E-2</v>
      </c>
      <c r="AH66" s="336">
        <f t="shared" si="98"/>
        <v>2.5278957479617843E-2</v>
      </c>
      <c r="AI66" s="336">
        <f t="shared" si="98"/>
        <v>2.5442805097334428E-2</v>
      </c>
      <c r="AJ66" s="336">
        <f t="shared" si="98"/>
        <v>2.5584881719150184E-2</v>
      </c>
      <c r="AK66" s="336">
        <f t="shared" si="98"/>
        <v>2.5767024063266801E-2</v>
      </c>
      <c r="AL66" s="336">
        <f t="shared" si="98"/>
        <v>2.5909786665372511E-2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7.0640934842069819E-2</v>
      </c>
      <c r="N67" s="336">
        <f t="shared" si="99"/>
        <v>6.4484144720901082E-2</v>
      </c>
      <c r="O67" s="336">
        <f t="shared" si="99"/>
        <v>6.5992969674193921E-2</v>
      </c>
      <c r="P67" s="336">
        <f t="shared" si="99"/>
        <v>6.67012380281711E-2</v>
      </c>
      <c r="Q67" s="336">
        <f t="shared" si="99"/>
        <v>6.8218945761051641E-2</v>
      </c>
      <c r="R67" s="336">
        <f t="shared" si="99"/>
        <v>6.6969065863912325E-2</v>
      </c>
      <c r="S67" s="336">
        <f t="shared" si="99"/>
        <v>6.7950683912682899E-2</v>
      </c>
      <c r="T67" s="336">
        <f t="shared" si="99"/>
        <v>6.6580030253816147E-2</v>
      </c>
      <c r="U67" s="336">
        <f t="shared" si="99"/>
        <v>6.7228412925738626E-2</v>
      </c>
      <c r="V67" s="336">
        <f t="shared" si="99"/>
        <v>6.6755553929316883E-2</v>
      </c>
      <c r="W67" s="336">
        <f t="shared" si="99"/>
        <v>6.917240497741646E-2</v>
      </c>
      <c r="X67" s="336">
        <f t="shared" si="99"/>
        <v>6.5046569966464657E-2</v>
      </c>
      <c r="Y67" s="336">
        <f t="shared" si="99"/>
        <v>6.5073290532646641E-2</v>
      </c>
      <c r="Z67" s="336">
        <f t="shared" si="99"/>
        <v>6.5063562849301121E-2</v>
      </c>
      <c r="AA67" s="336">
        <f t="shared" si="99"/>
        <v>6.508546251156129E-2</v>
      </c>
      <c r="AB67" s="336">
        <f t="shared" si="99"/>
        <v>6.5110560161249054E-2</v>
      </c>
      <c r="AC67" s="336">
        <f t="shared" si="99"/>
        <v>6.5125520456273678E-2</v>
      </c>
      <c r="AD67" s="336">
        <f t="shared" si="99"/>
        <v>6.5120508654081741E-2</v>
      </c>
      <c r="AE67" s="336">
        <f t="shared" ref="AE67:AL67" si="100">AE20/AE$49</f>
        <v>6.5110633313527275E-2</v>
      </c>
      <c r="AF67" s="336">
        <f t="shared" si="100"/>
        <v>6.5105125218486118E-2</v>
      </c>
      <c r="AG67" s="336">
        <f t="shared" si="100"/>
        <v>6.5094658027854635E-2</v>
      </c>
      <c r="AH67" s="336">
        <f t="shared" si="100"/>
        <v>6.5070112026246033E-2</v>
      </c>
      <c r="AI67" s="336">
        <f t="shared" si="100"/>
        <v>6.5031584684915628E-2</v>
      </c>
      <c r="AJ67" s="336">
        <f t="shared" si="100"/>
        <v>6.5024729513964583E-2</v>
      </c>
      <c r="AK67" s="336">
        <f t="shared" si="100"/>
        <v>6.5016198122680738E-2</v>
      </c>
      <c r="AL67" s="336">
        <f t="shared" si="100"/>
        <v>6.4988741754950813E-2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0.1234843804346457</v>
      </c>
      <c r="N69" s="337">
        <f t="shared" si="101"/>
        <v>0.11753601690268289</v>
      </c>
      <c r="O69" s="337">
        <f t="shared" si="101"/>
        <v>0.11608993654645845</v>
      </c>
      <c r="P69" s="337">
        <f t="shared" si="101"/>
        <v>0.11374728683629215</v>
      </c>
      <c r="Q69" s="337">
        <f t="shared" si="101"/>
        <v>0.11264063338259984</v>
      </c>
      <c r="R69" s="337">
        <f t="shared" si="101"/>
        <v>0.11103751096908214</v>
      </c>
      <c r="S69" s="337">
        <f t="shared" si="101"/>
        <v>0.10487460331432719</v>
      </c>
      <c r="T69" s="337">
        <f t="shared" si="101"/>
        <v>0.10681829313670201</v>
      </c>
      <c r="U69" s="337">
        <f t="shared" si="101"/>
        <v>0.10761707348829762</v>
      </c>
      <c r="V69" s="337">
        <f t="shared" si="101"/>
        <v>0.10063311751073714</v>
      </c>
      <c r="W69" s="337">
        <f t="shared" si="101"/>
        <v>0.10312637064658184</v>
      </c>
      <c r="X69" s="337">
        <f t="shared" si="101"/>
        <v>9.9237068308329915E-2</v>
      </c>
      <c r="Y69" s="337">
        <f t="shared" si="101"/>
        <v>9.7735399549796945E-2</v>
      </c>
      <c r="Z69" s="337">
        <f t="shared" si="101"/>
        <v>9.6153630265367218E-2</v>
      </c>
      <c r="AA69" s="337">
        <f t="shared" si="101"/>
        <v>9.4587745276026425E-2</v>
      </c>
      <c r="AB69" s="337">
        <f t="shared" si="101"/>
        <v>9.3067031421759094E-2</v>
      </c>
      <c r="AC69" s="337">
        <f t="shared" si="101"/>
        <v>9.157567465494669E-2</v>
      </c>
      <c r="AD69" s="337">
        <f t="shared" si="101"/>
        <v>9.0107866275928247E-2</v>
      </c>
      <c r="AE69" s="337">
        <f t="shared" ref="AE69:AL69" si="102">AE22/AE$49</f>
        <v>8.8666592079797116E-2</v>
      </c>
      <c r="AF69" s="337">
        <f t="shared" si="102"/>
        <v>8.7247634544419361E-2</v>
      </c>
      <c r="AG69" s="337">
        <f t="shared" si="102"/>
        <v>8.5908769374516983E-2</v>
      </c>
      <c r="AH69" s="337">
        <f t="shared" si="102"/>
        <v>8.4664711344703172E-2</v>
      </c>
      <c r="AI69" s="337">
        <f t="shared" si="102"/>
        <v>8.3355091696133671E-2</v>
      </c>
      <c r="AJ69" s="337">
        <f t="shared" si="102"/>
        <v>8.2012424245356888E-2</v>
      </c>
      <c r="AK69" s="337">
        <f t="shared" si="102"/>
        <v>8.0385465284444721E-2</v>
      </c>
      <c r="AL69" s="337">
        <f t="shared" si="102"/>
        <v>7.906358833153608E-2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8.9277952619699424E-2</v>
      </c>
      <c r="N70" s="336">
        <f t="shared" si="103"/>
        <v>8.7143042502096216E-2</v>
      </c>
      <c r="O70" s="336">
        <f t="shared" si="103"/>
        <v>8.7090348681714239E-2</v>
      </c>
      <c r="P70" s="336">
        <f t="shared" si="103"/>
        <v>8.4511417978228462E-2</v>
      </c>
      <c r="Q70" s="336">
        <f t="shared" si="103"/>
        <v>8.4549906859168272E-2</v>
      </c>
      <c r="R70" s="336">
        <f t="shared" si="103"/>
        <v>8.4983364297737354E-2</v>
      </c>
      <c r="S70" s="336">
        <f t="shared" si="103"/>
        <v>8.1021664964086026E-2</v>
      </c>
      <c r="T70" s="336">
        <f t="shared" si="103"/>
        <v>8.2181692194707584E-2</v>
      </c>
      <c r="U70" s="336">
        <f t="shared" si="103"/>
        <v>8.1902884541406304E-2</v>
      </c>
      <c r="V70" s="336">
        <f t="shared" si="103"/>
        <v>7.8193673819691251E-2</v>
      </c>
      <c r="W70" s="336">
        <f t="shared" si="103"/>
        <v>8.0995628996718555E-2</v>
      </c>
      <c r="X70" s="336">
        <f t="shared" si="103"/>
        <v>7.483005444206399E-2</v>
      </c>
      <c r="Y70" s="336">
        <f t="shared" si="103"/>
        <v>7.3991236653029632E-2</v>
      </c>
      <c r="Z70" s="336">
        <f t="shared" si="103"/>
        <v>7.3101502611024036E-2</v>
      </c>
      <c r="AA70" s="336">
        <f t="shared" si="103"/>
        <v>7.2252462488956545E-2</v>
      </c>
      <c r="AB70" s="336">
        <f t="shared" si="103"/>
        <v>7.1401074695668573E-2</v>
      </c>
      <c r="AC70" s="336">
        <f t="shared" si="103"/>
        <v>7.0546028762864657E-2</v>
      </c>
      <c r="AD70" s="336">
        <f t="shared" si="103"/>
        <v>6.9651770988397893E-2</v>
      </c>
      <c r="AE70" s="336">
        <f t="shared" ref="AE70:AL70" si="104">AE23/AE$49</f>
        <v>6.8761823502455646E-2</v>
      </c>
      <c r="AF70" s="336">
        <f t="shared" si="104"/>
        <v>6.7930301478088095E-2</v>
      </c>
      <c r="AG70" s="336">
        <f t="shared" si="104"/>
        <v>6.7096585764916353E-2</v>
      </c>
      <c r="AH70" s="336">
        <f t="shared" si="104"/>
        <v>6.6220202230343653E-2</v>
      </c>
      <c r="AI70" s="336">
        <f t="shared" si="104"/>
        <v>6.5307584412114025E-2</v>
      </c>
      <c r="AJ70" s="336">
        <f t="shared" si="104"/>
        <v>6.4380670368172549E-2</v>
      </c>
      <c r="AK70" s="336">
        <f t="shared" si="104"/>
        <v>6.3497747867583859E-2</v>
      </c>
      <c r="AL70" s="336">
        <f t="shared" si="104"/>
        <v>6.2672602536717525E-2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3.4206427814946282E-2</v>
      </c>
      <c r="N71" s="336">
        <f t="shared" si="105"/>
        <v>3.0392974400586685E-2</v>
      </c>
      <c r="O71" s="336">
        <f t="shared" si="105"/>
        <v>2.8999587864744197E-2</v>
      </c>
      <c r="P71" s="336">
        <f t="shared" si="105"/>
        <v>2.9235868858063691E-2</v>
      </c>
      <c r="Q71" s="336">
        <f t="shared" si="105"/>
        <v>2.8090726523431572E-2</v>
      </c>
      <c r="R71" s="336">
        <f t="shared" si="105"/>
        <v>2.6054146671344782E-2</v>
      </c>
      <c r="S71" s="336">
        <f t="shared" si="105"/>
        <v>2.3852938350241153E-2</v>
      </c>
      <c r="T71" s="336">
        <f t="shared" si="105"/>
        <v>2.4636600941994422E-2</v>
      </c>
      <c r="U71" s="336">
        <f t="shared" si="105"/>
        <v>2.5714188946891318E-2</v>
      </c>
      <c r="V71" s="336">
        <f t="shared" si="105"/>
        <v>2.243944369104588E-2</v>
      </c>
      <c r="W71" s="336">
        <f t="shared" si="105"/>
        <v>2.2130741649863277E-2</v>
      </c>
      <c r="X71" s="336">
        <f t="shared" si="105"/>
        <v>2.4407013866265922E-2</v>
      </c>
      <c r="Y71" s="336">
        <f t="shared" si="105"/>
        <v>2.3744162896767312E-2</v>
      </c>
      <c r="Z71" s="336">
        <f t="shared" si="105"/>
        <v>2.3052127654343186E-2</v>
      </c>
      <c r="AA71" s="336">
        <f t="shared" si="105"/>
        <v>2.2335282787069879E-2</v>
      </c>
      <c r="AB71" s="336">
        <f t="shared" si="105"/>
        <v>2.1665956726090535E-2</v>
      </c>
      <c r="AC71" s="336">
        <f t="shared" si="105"/>
        <v>2.1029645892082033E-2</v>
      </c>
      <c r="AD71" s="336">
        <f t="shared" si="105"/>
        <v>2.0456095287530351E-2</v>
      </c>
      <c r="AE71" s="336">
        <f t="shared" ref="AE71:AL71" si="106">AE24/AE$49</f>
        <v>1.990476857734147E-2</v>
      </c>
      <c r="AF71" s="336">
        <f t="shared" si="106"/>
        <v>1.9317333066331273E-2</v>
      </c>
      <c r="AG71" s="336">
        <f t="shared" si="106"/>
        <v>1.8812183609600637E-2</v>
      </c>
      <c r="AH71" s="336">
        <f t="shared" si="106"/>
        <v>1.8444509114359527E-2</v>
      </c>
      <c r="AI71" s="336">
        <f t="shared" si="106"/>
        <v>1.8047507284019652E-2</v>
      </c>
      <c r="AJ71" s="336">
        <f t="shared" si="106"/>
        <v>1.7631753877184343E-2</v>
      </c>
      <c r="AK71" s="336">
        <f t="shared" si="106"/>
        <v>1.6887717416860869E-2</v>
      </c>
      <c r="AL71" s="336">
        <f t="shared" si="106"/>
        <v>1.6390985794818562E-2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9.6055131148570796E-2</v>
      </c>
      <c r="N73" s="337">
        <f t="shared" si="107"/>
        <v>9.2987595994248981E-2</v>
      </c>
      <c r="O73" s="337">
        <f t="shared" si="107"/>
        <v>8.904439819786307E-2</v>
      </c>
      <c r="P73" s="337">
        <f t="shared" si="107"/>
        <v>9.1095994508432393E-2</v>
      </c>
      <c r="Q73" s="337">
        <f t="shared" si="107"/>
        <v>9.4706560433760772E-2</v>
      </c>
      <c r="R73" s="337">
        <f t="shared" si="107"/>
        <v>9.1475260405460002E-2</v>
      </c>
      <c r="S73" s="337">
        <f t="shared" si="107"/>
        <v>9.2536570891263659E-2</v>
      </c>
      <c r="T73" s="337">
        <f t="shared" si="107"/>
        <v>9.3662565387916147E-2</v>
      </c>
      <c r="U73" s="337">
        <f t="shared" si="107"/>
        <v>8.5159508759974009E-2</v>
      </c>
      <c r="V73" s="337">
        <f t="shared" si="107"/>
        <v>8.702365852626083E-2</v>
      </c>
      <c r="W73" s="337">
        <f t="shared" si="107"/>
        <v>7.9147360215489321E-2</v>
      </c>
      <c r="X73" s="337">
        <f t="shared" si="107"/>
        <v>8.1196721388223661E-2</v>
      </c>
      <c r="Y73" s="337">
        <f t="shared" si="107"/>
        <v>8.1101743719890665E-2</v>
      </c>
      <c r="Z73" s="337">
        <f t="shared" si="107"/>
        <v>8.1230022672408572E-2</v>
      </c>
      <c r="AA73" s="337">
        <f t="shared" si="107"/>
        <v>8.1208435028055526E-2</v>
      </c>
      <c r="AB73" s="337">
        <f t="shared" si="107"/>
        <v>8.0964480640875733E-2</v>
      </c>
      <c r="AC73" s="337">
        <f t="shared" si="107"/>
        <v>8.0679491577598766E-2</v>
      </c>
      <c r="AD73" s="337">
        <f t="shared" si="107"/>
        <v>8.0343648651860972E-2</v>
      </c>
      <c r="AE73" s="337">
        <f t="shared" ref="AE73:AL73" si="108">AE26/AE$49</f>
        <v>8.0062542134316864E-2</v>
      </c>
      <c r="AF73" s="337">
        <f t="shared" si="108"/>
        <v>7.9772167289523313E-2</v>
      </c>
      <c r="AG73" s="337">
        <f t="shared" si="108"/>
        <v>7.949342782647921E-2</v>
      </c>
      <c r="AH73" s="337">
        <f t="shared" si="108"/>
        <v>7.9204156565335235E-2</v>
      </c>
      <c r="AI73" s="337">
        <f t="shared" si="108"/>
        <v>7.8898214661038774E-2</v>
      </c>
      <c r="AJ73" s="337">
        <f t="shared" si="108"/>
        <v>7.8576240157396643E-2</v>
      </c>
      <c r="AK73" s="337">
        <f t="shared" si="108"/>
        <v>7.8321765076809588E-2</v>
      </c>
      <c r="AL73" s="337">
        <f t="shared" si="108"/>
        <v>7.8036460185578402E-2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6.8929922797112278E-3</v>
      </c>
      <c r="N74" s="336">
        <f t="shared" si="109"/>
        <v>7.8757107833472336E-3</v>
      </c>
      <c r="O74" s="336">
        <f t="shared" si="109"/>
        <v>8.6821041166704471E-3</v>
      </c>
      <c r="P74" s="336">
        <f t="shared" si="109"/>
        <v>7.6094506923178621E-3</v>
      </c>
      <c r="Q74" s="336">
        <f t="shared" si="109"/>
        <v>1.0498062127668736E-2</v>
      </c>
      <c r="R74" s="336">
        <f t="shared" si="109"/>
        <v>8.9093314489103875E-3</v>
      </c>
      <c r="S74" s="336">
        <f t="shared" si="109"/>
        <v>8.3638209542911991E-3</v>
      </c>
      <c r="T74" s="336">
        <f t="shared" si="109"/>
        <v>8.3119119217821905E-3</v>
      </c>
      <c r="U74" s="336">
        <f t="shared" si="109"/>
        <v>7.524038907839768E-3</v>
      </c>
      <c r="V74" s="336">
        <f t="shared" si="109"/>
        <v>9.4455486626934503E-3</v>
      </c>
      <c r="W74" s="336">
        <f t="shared" si="109"/>
        <v>7.9315714268684886E-3</v>
      </c>
      <c r="X74" s="336">
        <f t="shared" si="109"/>
        <v>7.861947825138875E-3</v>
      </c>
      <c r="Y74" s="336">
        <f t="shared" si="109"/>
        <v>7.9771561441063336E-3</v>
      </c>
      <c r="Z74" s="336">
        <f t="shared" si="109"/>
        <v>8.1079772869545805E-3</v>
      </c>
      <c r="AA74" s="336">
        <f t="shared" si="109"/>
        <v>8.2338864797814933E-3</v>
      </c>
      <c r="AB74" s="336">
        <f t="shared" si="109"/>
        <v>8.350394749106203E-3</v>
      </c>
      <c r="AC74" s="336">
        <f t="shared" si="109"/>
        <v>8.4662165080753877E-3</v>
      </c>
      <c r="AD74" s="336">
        <f t="shared" si="109"/>
        <v>8.5814350534633016E-3</v>
      </c>
      <c r="AE74" s="336">
        <f t="shared" ref="AE74:AL74" si="110">AE27/AE$49</f>
        <v>8.6894231772083001E-3</v>
      </c>
      <c r="AF74" s="336">
        <f t="shared" si="110"/>
        <v>8.7926678708268053E-3</v>
      </c>
      <c r="AG74" s="336">
        <f t="shared" si="110"/>
        <v>8.9123720340056542E-3</v>
      </c>
      <c r="AH74" s="336">
        <f t="shared" si="110"/>
        <v>9.03150599840645E-3</v>
      </c>
      <c r="AI74" s="336">
        <f t="shared" si="110"/>
        <v>9.150487586912134E-3</v>
      </c>
      <c r="AJ74" s="336">
        <f t="shared" si="110"/>
        <v>9.2721625370784447E-3</v>
      </c>
      <c r="AK74" s="336">
        <f t="shared" si="110"/>
        <v>9.3956506196443655E-3</v>
      </c>
      <c r="AL74" s="336">
        <f t="shared" si="110"/>
        <v>9.5369415919753526E-3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3.3548516491678677E-2</v>
      </c>
      <c r="N75" s="336">
        <f t="shared" si="111"/>
        <v>3.2979695341628278E-2</v>
      </c>
      <c r="O75" s="336">
        <f t="shared" si="111"/>
        <v>3.0444990244964328E-2</v>
      </c>
      <c r="P75" s="336">
        <f t="shared" si="111"/>
        <v>3.190058457763139E-2</v>
      </c>
      <c r="Q75" s="336">
        <f t="shared" si="111"/>
        <v>3.3150593514339258E-2</v>
      </c>
      <c r="R75" s="336">
        <f t="shared" si="111"/>
        <v>3.1768711750462433E-2</v>
      </c>
      <c r="S75" s="336">
        <f t="shared" si="111"/>
        <v>3.2482648446149953E-2</v>
      </c>
      <c r="T75" s="336">
        <f t="shared" si="111"/>
        <v>3.2268092481683316E-2</v>
      </c>
      <c r="U75" s="336">
        <f t="shared" si="111"/>
        <v>3.0684477700333317E-2</v>
      </c>
      <c r="V75" s="336">
        <f t="shared" si="111"/>
        <v>3.109719631448286E-2</v>
      </c>
      <c r="W75" s="336">
        <f t="shared" si="111"/>
        <v>2.7813334391371E-2</v>
      </c>
      <c r="X75" s="336">
        <f t="shared" si="111"/>
        <v>2.8334410672689322E-2</v>
      </c>
      <c r="Y75" s="336">
        <f t="shared" si="111"/>
        <v>2.8248439479870269E-2</v>
      </c>
      <c r="Z75" s="336">
        <f t="shared" si="111"/>
        <v>2.8212659046882485E-2</v>
      </c>
      <c r="AA75" s="336">
        <f t="shared" si="111"/>
        <v>2.8126140012773838E-2</v>
      </c>
      <c r="AB75" s="336">
        <f t="shared" si="111"/>
        <v>2.7977287130919869E-2</v>
      </c>
      <c r="AC75" s="336">
        <f t="shared" si="111"/>
        <v>2.7826492669416458E-2</v>
      </c>
      <c r="AD75" s="336">
        <f t="shared" si="111"/>
        <v>2.7668884862823848E-2</v>
      </c>
      <c r="AE75" s="336">
        <f t="shared" ref="AE75:AL75" si="112">AE28/AE$49</f>
        <v>2.7522814117847013E-2</v>
      </c>
      <c r="AF75" s="336">
        <f t="shared" si="112"/>
        <v>2.7376922120941914E-2</v>
      </c>
      <c r="AG75" s="336">
        <f t="shared" si="112"/>
        <v>2.7217455295098947E-2</v>
      </c>
      <c r="AH75" s="336">
        <f t="shared" si="112"/>
        <v>2.7054521242512987E-2</v>
      </c>
      <c r="AI75" s="336">
        <f t="shared" si="112"/>
        <v>2.6896693758760731E-2</v>
      </c>
      <c r="AJ75" s="336">
        <f t="shared" si="112"/>
        <v>2.6745292288625756E-2</v>
      </c>
      <c r="AK75" s="336">
        <f t="shared" si="112"/>
        <v>2.661366693172177E-2</v>
      </c>
      <c r="AL75" s="336">
        <f t="shared" si="112"/>
        <v>2.6455520348048812E-2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3.7436377942444664E-2</v>
      </c>
      <c r="N76" s="336">
        <f t="shared" si="113"/>
        <v>3.2384013615621779E-2</v>
      </c>
      <c r="O76" s="336">
        <f t="shared" si="113"/>
        <v>2.9364842547599791E-2</v>
      </c>
      <c r="P76" s="336">
        <f t="shared" si="113"/>
        <v>3.1185328268519413E-2</v>
      </c>
      <c r="Q76" s="336">
        <f t="shared" si="113"/>
        <v>3.0651026090356841E-2</v>
      </c>
      <c r="R76" s="336">
        <f t="shared" si="113"/>
        <v>2.9176843398648619E-2</v>
      </c>
      <c r="S76" s="336">
        <f t="shared" si="113"/>
        <v>3.10963805044823E-2</v>
      </c>
      <c r="T76" s="336">
        <f t="shared" si="113"/>
        <v>3.2584623645878795E-2</v>
      </c>
      <c r="U76" s="336">
        <f t="shared" si="113"/>
        <v>2.708600736746614E-2</v>
      </c>
      <c r="V76" s="336">
        <f t="shared" si="113"/>
        <v>2.7967923856643449E-2</v>
      </c>
      <c r="W76" s="336">
        <f t="shared" si="113"/>
        <v>2.5875190487476066E-2</v>
      </c>
      <c r="X76" s="336">
        <f t="shared" si="113"/>
        <v>2.7617952676078274E-2</v>
      </c>
      <c r="Y76" s="336">
        <f t="shared" si="113"/>
        <v>2.7377145811508834E-2</v>
      </c>
      <c r="Z76" s="336">
        <f t="shared" si="113"/>
        <v>2.733819398203621E-2</v>
      </c>
      <c r="AA76" s="336">
        <f t="shared" si="113"/>
        <v>2.7204501457246996E-2</v>
      </c>
      <c r="AB76" s="336">
        <f t="shared" si="113"/>
        <v>2.6924504517625937E-2</v>
      </c>
      <c r="AC76" s="336">
        <f t="shared" si="113"/>
        <v>2.6638123220704087E-2</v>
      </c>
      <c r="AD76" s="336">
        <f t="shared" si="113"/>
        <v>2.6348219804823502E-2</v>
      </c>
      <c r="AE76" s="336">
        <f t="shared" ref="AE76:AL76" si="114">AE29/AE$49</f>
        <v>2.6067863490361512E-2</v>
      </c>
      <c r="AF76" s="336">
        <f t="shared" si="114"/>
        <v>2.5784412141800949E-2</v>
      </c>
      <c r="AG76" s="336">
        <f t="shared" si="114"/>
        <v>2.5511389042903412E-2</v>
      </c>
      <c r="AH76" s="336">
        <f t="shared" si="114"/>
        <v>2.5236896164107743E-2</v>
      </c>
      <c r="AI76" s="336">
        <f t="shared" si="114"/>
        <v>2.4954028556995893E-2</v>
      </c>
      <c r="AJ76" s="336">
        <f t="shared" si="114"/>
        <v>2.4666471397302631E-2</v>
      </c>
      <c r="AK76" s="336">
        <f t="shared" si="114"/>
        <v>2.4404587614075986E-2</v>
      </c>
      <c r="AL76" s="336">
        <f t="shared" si="114"/>
        <v>2.4123848182646464E-2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1.8177244434736225E-2</v>
      </c>
      <c r="N77" s="336">
        <f t="shared" si="115"/>
        <v>1.9748176253651686E-2</v>
      </c>
      <c r="O77" s="336">
        <f t="shared" si="115"/>
        <v>2.0552461288628514E-2</v>
      </c>
      <c r="P77" s="336">
        <f t="shared" si="115"/>
        <v>2.0400630969963723E-2</v>
      </c>
      <c r="Q77" s="336">
        <f t="shared" si="115"/>
        <v>2.0406878701395945E-2</v>
      </c>
      <c r="R77" s="336">
        <f t="shared" si="115"/>
        <v>2.1620373807438566E-2</v>
      </c>
      <c r="S77" s="336">
        <f t="shared" si="115"/>
        <v>2.059372098634021E-2</v>
      </c>
      <c r="T77" s="336">
        <f t="shared" si="115"/>
        <v>2.0497937338571841E-2</v>
      </c>
      <c r="U77" s="336">
        <f t="shared" si="115"/>
        <v>1.9864984784334773E-2</v>
      </c>
      <c r="V77" s="336">
        <f t="shared" si="115"/>
        <v>1.851298969244107E-2</v>
      </c>
      <c r="W77" s="336">
        <f t="shared" si="115"/>
        <v>1.7527263909773765E-2</v>
      </c>
      <c r="X77" s="336">
        <f t="shared" si="115"/>
        <v>1.7382410214317193E-2</v>
      </c>
      <c r="Y77" s="336">
        <f t="shared" si="115"/>
        <v>1.7499002284405221E-2</v>
      </c>
      <c r="Z77" s="336">
        <f t="shared" si="115"/>
        <v>1.7571192356535297E-2</v>
      </c>
      <c r="AA77" s="336">
        <f t="shared" si="115"/>
        <v>1.7643907078253206E-2</v>
      </c>
      <c r="AB77" s="336">
        <f t="shared" si="115"/>
        <v>1.7712294243223733E-2</v>
      </c>
      <c r="AC77" s="336">
        <f t="shared" si="115"/>
        <v>1.7748659179402847E-2</v>
      </c>
      <c r="AD77" s="336">
        <f t="shared" si="115"/>
        <v>1.7745108930750323E-2</v>
      </c>
      <c r="AE77" s="336">
        <f t="shared" ref="AE77:AL77" si="116">AE30/AE$49</f>
        <v>1.7782441348900047E-2</v>
      </c>
      <c r="AF77" s="336">
        <f t="shared" si="116"/>
        <v>1.781816515595365E-2</v>
      </c>
      <c r="AG77" s="336">
        <f t="shared" si="116"/>
        <v>1.7852211454471207E-2</v>
      </c>
      <c r="AH77" s="336">
        <f t="shared" si="116"/>
        <v>1.7881233160308065E-2</v>
      </c>
      <c r="AI77" s="336">
        <f t="shared" si="116"/>
        <v>1.7897004758370014E-2</v>
      </c>
      <c r="AJ77" s="336">
        <f t="shared" si="116"/>
        <v>1.7892313934389809E-2</v>
      </c>
      <c r="AK77" s="336">
        <f t="shared" si="116"/>
        <v>1.7907859911367466E-2</v>
      </c>
      <c r="AL77" s="336">
        <f t="shared" si="116"/>
        <v>1.7920150062907779E-2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9.2546734542116912E-2</v>
      </c>
      <c r="N79" s="337">
        <f t="shared" si="117"/>
        <v>9.2237385095728888E-2</v>
      </c>
      <c r="O79" s="337">
        <f t="shared" si="117"/>
        <v>9.1573098997679958E-2</v>
      </c>
      <c r="P79" s="337">
        <f t="shared" si="117"/>
        <v>9.2175868317814186E-2</v>
      </c>
      <c r="Q79" s="337">
        <f t="shared" si="117"/>
        <v>9.279109000063801E-2</v>
      </c>
      <c r="R79" s="337">
        <f t="shared" si="117"/>
        <v>9.7387784159984322E-2</v>
      </c>
      <c r="S79" s="337">
        <f t="shared" si="117"/>
        <v>9.4190859835529439E-2</v>
      </c>
      <c r="T79" s="337">
        <f t="shared" si="117"/>
        <v>9.8683701242029812E-2</v>
      </c>
      <c r="U79" s="337">
        <f t="shared" si="117"/>
        <v>9.5221342716908006E-2</v>
      </c>
      <c r="V79" s="337">
        <f t="shared" si="117"/>
        <v>0.10005241656274708</v>
      </c>
      <c r="W79" s="337">
        <f t="shared" si="117"/>
        <v>9.6954659236899998E-2</v>
      </c>
      <c r="X79" s="337">
        <f t="shared" si="117"/>
        <v>9.9217889599484729E-2</v>
      </c>
      <c r="Y79" s="337">
        <f t="shared" si="117"/>
        <v>9.9283858103633771E-2</v>
      </c>
      <c r="Z79" s="337">
        <f t="shared" si="117"/>
        <v>9.9306677402945298E-2</v>
      </c>
      <c r="AA79" s="337">
        <f t="shared" si="117"/>
        <v>9.9401519960809551E-2</v>
      </c>
      <c r="AB79" s="337">
        <f t="shared" si="117"/>
        <v>9.9622698056836281E-2</v>
      </c>
      <c r="AC79" s="337">
        <f t="shared" si="117"/>
        <v>9.9831489882327457E-2</v>
      </c>
      <c r="AD79" s="337">
        <f t="shared" si="117"/>
        <v>0.10005508627950975</v>
      </c>
      <c r="AE79" s="337">
        <f t="shared" ref="AE79:AL79" si="118">AE32/AE$49</f>
        <v>0.10025590439814304</v>
      </c>
      <c r="AF79" s="337">
        <f t="shared" si="118"/>
        <v>0.10046760759618228</v>
      </c>
      <c r="AG79" s="337">
        <f t="shared" si="118"/>
        <v>0.1006662917523703</v>
      </c>
      <c r="AH79" s="337">
        <f t="shared" si="118"/>
        <v>0.10084348290193053</v>
      </c>
      <c r="AI79" s="337">
        <f t="shared" si="118"/>
        <v>0.10103354435163411</v>
      </c>
      <c r="AJ79" s="337">
        <f t="shared" si="118"/>
        <v>0.10122301084341653</v>
      </c>
      <c r="AK79" s="337">
        <f t="shared" si="118"/>
        <v>0.10139341928413012</v>
      </c>
      <c r="AL79" s="337">
        <f t="shared" si="118"/>
        <v>0.10155463257255791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6.9832786414280035E-2</v>
      </c>
      <c r="N80" s="336">
        <f t="shared" si="119"/>
        <v>6.6973096048007663E-2</v>
      </c>
      <c r="O80" s="336">
        <f t="shared" si="119"/>
        <v>6.6895454290620188E-2</v>
      </c>
      <c r="P80" s="336">
        <f t="shared" si="119"/>
        <v>6.7814117480185274E-2</v>
      </c>
      <c r="Q80" s="336">
        <f t="shared" si="119"/>
        <v>6.7479280079827272E-2</v>
      </c>
      <c r="R80" s="336">
        <f t="shared" si="119"/>
        <v>7.1036596414055103E-2</v>
      </c>
      <c r="S80" s="336">
        <f t="shared" si="119"/>
        <v>6.9878197938483308E-2</v>
      </c>
      <c r="T80" s="336">
        <f t="shared" si="119"/>
        <v>7.3024018534054186E-2</v>
      </c>
      <c r="U80" s="336">
        <f t="shared" si="119"/>
        <v>7.0708973764199282E-2</v>
      </c>
      <c r="V80" s="336">
        <f t="shared" si="119"/>
        <v>7.3695191613159725E-2</v>
      </c>
      <c r="W80" s="336">
        <f t="shared" si="119"/>
        <v>7.192467573604211E-2</v>
      </c>
      <c r="X80" s="336">
        <f t="shared" si="119"/>
        <v>7.4569722871872371E-2</v>
      </c>
      <c r="Y80" s="336">
        <f t="shared" si="119"/>
        <v>7.4741166983966711E-2</v>
      </c>
      <c r="Z80" s="336">
        <f t="shared" si="119"/>
        <v>7.4824721836439415E-2</v>
      </c>
      <c r="AA80" s="336">
        <f t="shared" si="119"/>
        <v>7.4956840365946326E-2</v>
      </c>
      <c r="AB80" s="336">
        <f t="shared" si="119"/>
        <v>7.5195445591544605E-2</v>
      </c>
      <c r="AC80" s="336">
        <f t="shared" si="119"/>
        <v>7.5417605012741737E-2</v>
      </c>
      <c r="AD80" s="336">
        <f t="shared" si="119"/>
        <v>7.5655588473586236E-2</v>
      </c>
      <c r="AE80" s="336">
        <f t="shared" ref="AE80:AL80" si="120">AE33/AE$49</f>
        <v>7.5862816371180253E-2</v>
      </c>
      <c r="AF80" s="336">
        <f t="shared" si="120"/>
        <v>7.6087029458828268E-2</v>
      </c>
      <c r="AG80" s="336">
        <f t="shared" si="120"/>
        <v>7.6323917512896577E-2</v>
      </c>
      <c r="AH80" s="336">
        <f t="shared" si="120"/>
        <v>7.6553445211253707E-2</v>
      </c>
      <c r="AI80" s="336">
        <f t="shared" si="120"/>
        <v>7.6785712652947258E-2</v>
      </c>
      <c r="AJ80" s="336">
        <f t="shared" si="120"/>
        <v>7.7015031749630314E-2</v>
      </c>
      <c r="AK80" s="336">
        <f t="shared" si="120"/>
        <v>7.7223569837452752E-2</v>
      </c>
      <c r="AL80" s="336">
        <f t="shared" si="120"/>
        <v>7.7414336772632375E-2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2.117864689894762E-2</v>
      </c>
      <c r="N81" s="336">
        <f t="shared" si="121"/>
        <v>2.4127374546074026E-2</v>
      </c>
      <c r="O81" s="336">
        <f t="shared" si="121"/>
        <v>2.3574932232380007E-2</v>
      </c>
      <c r="P81" s="336">
        <f t="shared" si="121"/>
        <v>2.3393355105551145E-2</v>
      </c>
      <c r="Q81" s="336">
        <f t="shared" si="121"/>
        <v>2.4211525391968421E-2</v>
      </c>
      <c r="R81" s="336">
        <f t="shared" si="121"/>
        <v>2.5327580455344594E-2</v>
      </c>
      <c r="S81" s="336">
        <f t="shared" si="121"/>
        <v>2.3468572591201189E-2</v>
      </c>
      <c r="T81" s="336">
        <f t="shared" si="121"/>
        <v>2.4774353837010377E-2</v>
      </c>
      <c r="U81" s="336">
        <f t="shared" si="121"/>
        <v>2.3605521578757758E-2</v>
      </c>
      <c r="V81" s="336">
        <f t="shared" si="121"/>
        <v>2.5564032848251414E-2</v>
      </c>
      <c r="W81" s="336">
        <f t="shared" si="121"/>
        <v>2.4008357211725596E-2</v>
      </c>
      <c r="X81" s="336">
        <f t="shared" si="121"/>
        <v>2.386906665495812E-2</v>
      </c>
      <c r="Y81" s="336">
        <f t="shared" si="121"/>
        <v>2.3758172153802222E-2</v>
      </c>
      <c r="Z81" s="336">
        <f t="shared" si="121"/>
        <v>2.3695182897115728E-2</v>
      </c>
      <c r="AA81" s="336">
        <f t="shared" si="121"/>
        <v>2.3655700056108293E-2</v>
      </c>
      <c r="AB81" s="336">
        <f t="shared" si="121"/>
        <v>2.3636406487049053E-2</v>
      </c>
      <c r="AC81" s="336">
        <f t="shared" si="121"/>
        <v>2.3621099738549024E-2</v>
      </c>
      <c r="AD81" s="336">
        <f t="shared" si="121"/>
        <v>2.3605263097852876E-2</v>
      </c>
      <c r="AE81" s="336">
        <f t="shared" ref="AE81:AL81" si="122">AE34/AE$49</f>
        <v>2.3597673170710775E-2</v>
      </c>
      <c r="AF81" s="336">
        <f t="shared" si="122"/>
        <v>2.3583636037415083E-2</v>
      </c>
      <c r="AG81" s="336">
        <f t="shared" si="122"/>
        <v>2.3543964776282459E-2</v>
      </c>
      <c r="AH81" s="336">
        <f t="shared" si="122"/>
        <v>2.3490344709069952E-2</v>
      </c>
      <c r="AI81" s="336">
        <f t="shared" si="122"/>
        <v>2.3446941624022433E-2</v>
      </c>
      <c r="AJ81" s="336">
        <f t="shared" si="122"/>
        <v>2.3406117908163732E-2</v>
      </c>
      <c r="AK81" s="336">
        <f t="shared" si="122"/>
        <v>2.3367310599800416E-2</v>
      </c>
      <c r="AL81" s="336">
        <f t="shared" si="122"/>
        <v>2.333750359755175E-2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1.5353012288892608E-3</v>
      </c>
      <c r="N82" s="336">
        <f t="shared" si="123"/>
        <v>1.1369145016471988E-3</v>
      </c>
      <c r="O82" s="336">
        <f t="shared" si="123"/>
        <v>1.1027124746797565E-3</v>
      </c>
      <c r="P82" s="336">
        <f t="shared" si="123"/>
        <v>9.6839573207777138E-4</v>
      </c>
      <c r="Q82" s="336">
        <f t="shared" si="123"/>
        <v>1.1002845288423163E-3</v>
      </c>
      <c r="R82" s="336">
        <f t="shared" si="123"/>
        <v>1.0236072905846377E-3</v>
      </c>
      <c r="S82" s="336">
        <f t="shared" si="123"/>
        <v>8.440893058449465E-4</v>
      </c>
      <c r="T82" s="336">
        <f t="shared" si="123"/>
        <v>8.8532887096524795E-4</v>
      </c>
      <c r="U82" s="336">
        <f t="shared" si="123"/>
        <v>9.0684737395096417E-4</v>
      </c>
      <c r="V82" s="336">
        <f t="shared" si="123"/>
        <v>7.9319210133593657E-4</v>
      </c>
      <c r="W82" s="336">
        <f t="shared" si="123"/>
        <v>1.0216262891322976E-3</v>
      </c>
      <c r="X82" s="336">
        <f t="shared" si="123"/>
        <v>7.7910007265425112E-4</v>
      </c>
      <c r="Y82" s="336">
        <f t="shared" si="123"/>
        <v>7.8451896586485402E-4</v>
      </c>
      <c r="Z82" s="336">
        <f t="shared" si="123"/>
        <v>7.8677266939015055E-4</v>
      </c>
      <c r="AA82" s="336">
        <f t="shared" si="123"/>
        <v>7.8897953875492401E-4</v>
      </c>
      <c r="AB82" s="336">
        <f t="shared" si="123"/>
        <v>7.9084597824262187E-4</v>
      </c>
      <c r="AC82" s="336">
        <f t="shared" si="123"/>
        <v>7.927851310366756E-4</v>
      </c>
      <c r="AD82" s="336">
        <f t="shared" si="123"/>
        <v>7.942347080706375E-4</v>
      </c>
      <c r="AE82" s="336">
        <f t="shared" ref="AE82:AL82" si="124">AE35/AE$49</f>
        <v>7.9541485625201974E-4</v>
      </c>
      <c r="AF82" s="336">
        <f t="shared" si="124"/>
        <v>7.9694209993894072E-4</v>
      </c>
      <c r="AG82" s="336">
        <f t="shared" si="124"/>
        <v>7.9840946319126305E-4</v>
      </c>
      <c r="AH82" s="336">
        <f t="shared" si="124"/>
        <v>7.99692981606891E-4</v>
      </c>
      <c r="AI82" s="336">
        <f t="shared" si="124"/>
        <v>8.0089007466441512E-4</v>
      </c>
      <c r="AJ82" s="336">
        <f t="shared" si="124"/>
        <v>8.0186118562248999E-4</v>
      </c>
      <c r="AK82" s="336">
        <f t="shared" si="124"/>
        <v>8.0253884687697186E-4</v>
      </c>
      <c r="AL82" s="336">
        <f t="shared" si="124"/>
        <v>8.0279220237378763E-4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7.4188293837848793E-2</v>
      </c>
      <c r="N84" s="337">
        <f t="shared" si="125"/>
        <v>7.9237272191482383E-2</v>
      </c>
      <c r="O84" s="337">
        <f t="shared" si="125"/>
        <v>8.1441725772181381E-2</v>
      </c>
      <c r="P84" s="337">
        <f t="shared" si="125"/>
        <v>8.0757061350314061E-2</v>
      </c>
      <c r="Q84" s="337">
        <f t="shared" si="125"/>
        <v>7.7098363453111787E-2</v>
      </c>
      <c r="R84" s="337">
        <f t="shared" si="125"/>
        <v>7.6428576510206458E-2</v>
      </c>
      <c r="S84" s="337">
        <f t="shared" si="125"/>
        <v>7.597567710092977E-2</v>
      </c>
      <c r="T84" s="337">
        <f t="shared" si="125"/>
        <v>7.3154902112511161E-2</v>
      </c>
      <c r="U84" s="337">
        <f t="shared" si="125"/>
        <v>7.3404282769873819E-2</v>
      </c>
      <c r="V84" s="337">
        <f t="shared" si="125"/>
        <v>6.9500139786120393E-2</v>
      </c>
      <c r="W84" s="337">
        <f t="shared" si="125"/>
        <v>7.0472698268086137E-2</v>
      </c>
      <c r="X84" s="337">
        <f t="shared" si="125"/>
        <v>6.9982242504215794E-2</v>
      </c>
      <c r="Y84" s="337">
        <f t="shared" si="125"/>
        <v>6.9720428055755679E-2</v>
      </c>
      <c r="Z84" s="337">
        <f t="shared" si="125"/>
        <v>6.9432653582160164E-2</v>
      </c>
      <c r="AA84" s="337">
        <f t="shared" si="125"/>
        <v>6.9178580420037314E-2</v>
      </c>
      <c r="AB84" s="337">
        <f t="shared" si="125"/>
        <v>6.8948565697711184E-2</v>
      </c>
      <c r="AC84" s="337">
        <f t="shared" si="125"/>
        <v>6.8701901948724248E-2</v>
      </c>
      <c r="AD84" s="337">
        <f t="shared" si="125"/>
        <v>6.8457029354897489E-2</v>
      </c>
      <c r="AE84" s="337">
        <f t="shared" ref="AE84:AL84" si="126">AE37/AE$49</f>
        <v>6.822252274155223E-2</v>
      </c>
      <c r="AF84" s="337">
        <f t="shared" si="126"/>
        <v>6.7985875447576963E-2</v>
      </c>
      <c r="AG84" s="337">
        <f t="shared" si="126"/>
        <v>6.7706697506843466E-2</v>
      </c>
      <c r="AH84" s="337">
        <f t="shared" si="126"/>
        <v>6.7465563733479297E-2</v>
      </c>
      <c r="AI84" s="337">
        <f t="shared" si="126"/>
        <v>6.7187900335392597E-2</v>
      </c>
      <c r="AJ84" s="337">
        <f t="shared" si="126"/>
        <v>6.6908377551942122E-2</v>
      </c>
      <c r="AK84" s="337">
        <f t="shared" si="126"/>
        <v>6.6626708441290747E-2</v>
      </c>
      <c r="AL84" s="337">
        <f t="shared" si="126"/>
        <v>6.6367528009474167E-2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5.9045196662351224E-2</v>
      </c>
      <c r="N85" s="336">
        <f t="shared" si="127"/>
        <v>6.4146131167768253E-2</v>
      </c>
      <c r="O85" s="336">
        <f t="shared" si="127"/>
        <v>6.6259546226320909E-2</v>
      </c>
      <c r="P85" s="336">
        <f t="shared" si="127"/>
        <v>6.585618799552348E-2</v>
      </c>
      <c r="Q85" s="336">
        <f t="shared" si="127"/>
        <v>6.291552294829271E-2</v>
      </c>
      <c r="R85" s="336">
        <f t="shared" si="127"/>
        <v>6.1127469867347295E-2</v>
      </c>
      <c r="S85" s="336">
        <f t="shared" si="127"/>
        <v>6.1200677427507025E-2</v>
      </c>
      <c r="T85" s="336">
        <f t="shared" si="127"/>
        <v>5.7620334155281047E-2</v>
      </c>
      <c r="U85" s="336">
        <f t="shared" si="127"/>
        <v>5.7596934290612245E-2</v>
      </c>
      <c r="V85" s="336">
        <f t="shared" si="127"/>
        <v>5.4430482364565623E-2</v>
      </c>
      <c r="W85" s="336">
        <f t="shared" si="127"/>
        <v>5.4900297001566345E-2</v>
      </c>
      <c r="X85" s="336">
        <f t="shared" si="127"/>
        <v>5.1365250347351003E-2</v>
      </c>
      <c r="Y85" s="336">
        <f t="shared" si="127"/>
        <v>5.096696711918508E-2</v>
      </c>
      <c r="Z85" s="336">
        <f t="shared" si="127"/>
        <v>5.0529815871576865E-2</v>
      </c>
      <c r="AA85" s="336">
        <f t="shared" si="127"/>
        <v>5.0112479072115745E-2</v>
      </c>
      <c r="AB85" s="336">
        <f t="shared" si="127"/>
        <v>4.9706420875604215E-2</v>
      </c>
      <c r="AC85" s="336">
        <f t="shared" si="127"/>
        <v>4.9288261334826285E-2</v>
      </c>
      <c r="AD85" s="336">
        <f t="shared" si="127"/>
        <v>4.887542809507163E-2</v>
      </c>
      <c r="AE85" s="336">
        <f t="shared" ref="AE85:AL85" si="128">AE38/AE$49</f>
        <v>4.8480150149253817E-2</v>
      </c>
      <c r="AF85" s="336">
        <f t="shared" si="128"/>
        <v>4.8074236231035385E-2</v>
      </c>
      <c r="AG85" s="336">
        <f t="shared" si="128"/>
        <v>4.7630216715392353E-2</v>
      </c>
      <c r="AH85" s="336">
        <f t="shared" si="128"/>
        <v>4.7235037921892598E-2</v>
      </c>
      <c r="AI85" s="336">
        <f t="shared" si="128"/>
        <v>4.680405603984357E-2</v>
      </c>
      <c r="AJ85" s="336">
        <f t="shared" si="128"/>
        <v>4.6361504740315203E-2</v>
      </c>
      <c r="AK85" s="336">
        <f t="shared" si="128"/>
        <v>4.5923433253752872E-2</v>
      </c>
      <c r="AL85" s="336">
        <f t="shared" si="128"/>
        <v>4.5506980600020765E-2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1.5143097175497557E-2</v>
      </c>
      <c r="N86" s="336">
        <f t="shared" si="129"/>
        <v>1.5091141023714135E-2</v>
      </c>
      <c r="O86" s="336">
        <f t="shared" si="129"/>
        <v>1.5182179545860481E-2</v>
      </c>
      <c r="P86" s="336">
        <f t="shared" si="129"/>
        <v>1.4900873354790584E-2</v>
      </c>
      <c r="Q86" s="336">
        <f t="shared" si="129"/>
        <v>1.4182840504819065E-2</v>
      </c>
      <c r="R86" s="336">
        <f t="shared" si="129"/>
        <v>1.5301106642859164E-2</v>
      </c>
      <c r="S86" s="336">
        <f t="shared" si="129"/>
        <v>1.4774999673422745E-2</v>
      </c>
      <c r="T86" s="336">
        <f t="shared" si="129"/>
        <v>1.553456795723011E-2</v>
      </c>
      <c r="U86" s="336">
        <f t="shared" si="129"/>
        <v>1.5807348479261577E-2</v>
      </c>
      <c r="V86" s="336">
        <f t="shared" si="129"/>
        <v>1.5069657421554764E-2</v>
      </c>
      <c r="W86" s="336">
        <f t="shared" si="129"/>
        <v>1.557240126651979E-2</v>
      </c>
      <c r="X86" s="336">
        <f t="shared" si="129"/>
        <v>1.861699215686478E-2</v>
      </c>
      <c r="Y86" s="336">
        <f t="shared" si="129"/>
        <v>1.8753460936570609E-2</v>
      </c>
      <c r="Z86" s="336">
        <f t="shared" si="129"/>
        <v>1.8902837710583296E-2</v>
      </c>
      <c r="AA86" s="336">
        <f t="shared" si="129"/>
        <v>1.9066101347921575E-2</v>
      </c>
      <c r="AB86" s="336">
        <f t="shared" si="129"/>
        <v>1.9242144822106972E-2</v>
      </c>
      <c r="AC86" s="336">
        <f t="shared" si="129"/>
        <v>1.941364061389797E-2</v>
      </c>
      <c r="AD86" s="336">
        <f t="shared" si="129"/>
        <v>1.9581601259825856E-2</v>
      </c>
      <c r="AE86" s="336">
        <f t="shared" ref="AE86:AL86" si="130">AE39/AE$49</f>
        <v>1.9742372592298413E-2</v>
      </c>
      <c r="AF86" s="336">
        <f t="shared" si="130"/>
        <v>1.9911639216541564E-2</v>
      </c>
      <c r="AG86" s="336">
        <f t="shared" si="130"/>
        <v>2.0076480791451114E-2</v>
      </c>
      <c r="AH86" s="336">
        <f t="shared" si="130"/>
        <v>2.0230525811586693E-2</v>
      </c>
      <c r="AI86" s="336">
        <f t="shared" si="130"/>
        <v>2.0383844295549021E-2</v>
      </c>
      <c r="AJ86" s="336">
        <f t="shared" si="130"/>
        <v>2.0546872811626912E-2</v>
      </c>
      <c r="AK86" s="336">
        <f t="shared" si="130"/>
        <v>2.0703275187537878E-2</v>
      </c>
      <c r="AL86" s="336">
        <f t="shared" si="130"/>
        <v>2.0860547409453402E-2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4.4307498845154406E-2</v>
      </c>
      <c r="N88" s="337">
        <f t="shared" si="131"/>
        <v>4.3412718765988963E-2</v>
      </c>
      <c r="O88" s="337">
        <f t="shared" si="131"/>
        <v>4.2746266404487768E-2</v>
      </c>
      <c r="P88" s="337">
        <f t="shared" si="131"/>
        <v>4.0855589627082009E-2</v>
      </c>
      <c r="Q88" s="337">
        <f t="shared" si="131"/>
        <v>4.3827099563207884E-2</v>
      </c>
      <c r="R88" s="337">
        <f t="shared" si="131"/>
        <v>4.1834741654288021E-2</v>
      </c>
      <c r="S88" s="337">
        <f t="shared" si="131"/>
        <v>4.4267297829806054E-2</v>
      </c>
      <c r="T88" s="337">
        <f t="shared" si="131"/>
        <v>4.3438322751892085E-2</v>
      </c>
      <c r="U88" s="337">
        <f t="shared" si="131"/>
        <v>4.4658327393318507E-2</v>
      </c>
      <c r="V88" s="337">
        <f t="shared" si="131"/>
        <v>4.2634737159916239E-2</v>
      </c>
      <c r="W88" s="337">
        <f t="shared" si="131"/>
        <v>3.6928028006267377E-2</v>
      </c>
      <c r="X88" s="337">
        <f t="shared" si="131"/>
        <v>4.1289472156843088E-2</v>
      </c>
      <c r="Y88" s="337">
        <f t="shared" si="131"/>
        <v>4.1031959294781546E-2</v>
      </c>
      <c r="Z88" s="337">
        <f t="shared" si="131"/>
        <v>4.0923297606449298E-2</v>
      </c>
      <c r="AA88" s="337">
        <f t="shared" si="131"/>
        <v>4.0797596347884636E-2</v>
      </c>
      <c r="AB88" s="337">
        <f t="shared" si="131"/>
        <v>4.0604615827401783E-2</v>
      </c>
      <c r="AC88" s="337">
        <f t="shared" si="131"/>
        <v>4.0414305936646078E-2</v>
      </c>
      <c r="AD88" s="337">
        <f t="shared" si="131"/>
        <v>4.0257912335473052E-2</v>
      </c>
      <c r="AE88" s="337">
        <f t="shared" ref="AE88:AL88" si="132">AE41/AE$49</f>
        <v>4.0099210254702013E-2</v>
      </c>
      <c r="AF88" s="337">
        <f t="shared" si="132"/>
        <v>3.9938435676908551E-2</v>
      </c>
      <c r="AG88" s="337">
        <f t="shared" si="132"/>
        <v>3.9770052223697214E-2</v>
      </c>
      <c r="AH88" s="337">
        <f t="shared" si="132"/>
        <v>3.9598266776580952E-2</v>
      </c>
      <c r="AI88" s="337">
        <f t="shared" si="132"/>
        <v>3.9445968279020971E-2</v>
      </c>
      <c r="AJ88" s="337">
        <f t="shared" si="132"/>
        <v>3.9320327064172433E-2</v>
      </c>
      <c r="AK88" s="337">
        <f t="shared" si="132"/>
        <v>3.925737240020747E-2</v>
      </c>
      <c r="AL88" s="337">
        <f t="shared" si="132"/>
        <v>3.9193366633960558E-2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1.5110286765562312E-2</v>
      </c>
      <c r="N89" s="336">
        <f t="shared" si="133"/>
        <v>1.4249696513505333E-2</v>
      </c>
      <c r="O89" s="336">
        <f t="shared" si="133"/>
        <v>1.3893014170456965E-2</v>
      </c>
      <c r="P89" s="336">
        <f t="shared" si="133"/>
        <v>1.400481366813223E-2</v>
      </c>
      <c r="Q89" s="336">
        <f t="shared" si="133"/>
        <v>1.4296129711036783E-2</v>
      </c>
      <c r="R89" s="336">
        <f t="shared" si="133"/>
        <v>1.3782232960382551E-2</v>
      </c>
      <c r="S89" s="336">
        <f t="shared" si="133"/>
        <v>1.3906926202749142E-2</v>
      </c>
      <c r="T89" s="336">
        <f t="shared" si="133"/>
        <v>1.4992122285812344E-2</v>
      </c>
      <c r="U89" s="336">
        <f t="shared" si="133"/>
        <v>1.462382969316992E-2</v>
      </c>
      <c r="V89" s="336">
        <f t="shared" si="133"/>
        <v>1.3347385063645519E-2</v>
      </c>
      <c r="W89" s="336">
        <f t="shared" si="133"/>
        <v>1.1990073915566E-2</v>
      </c>
      <c r="X89" s="336">
        <f t="shared" si="133"/>
        <v>1.449269051593521E-2</v>
      </c>
      <c r="Y89" s="336">
        <f t="shared" si="133"/>
        <v>1.4422199159577011E-2</v>
      </c>
      <c r="Z89" s="336">
        <f t="shared" si="133"/>
        <v>1.4434449948973031E-2</v>
      </c>
      <c r="AA89" s="336">
        <f t="shared" si="133"/>
        <v>1.4425392593151851E-2</v>
      </c>
      <c r="AB89" s="336">
        <f t="shared" si="133"/>
        <v>1.4370150096415972E-2</v>
      </c>
      <c r="AC89" s="336">
        <f t="shared" si="133"/>
        <v>1.4289914872848123E-2</v>
      </c>
      <c r="AD89" s="336">
        <f t="shared" si="133"/>
        <v>1.4231129243392537E-2</v>
      </c>
      <c r="AE89" s="336">
        <f t="shared" ref="AE89:AL89" si="134">AE42/AE$49</f>
        <v>1.4180092975126393E-2</v>
      </c>
      <c r="AF89" s="336">
        <f t="shared" si="134"/>
        <v>1.4123453958334267E-2</v>
      </c>
      <c r="AG89" s="336">
        <f t="shared" si="134"/>
        <v>1.4063318055166063E-2</v>
      </c>
      <c r="AH89" s="336">
        <f t="shared" si="134"/>
        <v>1.4007935704956516E-2</v>
      </c>
      <c r="AI89" s="336">
        <f t="shared" si="134"/>
        <v>1.3945618524082501E-2</v>
      </c>
      <c r="AJ89" s="336">
        <f t="shared" si="134"/>
        <v>1.3895910289093094E-2</v>
      </c>
      <c r="AK89" s="336">
        <f t="shared" si="134"/>
        <v>1.3891801369632108E-2</v>
      </c>
      <c r="AL89" s="336">
        <f t="shared" si="134"/>
        <v>1.388330463217006E-2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2.9197212079592097E-2</v>
      </c>
      <c r="N90" s="336">
        <f t="shared" si="135"/>
        <v>2.9163022252483625E-2</v>
      </c>
      <c r="O90" s="336">
        <f t="shared" si="135"/>
        <v>2.8853252234030805E-2</v>
      </c>
      <c r="P90" s="336">
        <f t="shared" si="135"/>
        <v>2.6850775958949781E-2</v>
      </c>
      <c r="Q90" s="336">
        <f t="shared" si="135"/>
        <v>2.9530969852171102E-2</v>
      </c>
      <c r="R90" s="336">
        <f t="shared" si="135"/>
        <v>2.8052508693905468E-2</v>
      </c>
      <c r="S90" s="336">
        <f t="shared" si="135"/>
        <v>3.0360371627056917E-2</v>
      </c>
      <c r="T90" s="336">
        <f t="shared" si="135"/>
        <v>2.8446200466079742E-2</v>
      </c>
      <c r="U90" s="336">
        <f t="shared" si="135"/>
        <v>3.0034497700148589E-2</v>
      </c>
      <c r="V90" s="336">
        <f t="shared" si="135"/>
        <v>2.928735209627072E-2</v>
      </c>
      <c r="W90" s="336">
        <f t="shared" si="135"/>
        <v>2.4937954090701379E-2</v>
      </c>
      <c r="X90" s="336">
        <f t="shared" si="135"/>
        <v>2.6796781640907881E-2</v>
      </c>
      <c r="Y90" s="336">
        <f t="shared" si="135"/>
        <v>2.6609760135204531E-2</v>
      </c>
      <c r="Z90" s="336">
        <f t="shared" si="135"/>
        <v>2.6488847657476271E-2</v>
      </c>
      <c r="AA90" s="336">
        <f t="shared" si="135"/>
        <v>2.6372203754732784E-2</v>
      </c>
      <c r="AB90" s="336">
        <f t="shared" si="135"/>
        <v>2.6234465730985812E-2</v>
      </c>
      <c r="AC90" s="336">
        <f t="shared" si="135"/>
        <v>2.6124391063797953E-2</v>
      </c>
      <c r="AD90" s="336">
        <f t="shared" si="135"/>
        <v>2.6026783092080511E-2</v>
      </c>
      <c r="AE90" s="336">
        <f t="shared" ref="AE90:AL90" si="136">AE43/AE$49</f>
        <v>2.5919117279575622E-2</v>
      </c>
      <c r="AF90" s="336">
        <f t="shared" si="136"/>
        <v>2.5814981718574277E-2</v>
      </c>
      <c r="AG90" s="336">
        <f t="shared" si="136"/>
        <v>2.5706734168531146E-2</v>
      </c>
      <c r="AH90" s="336">
        <f t="shared" si="136"/>
        <v>2.5590331071624436E-2</v>
      </c>
      <c r="AI90" s="336">
        <f t="shared" si="136"/>
        <v>2.5500349754938468E-2</v>
      </c>
      <c r="AJ90" s="336">
        <f t="shared" si="136"/>
        <v>2.5424416775079336E-2</v>
      </c>
      <c r="AK90" s="336">
        <f t="shared" si="136"/>
        <v>2.5365571030575365E-2</v>
      </c>
      <c r="AL90" s="336">
        <f t="shared" si="136"/>
        <v>2.53100620017905E-2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0.11038814773633306</v>
      </c>
      <c r="N92" s="337">
        <f t="shared" si="137"/>
        <v>0.11255590059321594</v>
      </c>
      <c r="O92" s="337">
        <f t="shared" si="137"/>
        <v>0.11372142287531706</v>
      </c>
      <c r="P92" s="337">
        <f t="shared" si="137"/>
        <v>0.10728679037000247</v>
      </c>
      <c r="Q92" s="337">
        <f t="shared" si="137"/>
        <v>0.10974091349351096</v>
      </c>
      <c r="R92" s="337">
        <f t="shared" si="137"/>
        <v>0.10981483950966386</v>
      </c>
      <c r="S92" s="337">
        <f t="shared" si="137"/>
        <v>0.10629957097003197</v>
      </c>
      <c r="T92" s="337">
        <f t="shared" si="137"/>
        <v>0.10514488573689264</v>
      </c>
      <c r="U92" s="337">
        <f t="shared" si="137"/>
        <v>0.10345957809940427</v>
      </c>
      <c r="V92" s="337">
        <f t="shared" si="137"/>
        <v>0.10203878816079295</v>
      </c>
      <c r="W92" s="337">
        <f t="shared" si="137"/>
        <v>9.4787324934374279E-2</v>
      </c>
      <c r="X92" s="337">
        <f t="shared" si="137"/>
        <v>9.5613122900364528E-2</v>
      </c>
      <c r="Y92" s="337">
        <f t="shared" si="137"/>
        <v>9.5187934058479182E-2</v>
      </c>
      <c r="Z92" s="337">
        <f t="shared" si="137"/>
        <v>9.4495878922515639E-2</v>
      </c>
      <c r="AA92" s="337">
        <f t="shared" si="137"/>
        <v>9.3825038607169106E-2</v>
      </c>
      <c r="AB92" s="337">
        <f t="shared" si="137"/>
        <v>9.316037581584502E-2</v>
      </c>
      <c r="AC92" s="337">
        <f t="shared" si="137"/>
        <v>9.2488663227522389E-2</v>
      </c>
      <c r="AD92" s="337">
        <f t="shared" si="137"/>
        <v>9.182508351695888E-2</v>
      </c>
      <c r="AE92" s="337">
        <f t="shared" ref="AE92:AL92" si="138">AE45/AE$49</f>
        <v>9.115364421667034E-2</v>
      </c>
      <c r="AF92" s="337">
        <f t="shared" si="138"/>
        <v>9.0491615937434156E-2</v>
      </c>
      <c r="AG92" s="337">
        <f t="shared" si="138"/>
        <v>8.980896773998974E-2</v>
      </c>
      <c r="AH92" s="337">
        <f t="shared" si="138"/>
        <v>8.914993022627006E-2</v>
      </c>
      <c r="AI92" s="337">
        <f t="shared" si="138"/>
        <v>8.8484119921491536E-2</v>
      </c>
      <c r="AJ92" s="337">
        <f t="shared" si="138"/>
        <v>8.7858382728591866E-2</v>
      </c>
      <c r="AK92" s="337">
        <f t="shared" si="138"/>
        <v>8.7189191902495855E-2</v>
      </c>
      <c r="AL92" s="337">
        <f t="shared" si="138"/>
        <v>8.6466841212616385E-2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1.2683980692433261E-2</v>
      </c>
      <c r="N93" s="336">
        <f t="shared" si="139"/>
        <v>1.2680558811163827E-2</v>
      </c>
      <c r="O93" s="336">
        <f t="shared" si="139"/>
        <v>1.2188511039598721E-2</v>
      </c>
      <c r="P93" s="336">
        <f t="shared" si="139"/>
        <v>1.1746994263932917E-2</v>
      </c>
      <c r="Q93" s="336">
        <f t="shared" si="139"/>
        <v>1.3097369889656001E-2</v>
      </c>
      <c r="R93" s="336">
        <f t="shared" si="139"/>
        <v>1.2404409632294298E-2</v>
      </c>
      <c r="S93" s="336">
        <f t="shared" si="139"/>
        <v>1.2606856547354956E-2</v>
      </c>
      <c r="T93" s="336">
        <f t="shared" si="139"/>
        <v>1.174692754037618E-2</v>
      </c>
      <c r="U93" s="336">
        <f t="shared" si="139"/>
        <v>1.1238002154970778E-2</v>
      </c>
      <c r="V93" s="336">
        <f t="shared" si="139"/>
        <v>1.0678227285662027E-2</v>
      </c>
      <c r="W93" s="336">
        <f t="shared" si="139"/>
        <v>9.7177615034408638E-3</v>
      </c>
      <c r="X93" s="336">
        <f t="shared" si="139"/>
        <v>8.3210081051650221E-3</v>
      </c>
      <c r="Y93" s="336">
        <f t="shared" si="139"/>
        <v>8.2622113965809593E-3</v>
      </c>
      <c r="Z93" s="336">
        <f t="shared" si="139"/>
        <v>8.2241137093041657E-3</v>
      </c>
      <c r="AA93" s="336">
        <f t="shared" si="139"/>
        <v>8.1789140466958996E-3</v>
      </c>
      <c r="AB93" s="336">
        <f t="shared" si="139"/>
        <v>8.1119317044445246E-3</v>
      </c>
      <c r="AC93" s="336">
        <f t="shared" si="139"/>
        <v>8.0547691208182285E-3</v>
      </c>
      <c r="AD93" s="336">
        <f t="shared" si="139"/>
        <v>7.9993232025550969E-3</v>
      </c>
      <c r="AE93" s="336">
        <f t="shared" ref="AE93:AL93" si="140">AE46/AE$49</f>
        <v>7.9500887558781614E-3</v>
      </c>
      <c r="AF93" s="336">
        <f t="shared" si="140"/>
        <v>7.9004525896001626E-3</v>
      </c>
      <c r="AG93" s="336">
        <f t="shared" si="140"/>
        <v>7.8439058033440215E-3</v>
      </c>
      <c r="AH93" s="336">
        <f t="shared" si="140"/>
        <v>7.7876113520462722E-3</v>
      </c>
      <c r="AI93" s="336">
        <f t="shared" si="140"/>
        <v>7.7329858671496034E-3</v>
      </c>
      <c r="AJ93" s="336">
        <f t="shared" si="140"/>
        <v>7.6790777673254014E-3</v>
      </c>
      <c r="AK93" s="336">
        <f t="shared" si="140"/>
        <v>7.6230509615808221E-3</v>
      </c>
      <c r="AL93" s="336">
        <f t="shared" si="140"/>
        <v>7.5673125042670141E-3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9.7704167043899781E-2</v>
      </c>
      <c r="N94" s="336">
        <f t="shared" si="141"/>
        <v>9.9875341782052096E-2</v>
      </c>
      <c r="O94" s="336">
        <f t="shared" si="141"/>
        <v>0.10153291183571833</v>
      </c>
      <c r="P94" s="336">
        <f t="shared" si="141"/>
        <v>9.5539796106069538E-2</v>
      </c>
      <c r="Q94" s="336">
        <f t="shared" si="141"/>
        <v>9.6643543603854951E-2</v>
      </c>
      <c r="R94" s="336">
        <f t="shared" si="141"/>
        <v>9.7410429877369573E-2</v>
      </c>
      <c r="S94" s="336">
        <f t="shared" si="141"/>
        <v>9.3692714422677015E-2</v>
      </c>
      <c r="T94" s="336">
        <f t="shared" si="141"/>
        <v>9.3397958196516445E-2</v>
      </c>
      <c r="U94" s="336">
        <f t="shared" si="141"/>
        <v>9.2221575944433504E-2</v>
      </c>
      <c r="V94" s="336">
        <f t="shared" si="141"/>
        <v>9.136056087513092E-2</v>
      </c>
      <c r="W94" s="336">
        <f t="shared" si="141"/>
        <v>8.5069563430933415E-2</v>
      </c>
      <c r="X94" s="336">
        <f t="shared" si="141"/>
        <v>8.7292114795199507E-2</v>
      </c>
      <c r="Y94" s="336">
        <f t="shared" si="141"/>
        <v>8.6925722661898228E-2</v>
      </c>
      <c r="Z94" s="336">
        <f t="shared" si="141"/>
        <v>8.6271765213211463E-2</v>
      </c>
      <c r="AA94" s="336">
        <f t="shared" si="141"/>
        <v>8.56461245604732E-2</v>
      </c>
      <c r="AB94" s="336">
        <f t="shared" si="141"/>
        <v>8.5048444111400487E-2</v>
      </c>
      <c r="AC94" s="336">
        <f t="shared" si="141"/>
        <v>8.4433894106704141E-2</v>
      </c>
      <c r="AD94" s="336">
        <f t="shared" si="141"/>
        <v>8.382576031440378E-2</v>
      </c>
      <c r="AE94" s="336">
        <f t="shared" ref="AE94:AL94" si="142">AE47/AE$49</f>
        <v>8.3203555460792181E-2</v>
      </c>
      <c r="AF94" s="336">
        <f t="shared" si="142"/>
        <v>8.2591163347834007E-2</v>
      </c>
      <c r="AG94" s="336">
        <f t="shared" si="142"/>
        <v>8.1965061936645725E-2</v>
      </c>
      <c r="AH94" s="336">
        <f t="shared" si="142"/>
        <v>8.1362318874223793E-2</v>
      </c>
      <c r="AI94" s="336">
        <f t="shared" si="142"/>
        <v>8.0751134054341936E-2</v>
      </c>
      <c r="AJ94" s="336">
        <f t="shared" si="142"/>
        <v>8.0179304961266462E-2</v>
      </c>
      <c r="AK94" s="336">
        <f t="shared" si="142"/>
        <v>7.9566140940915034E-2</v>
      </c>
      <c r="AL94" s="336">
        <f t="shared" si="142"/>
        <v>7.8899528708349362E-2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Enterprise M3 LEP (including all of Surrey)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Enterprise M3 LEP (including all of Surrey)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Enterprise M3 LEP (including all of Surrey)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Enterprise M3 LEP (including all of Surrey)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Enterprise M3 LEP (including all of Surrey)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Enterprise M3 LEP (including all of Surrey)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Enterprise M3 LEP (including all of Surrey)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Enterprise M3 LEP (including all of Surrey)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Enterprise M3 LEP (including all of Surrey)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Enterprise M3 LEP (including all of Surrey)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Enterprise M3 LEP (including all of Surrey)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Enterprise M3 LEP (including all of Surrey)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Enterprise M3 LEP (including all of Surrey)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9.2163449962044552</v>
      </c>
      <c r="Y4" s="11">
        <f>'Occ T1'!D8-'Occ T1'!C8</f>
        <v>-0.22719008939643004</v>
      </c>
      <c r="Z4" s="11">
        <f>'Occ T1'!E8-'Occ T1'!D8</f>
        <v>2.8463388298942647</v>
      </c>
      <c r="AA4" s="11">
        <f>'Occ T1'!F8-'Occ T1'!E8</f>
        <v>10.079445098581147</v>
      </c>
      <c r="AB4" s="11">
        <f>'Occ T1'!D8-'Occ T1'!B8</f>
        <v>8.9891549068080252</v>
      </c>
      <c r="AC4" s="11">
        <f>'Occ T1'!F8-'Occ T1'!D8</f>
        <v>12.925783928475411</v>
      </c>
    </row>
    <row r="5" spans="1:29" x14ac:dyDescent="0.2">
      <c r="W5" s="10" t="str">
        <f>name!E5</f>
        <v>Professional occupations</v>
      </c>
      <c r="X5" s="11">
        <f>'Occ T1'!C9-'Occ T1'!B9</f>
        <v>19.771540921978357</v>
      </c>
      <c r="Y5" s="11">
        <f>'Occ T1'!D9-'Occ T1'!C9</f>
        <v>3.6420628407278457</v>
      </c>
      <c r="Z5" s="11">
        <f>'Occ T1'!E9-'Occ T1'!D9</f>
        <v>12.310834762706719</v>
      </c>
      <c r="AA5" s="11">
        <f>'Occ T1'!F9-'Occ T1'!E9</f>
        <v>16.260903410466057</v>
      </c>
      <c r="AB5" s="11">
        <f>'Occ T1'!D9-'Occ T1'!B9</f>
        <v>23.413603762706202</v>
      </c>
      <c r="AC5" s="11">
        <f>'Occ T1'!F9-'Occ T1'!D9</f>
        <v>28.571738173172776</v>
      </c>
    </row>
    <row r="6" spans="1:29" x14ac:dyDescent="0.2">
      <c r="W6" s="10" t="str">
        <f>name!E6</f>
        <v>Associate professional occupations</v>
      </c>
      <c r="X6" s="11">
        <f>'Occ T1'!C10-'Occ T1'!B10</f>
        <v>3.9878559745872337</v>
      </c>
      <c r="Y6" s="11">
        <f>'Occ T1'!D10-'Occ T1'!C10</f>
        <v>2.7635538289417383</v>
      </c>
      <c r="Z6" s="11">
        <f>'Occ T1'!E10-'Occ T1'!D10</f>
        <v>-1.6776217114585137</v>
      </c>
      <c r="AA6" s="11">
        <f>'Occ T1'!F10-'Occ T1'!E10</f>
        <v>6.3462472560728429</v>
      </c>
      <c r="AB6" s="11">
        <f>'Occ T1'!D10-'Occ T1'!B10</f>
        <v>6.751409803528972</v>
      </c>
      <c r="AC6" s="11">
        <f>'Occ T1'!F10-'Occ T1'!D10</f>
        <v>4.6686255446143292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-3.6171590573981121</v>
      </c>
      <c r="Y7" s="11">
        <f>'Occ T1'!D11-'Occ T1'!C11</f>
        <v>0.14456217220401868</v>
      </c>
      <c r="Z7" s="11">
        <f>'Occ T1'!E11-'Occ T1'!D11</f>
        <v>-4.9707647531988783</v>
      </c>
      <c r="AA7" s="11">
        <f>'Occ T1'!F11-'Occ T1'!E11</f>
        <v>-7.5368557799251406</v>
      </c>
      <c r="AB7" s="11">
        <f>'Occ T1'!D11-'Occ T1'!B11</f>
        <v>-3.4725968851940934</v>
      </c>
      <c r="AC7" s="11">
        <f>'Occ T1'!F11-'Occ T1'!D11</f>
        <v>-12.507620533124019</v>
      </c>
    </row>
    <row r="8" spans="1:29" x14ac:dyDescent="0.2">
      <c r="W8" s="10" t="str">
        <f>name!E8</f>
        <v>Skilled trades occupations</v>
      </c>
      <c r="X8" s="11">
        <f>'Occ T1'!C12-'Occ T1'!B12</f>
        <v>-0.14732556139929898</v>
      </c>
      <c r="Y8" s="11">
        <f>'Occ T1'!D12-'Occ T1'!C12</f>
        <v>-6.6200902549025216</v>
      </c>
      <c r="Z8" s="11">
        <f>'Occ T1'!E12-'Occ T1'!D12</f>
        <v>2.7810877412250292</v>
      </c>
      <c r="AA8" s="11">
        <f>'Occ T1'!F12-'Occ T1'!E12</f>
        <v>9.4937098640556883E-2</v>
      </c>
      <c r="AB8" s="11">
        <f>'Occ T1'!D12-'Occ T1'!B12</f>
        <v>-6.7674158163018205</v>
      </c>
      <c r="AC8" s="11">
        <f>'Occ T1'!F12-'Occ T1'!D12</f>
        <v>2.8760248398655861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4.9337848693928805</v>
      </c>
      <c r="Y9" s="11">
        <f>'Occ T1'!D13-'Occ T1'!C13</f>
        <v>-3.6056254064177011</v>
      </c>
      <c r="Z9" s="11">
        <f>'Occ T1'!E13-'Occ T1'!D13</f>
        <v>3.7125463765377162</v>
      </c>
      <c r="AA9" s="11">
        <f>'Occ T1'!F13-'Occ T1'!E13</f>
        <v>4.094947467932144</v>
      </c>
      <c r="AB9" s="11">
        <f>'Occ T1'!D13-'Occ T1'!B13</f>
        <v>1.3281594629751794</v>
      </c>
      <c r="AC9" s="11">
        <f>'Occ T1'!F13-'Occ T1'!D13</f>
        <v>7.8074938444698603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-2.329507578555436</v>
      </c>
      <c r="Y10" s="11">
        <f>'Occ T1'!D14-'Occ T1'!C14</f>
        <v>-0.40397749327061661</v>
      </c>
      <c r="Z10" s="11">
        <f>'Occ T1'!E14-'Occ T1'!D14</f>
        <v>0.3032232277674467</v>
      </c>
      <c r="AA10" s="11">
        <f>'Occ T1'!F14-'Occ T1'!E14</f>
        <v>1.7910086946820059E-2</v>
      </c>
      <c r="AB10" s="11">
        <f>'Occ T1'!D14-'Occ T1'!B14</f>
        <v>-2.7334850718260526</v>
      </c>
      <c r="AC10" s="11">
        <f>'Occ T1'!F14-'Occ T1'!D14</f>
        <v>0.32113331471426676</v>
      </c>
    </row>
    <row r="11" spans="1:29" x14ac:dyDescent="0.2">
      <c r="W11" s="10" t="str">
        <f>name!E11</f>
        <v>Process, plant and machine operatives</v>
      </c>
      <c r="X11" s="11">
        <f>'Occ T1'!C15-'Occ T1'!B15</f>
        <v>1.8824355968196258</v>
      </c>
      <c r="Y11" s="11">
        <f>'Occ T1'!D15-'Occ T1'!C15</f>
        <v>-4.4857579264204581</v>
      </c>
      <c r="Z11" s="11">
        <f>'Occ T1'!E15-'Occ T1'!D15</f>
        <v>3.2539398969703406</v>
      </c>
      <c r="AA11" s="11">
        <f>'Occ T1'!F15-'Occ T1'!E15</f>
        <v>8.8715523289401688E-2</v>
      </c>
      <c r="AB11" s="11">
        <f>'Occ T1'!D15-'Occ T1'!B15</f>
        <v>-2.6033223296008323</v>
      </c>
      <c r="AC11" s="11">
        <f>'Occ T1'!F15-'Occ T1'!D15</f>
        <v>3.3426554202597423</v>
      </c>
    </row>
    <row r="12" spans="1:29" x14ac:dyDescent="0.2">
      <c r="W12" s="10" t="str">
        <f>name!E12</f>
        <v>Elementary occupations</v>
      </c>
      <c r="X12" s="11">
        <f>'Occ T1'!C16-'Occ T1'!B16</f>
        <v>-1.8489701616296657</v>
      </c>
      <c r="Y12" s="11">
        <f>'Occ T1'!D16-'Occ T1'!C16</f>
        <v>-6.4285376714664579</v>
      </c>
      <c r="Z12" s="11">
        <f>'Occ T1'!E16-'Occ T1'!D16</f>
        <v>0.70041562955593406</v>
      </c>
      <c r="AA12" s="11">
        <f>'Occ T1'!F16-'Occ T1'!E16</f>
        <v>-2.2802501620033198</v>
      </c>
      <c r="AB12" s="11">
        <f>'Occ T1'!D16-'Occ T1'!B16</f>
        <v>-8.2775078330961236</v>
      </c>
      <c r="AC12" s="11">
        <f>'Occ T1'!F16-'Occ T1'!D16</f>
        <v>-1.5798345324473857</v>
      </c>
    </row>
    <row r="14" spans="1:29" x14ac:dyDescent="0.2">
      <c r="W14" s="10" t="str">
        <f>name!E3</f>
        <v>All occupations</v>
      </c>
      <c r="X14" s="11">
        <f>'Occ T1'!C18-'Occ T1'!B18</f>
        <v>31.848999999999933</v>
      </c>
      <c r="Y14" s="11">
        <f>'Occ T1'!D18-'Occ T1'!C18</f>
        <v>-15.221000000000572</v>
      </c>
      <c r="Z14" s="11">
        <f>'Occ T1'!E18-'Occ T1'!D18</f>
        <v>19.260000000000105</v>
      </c>
      <c r="AA14" s="11">
        <f>'Occ T1'!F18-'Occ T1'!E18</f>
        <v>27.166000000000508</v>
      </c>
      <c r="AB14" s="11">
        <f>'Occ T1'!D18-'Occ T1'!B18</f>
        <v>16.627999999999361</v>
      </c>
      <c r="AC14" s="11">
        <f>'Occ T1'!F18-'Occ T1'!D18</f>
        <v>46.426000000000613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Enterprise M3 LEP (including all of Surrey)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12.925783928475411</v>
      </c>
      <c r="O3" s="11">
        <f>'Occ T1'!AB64</f>
        <v>8.3570180516158175</v>
      </c>
      <c r="P3" s="11">
        <f>'Occ T1'!Q64</f>
        <v>4.5687658768595298</v>
      </c>
    </row>
    <row r="4" spans="1:16" x14ac:dyDescent="0.2">
      <c r="M4" s="10" t="str">
        <f>name!E5</f>
        <v>Professional occupations</v>
      </c>
      <c r="N4" s="11">
        <f>'Occ T1'!F65</f>
        <v>28.571738173172776</v>
      </c>
      <c r="O4" s="11">
        <f>'Occ T1'!AB65</f>
        <v>15.174594853427294</v>
      </c>
      <c r="P4" s="11">
        <f>'Occ T1'!Q65</f>
        <v>13.397143319745282</v>
      </c>
    </row>
    <row r="5" spans="1:16" x14ac:dyDescent="0.2">
      <c r="M5" s="10" t="str">
        <f>name!E6</f>
        <v>Associate professional occupations</v>
      </c>
      <c r="N5" s="11">
        <f>'Occ T1'!F66</f>
        <v>4.6686255446143292</v>
      </c>
      <c r="O5" s="11">
        <f>'Occ T1'!AB66</f>
        <v>5.2835023811538377</v>
      </c>
      <c r="P5" s="11">
        <f>'Occ T1'!Q66</f>
        <v>-0.61487683653969327</v>
      </c>
    </row>
    <row r="6" spans="1:16" x14ac:dyDescent="0.2">
      <c r="M6" s="10" t="str">
        <f>name!E7</f>
        <v>Administrative and secretarial occupations</v>
      </c>
      <c r="N6" s="11">
        <f>'Occ T1'!F67</f>
        <v>-12.507620533124019</v>
      </c>
      <c r="O6" s="11">
        <f>'Occ T1'!AB67</f>
        <v>-12.481399789682953</v>
      </c>
      <c r="P6" s="11">
        <f>'Occ T1'!Q67</f>
        <v>-2.6220743441017547E-2</v>
      </c>
    </row>
    <row r="7" spans="1:16" x14ac:dyDescent="0.2">
      <c r="M7" s="10" t="str">
        <f>name!E8</f>
        <v>Skilled trades occupations</v>
      </c>
      <c r="N7" s="11">
        <f>'Occ T1'!F68</f>
        <v>2.8760248398655861</v>
      </c>
      <c r="O7" s="11">
        <f>'Occ T1'!AB68</f>
        <v>2.7177043545672479</v>
      </c>
      <c r="P7" s="11">
        <f>'Occ T1'!Q68</f>
        <v>0.15832048529831155</v>
      </c>
    </row>
    <row r="8" spans="1:16" x14ac:dyDescent="0.2">
      <c r="M8" s="10" t="str">
        <f>name!E9</f>
        <v>Caring, leisure and other service occupations</v>
      </c>
      <c r="N8" s="11">
        <f>'Occ T1'!F69</f>
        <v>7.8074938444698603</v>
      </c>
      <c r="O8" s="11">
        <f>'Occ T1'!AB69</f>
        <v>3.2339621161644061</v>
      </c>
      <c r="P8" s="11">
        <f>'Occ T1'!Q69</f>
        <v>4.5735317283054453</v>
      </c>
    </row>
    <row r="9" spans="1:16" x14ac:dyDescent="0.2">
      <c r="M9" s="10" t="str">
        <f>name!E10</f>
        <v>Sales and customer service occupations</v>
      </c>
      <c r="N9" s="11">
        <f>'Occ T1'!F70</f>
        <v>0.32113331471426676</v>
      </c>
      <c r="O9" s="11">
        <f>'Occ T1'!AB70</f>
        <v>-1.0866690980776248</v>
      </c>
      <c r="P9" s="11">
        <f>'Occ T1'!Q70</f>
        <v>1.4078024127918525</v>
      </c>
    </row>
    <row r="10" spans="1:16" x14ac:dyDescent="0.2">
      <c r="M10" s="10" t="str">
        <f>name!E11</f>
        <v>Process, plant and machine operatives</v>
      </c>
      <c r="N10" s="11">
        <f>'Occ T1'!F71</f>
        <v>3.3426554202597423</v>
      </c>
      <c r="O10" s="11">
        <f>'Occ T1'!AB71</f>
        <v>1.3159264509226429</v>
      </c>
      <c r="P10" s="11">
        <f>'Occ T1'!Q71</f>
        <v>2.0267289693371282</v>
      </c>
    </row>
    <row r="11" spans="1:16" x14ac:dyDescent="0.2">
      <c r="M11" s="10" t="str">
        <f>name!E12</f>
        <v>Elementary occupations</v>
      </c>
      <c r="N11" s="11">
        <f>'Occ T1'!F72</f>
        <v>-1.5798345324473857</v>
      </c>
      <c r="O11" s="11">
        <f>'Occ T1'!AB72</f>
        <v>-1.0666319199693142</v>
      </c>
      <c r="P11" s="11">
        <f>'Occ T1'!Q72</f>
        <v>-0.51320261247812837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46.426000000000613</v>
      </c>
      <c r="O13" s="11">
        <f>'Occ T1'!AB74</f>
        <v>21.448007400121298</v>
      </c>
      <c r="P13" s="11">
        <f>'Occ T1'!Q74</f>
        <v>24.977992599878689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Enterprise M3 LEP (including all of Surrey)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2.1636409442158602</v>
      </c>
      <c r="O3" s="11">
        <f>'Occ T5'!H44</f>
        <v>3.4889921136776199</v>
      </c>
      <c r="P3" s="11">
        <f>'Occ T5'!G44</f>
        <v>7.2731508705818513</v>
      </c>
    </row>
    <row r="4" spans="1:16" x14ac:dyDescent="0.2">
      <c r="M4" s="10" t="str">
        <f>name!E5</f>
        <v>Professional occupations</v>
      </c>
      <c r="N4" s="11">
        <f>'Occ T5'!I45</f>
        <v>0.11480298274273082</v>
      </c>
      <c r="O4" s="11">
        <f>'Occ T5'!H45</f>
        <v>6.2576432826006148</v>
      </c>
      <c r="P4" s="11">
        <f>'Occ T5'!G45</f>
        <v>22.199291907829348</v>
      </c>
    </row>
    <row r="5" spans="1:16" x14ac:dyDescent="0.2">
      <c r="M5" s="10" t="str">
        <f>name!E6</f>
        <v>Associate professional occupations</v>
      </c>
      <c r="N5" s="11">
        <f>'Occ T5'!I46</f>
        <v>1.2814601934813687</v>
      </c>
      <c r="O5" s="11">
        <f>'Occ T5'!H46</f>
        <v>0.53960440594716985</v>
      </c>
      <c r="P5" s="11">
        <f>'Occ T5'!G46</f>
        <v>2.8475609451855775</v>
      </c>
    </row>
    <row r="6" spans="1:16" x14ac:dyDescent="0.2">
      <c r="M6" s="10" t="str">
        <f>name!E7</f>
        <v>Administrative and secretarial occupations</v>
      </c>
      <c r="N6" s="11">
        <f>'Occ T5'!I47</f>
        <v>0.30479348956682939</v>
      </c>
      <c r="O6" s="11">
        <f>'Occ T5'!H47</f>
        <v>-5.5819678967185027</v>
      </c>
      <c r="P6" s="11">
        <f>'Occ T5'!G47</f>
        <v>-7.230446125972275</v>
      </c>
    </row>
    <row r="7" spans="1:16" x14ac:dyDescent="0.2">
      <c r="M7" s="10" t="str">
        <f>name!E8</f>
        <v>Skilled trades occupations</v>
      </c>
      <c r="N7" s="11">
        <f>'Occ T5'!I48</f>
        <v>3.8420442625900151</v>
      </c>
      <c r="O7" s="11">
        <f>'Occ T5'!H48</f>
        <v>1.4493730605094886</v>
      </c>
      <c r="P7" s="11">
        <f>'Occ T5'!G48</f>
        <v>-2.4153924832339513</v>
      </c>
    </row>
    <row r="8" spans="1:16" x14ac:dyDescent="0.2">
      <c r="M8" s="10" t="str">
        <f>name!E9</f>
        <v>Caring, leisure and other service occupations</v>
      </c>
      <c r="N8" s="11">
        <f>'Occ T5'!I49</f>
        <v>1.2565503474137802</v>
      </c>
      <c r="O8" s="11">
        <f>'Occ T5'!H49</f>
        <v>1.2752859899397357</v>
      </c>
      <c r="P8" s="11">
        <f>'Occ T5'!G49</f>
        <v>5.2756575071163319</v>
      </c>
    </row>
    <row r="9" spans="1:16" x14ac:dyDescent="0.2">
      <c r="M9" s="10" t="str">
        <f>name!E10</f>
        <v>Sales and customer service occupations</v>
      </c>
      <c r="N9" s="11">
        <f>'Occ T5'!I50</f>
        <v>-0.19576106220203027</v>
      </c>
      <c r="O9" s="11">
        <f>'Occ T5'!H50</f>
        <v>2.8266356041388718E-2</v>
      </c>
      <c r="P9" s="11">
        <f>'Occ T5'!G50</f>
        <v>0.48862802087488788</v>
      </c>
    </row>
    <row r="10" spans="1:16" x14ac:dyDescent="0.2">
      <c r="M10" s="10" t="str">
        <f>name!E11</f>
        <v>Process, plant and machine operatives</v>
      </c>
      <c r="N10" s="11">
        <f>'Occ T5'!I51</f>
        <v>1.3161832846814212</v>
      </c>
      <c r="O10" s="11">
        <f>'Occ T5'!H51</f>
        <v>1.8095766940055364</v>
      </c>
      <c r="P10" s="11">
        <f>'Occ T5'!G51</f>
        <v>0.2168954415728308</v>
      </c>
    </row>
    <row r="11" spans="1:16" x14ac:dyDescent="0.2">
      <c r="M11" s="10" t="str">
        <f>name!E12</f>
        <v>Elementary occupations</v>
      </c>
      <c r="N11" s="11">
        <f>'Occ T5'!I52</f>
        <v>1.1368839443261693</v>
      </c>
      <c r="O11" s="11">
        <f>'Occ T5'!H52</f>
        <v>-1.9446119835409235</v>
      </c>
      <c r="P11" s="11">
        <f>'Occ T5'!G52</f>
        <v>-0.77210649323262004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11.22059838681615</v>
      </c>
      <c r="O13" s="11">
        <f>'Occ T5'!H54</f>
        <v>7.3221620224621233</v>
      </c>
      <c r="P13" s="11">
        <f>'Occ T5'!G54</f>
        <v>27.883239590722098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0.57620375852890771</v>
      </c>
      <c r="O18" s="11">
        <f>'Occ T5'!AN44</f>
        <v>2.2694310374819251</v>
      </c>
      <c r="P18" s="11">
        <f>'Occ T5'!AM44</f>
        <v>5.5113832556049829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0.59823443043512015</v>
      </c>
      <c r="O19" s="11">
        <f>'Occ T5'!AN45</f>
        <v>3.3792838876257427</v>
      </c>
      <c r="P19" s="11">
        <f>'Occ T5'!AM45</f>
        <v>11.197076535366421</v>
      </c>
    </row>
    <row r="20" spans="13:16" x14ac:dyDescent="0.2">
      <c r="M20" s="10" t="str">
        <f t="shared" si="0"/>
        <v>Associate professional occupations</v>
      </c>
      <c r="N20" s="11">
        <f>'Occ T5'!AO46</f>
        <v>0.92900030197191619</v>
      </c>
      <c r="O20" s="11">
        <f>'Occ T5'!AN46</f>
        <v>0.95305266883702622</v>
      </c>
      <c r="P20" s="11">
        <f>'Occ T5'!AM46</f>
        <v>3.4014494103449131</v>
      </c>
    </row>
    <row r="21" spans="13:16" x14ac:dyDescent="0.2">
      <c r="M21" s="10" t="str">
        <f t="shared" si="0"/>
        <v>Administrative and secretarial occupations</v>
      </c>
      <c r="N21" s="11">
        <f>'Occ T5'!AO47</f>
        <v>-8.4483154149578521E-2</v>
      </c>
      <c r="O21" s="11">
        <f>'Occ T5'!AN47</f>
        <v>-4.9711890992340422</v>
      </c>
      <c r="P21" s="11">
        <f>'Occ T5'!AM47</f>
        <v>-7.425727536299302</v>
      </c>
    </row>
    <row r="22" spans="13:16" x14ac:dyDescent="0.2">
      <c r="M22" s="10" t="str">
        <f t="shared" si="0"/>
        <v>Skilled trades occupations</v>
      </c>
      <c r="N22" s="11">
        <f>'Occ T5'!AO48</f>
        <v>1.0009688328322022</v>
      </c>
      <c r="O22" s="11">
        <f>'Occ T5'!AN48</f>
        <v>0.60151587612687241</v>
      </c>
      <c r="P22" s="11">
        <f>'Occ T5'!AM48</f>
        <v>1.1152196456081769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0.77011969019714499</v>
      </c>
      <c r="O23" s="11">
        <f>'Occ T5'!AN49</f>
        <v>7.3934861758893078E-2</v>
      </c>
      <c r="P23" s="11">
        <f>'Occ T5'!AM49</f>
        <v>2.3899075642083716</v>
      </c>
    </row>
    <row r="24" spans="13:16" x14ac:dyDescent="0.2">
      <c r="M24" s="10" t="str">
        <f t="shared" si="0"/>
        <v>Sales and customer service occupations</v>
      </c>
      <c r="N24" s="11">
        <f>'Occ T5'!AO50</f>
        <v>-9.3923510203267169E-2</v>
      </c>
      <c r="O24" s="11">
        <f>'Occ T5'!AN50</f>
        <v>-0.59770982392274519</v>
      </c>
      <c r="P24" s="11">
        <f>'Occ T5'!AM50</f>
        <v>-0.39503576395163087</v>
      </c>
    </row>
    <row r="25" spans="13:16" x14ac:dyDescent="0.2">
      <c r="M25" s="10" t="str">
        <f t="shared" si="0"/>
        <v>Process, plant and machine operatives</v>
      </c>
      <c r="N25" s="11">
        <f>'Occ T5'!AO51</f>
        <v>0.18822311035042616</v>
      </c>
      <c r="O25" s="11">
        <f>'Occ T5'!AN51</f>
        <v>0.9377347073326977</v>
      </c>
      <c r="P25" s="11">
        <f>'Occ T5'!AM51</f>
        <v>0.18996863323952273</v>
      </c>
    </row>
    <row r="26" spans="13:16" x14ac:dyDescent="0.2">
      <c r="M26" s="10" t="str">
        <f t="shared" si="0"/>
        <v>Elementary occupations</v>
      </c>
      <c r="N26" s="11">
        <f>'Occ T5'!AO52</f>
        <v>0.15943189802641022</v>
      </c>
      <c r="O26" s="11">
        <f>'Occ T5'!AN52</f>
        <v>-1.9038129317135848</v>
      </c>
      <c r="P26" s="11">
        <f>'Occ T5'!AM52</f>
        <v>0.67774911371787816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4.0437753579892899</v>
      </c>
      <c r="O28" s="11">
        <f>'Occ T5'!AN54</f>
        <v>0.74224118429279429</v>
      </c>
      <c r="P28" s="11">
        <f>'Occ T5'!AM54</f>
        <v>16.661990857839356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1.5874371856869605</v>
      </c>
      <c r="O33" s="11">
        <f>'Occ T5'!X44</f>
        <v>1.2195610761956948</v>
      </c>
      <c r="P33" s="11">
        <f>'Occ T5'!W44</f>
        <v>1.7617676149768826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-0.483431447692384</v>
      </c>
      <c r="O34" s="11">
        <f>'Occ T5'!X45</f>
        <v>2.8783593949748756</v>
      </c>
      <c r="P34" s="11">
        <f>'Occ T5'!W45</f>
        <v>11.002215372462842</v>
      </c>
    </row>
    <row r="35" spans="1:16" x14ac:dyDescent="0.2">
      <c r="M35" s="10" t="str">
        <f t="shared" si="1"/>
        <v>Associate professional occupations</v>
      </c>
      <c r="N35" s="11">
        <f>'Occ T5'!Y46</f>
        <v>0.35245989150945345</v>
      </c>
      <c r="O35" s="11">
        <f>'Occ T5'!X46</f>
        <v>-0.41344826288985281</v>
      </c>
      <c r="P35" s="11">
        <f>'Occ T5'!W46</f>
        <v>-0.55388846515934631</v>
      </c>
    </row>
    <row r="36" spans="1:16" x14ac:dyDescent="0.2">
      <c r="M36" s="10" t="str">
        <f t="shared" si="1"/>
        <v>Administrative and secretarial occupations</v>
      </c>
      <c r="N36" s="11">
        <f>'Occ T5'!Y47</f>
        <v>0.38927664371640713</v>
      </c>
      <c r="O36" s="11">
        <f>'Occ T5'!X47</f>
        <v>-0.61077879748445874</v>
      </c>
      <c r="P36" s="11">
        <f>'Occ T5'!W47</f>
        <v>0.19528141032703239</v>
      </c>
    </row>
    <row r="37" spans="1:16" x14ac:dyDescent="0.2">
      <c r="M37" s="10" t="str">
        <f t="shared" si="1"/>
        <v>Skilled trades occupations</v>
      </c>
      <c r="N37" s="11">
        <f>'Occ T5'!Y48</f>
        <v>2.8410754297577974</v>
      </c>
      <c r="O37" s="11">
        <f>'Occ T5'!X48</f>
        <v>0.84785718438261748</v>
      </c>
      <c r="P37" s="11">
        <f>'Occ T5'!W48</f>
        <v>-3.5306121288421188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0.4864306572166307</v>
      </c>
      <c r="O38" s="11">
        <f>'Occ T5'!X49</f>
        <v>1.2013511281808471</v>
      </c>
      <c r="P38" s="11">
        <f>'Occ T5'!W49</f>
        <v>2.8857499429079549</v>
      </c>
    </row>
    <row r="39" spans="1:16" x14ac:dyDescent="0.2">
      <c r="M39" s="10" t="str">
        <f t="shared" si="1"/>
        <v>Sales and customer service occupations</v>
      </c>
      <c r="N39" s="11">
        <f>'Occ T5'!Y50</f>
        <v>-0.10183755199876443</v>
      </c>
      <c r="O39" s="11">
        <f>'Occ T5'!X50</f>
        <v>0.62597617996409838</v>
      </c>
      <c r="P39" s="11">
        <f>'Occ T5'!W50</f>
        <v>0.88366378482652053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Enterprise M3 LEP (including all of Surrey)</v>
      </c>
      <c r="M40" s="10" t="str">
        <f t="shared" si="1"/>
        <v>Process, plant and machine operatives</v>
      </c>
      <c r="N40" s="11">
        <f>'Occ T5'!Y51</f>
        <v>1.1279601743309939</v>
      </c>
      <c r="O40" s="11">
        <f>'Occ T5'!X51</f>
        <v>0.87184198667283397</v>
      </c>
      <c r="P40" s="11">
        <f>'Occ T5'!W51</f>
        <v>2.6926808333318064E-2</v>
      </c>
    </row>
    <row r="41" spans="1:16" x14ac:dyDescent="0.2">
      <c r="M41" s="10" t="str">
        <f t="shared" si="1"/>
        <v>Elementary occupations</v>
      </c>
      <c r="N41" s="11">
        <f>'Occ T5'!Y52</f>
        <v>0.97745204629976179</v>
      </c>
      <c r="O41" s="11">
        <f>'Occ T5'!X52</f>
        <v>-4.0799051827359989E-2</v>
      </c>
      <c r="P41" s="11">
        <f>'Occ T5'!W52</f>
        <v>-1.4498556069504893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7.1768230288268597</v>
      </c>
      <c r="O43" s="11">
        <f>'Occ T5'!X54</f>
        <v>6.5799208381693006</v>
      </c>
      <c r="P43" s="11">
        <f>'Occ T5'!W54</f>
        <v>11.221248732882572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Enterprise M3 LEP (including all of Surrey)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Enterprise M3 LEP (including all of Surrey), Enterprise M3 LEP (including all of Surrey)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9.2605481020148375</v>
      </c>
      <c r="C5" s="11">
        <f>HLOOKUP(C$3,'Qual F1'!$M$4:$BW$14,11,FALSE)</f>
        <v>11.698067499309948</v>
      </c>
      <c r="D5" s="11">
        <f>HLOOKUP(D$3,'Qual F1'!$M$4:$BW$14,11,FALSE)</f>
        <v>12.589907206319181</v>
      </c>
      <c r="E5" s="11">
        <f>HLOOKUP(E$3,'Qual F1'!$M$4:$BW$14,11,FALSE)</f>
        <v>14.505822576804306</v>
      </c>
      <c r="F5" s="11">
        <f>HLOOKUP(F$3,'Qual F1'!$M$4:$BW$14,11,FALSE)</f>
        <v>18.348033681518153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65.810449577066009</v>
      </c>
      <c r="C6" s="11">
        <f>HLOOKUP(C$3,'Qual F1'!$M$4:$BW$14,10,FALSE)</f>
        <v>83.747962203200345</v>
      </c>
      <c r="D6" s="11">
        <f>HLOOKUP(D$3,'Qual F1'!$M$4:$BW$14,10,FALSE)</f>
        <v>89.814347131264412</v>
      </c>
      <c r="E6" s="11">
        <f>HLOOKUP(E$3,'Qual F1'!$M$4:$BW$14,10,FALSE)</f>
        <v>104.11601425970747</v>
      </c>
      <c r="F6" s="11">
        <f>HLOOKUP(F$3,'Qual F1'!$M$4:$BW$14,10,FALSE)</f>
        <v>132.23766294221994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140.04584462322029</v>
      </c>
      <c r="C7" s="11">
        <f>HLOOKUP(C$3,'Qual F1'!$M$4:$BW$14,9,FALSE)</f>
        <v>157.78810138836195</v>
      </c>
      <c r="D7" s="11">
        <f>HLOOKUP(D$3,'Qual F1'!$M$4:$BW$14,9,FALSE)</f>
        <v>155.73744103407574</v>
      </c>
      <c r="E7" s="11">
        <f>HLOOKUP(E$3,'Qual F1'!$M$4:$BW$14,9,FALSE)</f>
        <v>166.55873139274391</v>
      </c>
      <c r="F7" s="11">
        <f>HLOOKUP(F$3,'Qual F1'!$M$4:$BW$14,9,FALSE)</f>
        <v>189.88486875584363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38.130943631310181</v>
      </c>
      <c r="C8" s="11">
        <f>HLOOKUP(C$3,'Qual F1'!$M$4:$BW$14,8,FALSE)</f>
        <v>40.997057426056998</v>
      </c>
      <c r="D8" s="11">
        <f>HLOOKUP(D$3,'Qual F1'!$M$4:$BW$14,8,FALSE)</f>
        <v>40.537357710975634</v>
      </c>
      <c r="E8" s="11">
        <f>HLOOKUP(E$3,'Qual F1'!$M$4:$BW$14,8,FALSE)</f>
        <v>40.603390407858996</v>
      </c>
      <c r="F8" s="11">
        <f>HLOOKUP(F$3,'Qual F1'!$M$4:$BW$14,8,FALSE)</f>
        <v>44.974684659970002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37.573435100916356</v>
      </c>
      <c r="C9" s="11">
        <f>HLOOKUP(C$3,'Qual F1'!$M$4:$BW$14,7,FALSE)</f>
        <v>41.732638100613499</v>
      </c>
      <c r="D9" s="11">
        <f>HLOOKUP(D$3,'Qual F1'!$M$4:$BW$14,7,FALSE)</f>
        <v>41.597453960369378</v>
      </c>
      <c r="E9" s="11">
        <f>HLOOKUP(E$3,'Qual F1'!$M$4:$BW$14,7,FALSE)</f>
        <v>42.858467419938002</v>
      </c>
      <c r="F9" s="11">
        <f>HLOOKUP(F$3,'Qual F1'!$M$4:$BW$14,7,FALSE)</f>
        <v>48.671925566205807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130.77599716290786</v>
      </c>
      <c r="C10" s="11">
        <f>HLOOKUP(C$3,'Qual F1'!$M$4:$BW$14,6,FALSE)</f>
        <v>127.01364455606512</v>
      </c>
      <c r="D10" s="11">
        <f>HLOOKUP(D$3,'Qual F1'!$M$4:$BW$14,6,FALSE)</f>
        <v>131.72998579055349</v>
      </c>
      <c r="E10" s="11">
        <f>HLOOKUP(E$3,'Qual F1'!$M$4:$BW$14,6,FALSE)</f>
        <v>129.24186545026453</v>
      </c>
      <c r="F10" s="11">
        <f>HLOOKUP(F$3,'Qual F1'!$M$4:$BW$14,6,FALSE)</f>
        <v>128.59260944780894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125.16065528054565</v>
      </c>
      <c r="C11" s="11">
        <f>HLOOKUP(C$3,'Qual F1'!$M$4:$BW$14,5,FALSE)</f>
        <v>123.42532227547177</v>
      </c>
      <c r="D11" s="11">
        <f>HLOOKUP(D$3,'Qual F1'!$M$4:$BW$14,5,FALSE)</f>
        <v>112.54933633746013</v>
      </c>
      <c r="E11" s="11">
        <f>HLOOKUP(E$3,'Qual F1'!$M$4:$BW$14,5,FALSE)</f>
        <v>110.1757654460171</v>
      </c>
      <c r="F11" s="11">
        <f>HLOOKUP(F$3,'Qual F1'!$M$4:$BW$14,5,FALSE)</f>
        <v>93.10420392897943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85.107492752129829</v>
      </c>
      <c r="C12" s="11">
        <f>HLOOKUP(C$3,'Qual F1'!$M$4:$BW$14,4,FALSE)</f>
        <v>77.043480511488781</v>
      </c>
      <c r="D12" s="11">
        <f>HLOOKUP(D$3,'Qual F1'!$M$4:$BW$14,4,FALSE)</f>
        <v>66.71869303215243</v>
      </c>
      <c r="E12" s="11">
        <f>HLOOKUP(E$3,'Qual F1'!$M$4:$BW$14,4,FALSE)</f>
        <v>63.145832545035269</v>
      </c>
      <c r="F12" s="11">
        <f>HLOOKUP(F$3,'Qual F1'!$M$4:$BW$14,4,FALSE)</f>
        <v>43.279894535408388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23.840633769889028</v>
      </c>
      <c r="C13" s="11">
        <f>HLOOKUP(C$3,'Qual F1'!$M$4:$BW$14,3,FALSE)</f>
        <v>24.108726039432064</v>
      </c>
      <c r="D13" s="11">
        <f>HLOOKUP(D$3,'Qual F1'!$M$4:$BW$14,3,FALSE)</f>
        <v>21.059477796829775</v>
      </c>
      <c r="E13" s="11">
        <f>HLOOKUP(E$3,'Qual F1'!$M$4:$BW$14,3,FALSE)</f>
        <v>20.388110501629853</v>
      </c>
      <c r="F13" s="11">
        <f>HLOOKUP(F$3,'Qual F1'!$M$4:$BW$14,3,FALSE)</f>
        <v>19.666116482046267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655.7059999999999</v>
      </c>
      <c r="C15" s="11">
        <f t="shared" ref="C15:F15" si="0">SUM(C5:C13)</f>
        <v>687.5550000000004</v>
      </c>
      <c r="D15" s="11">
        <f t="shared" si="0"/>
        <v>672.33400000000017</v>
      </c>
      <c r="E15" s="11">
        <f t="shared" si="0"/>
        <v>691.59399999999948</v>
      </c>
      <c r="F15" s="11">
        <f t="shared" si="0"/>
        <v>718.76000000000067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1.4123018703526944</v>
      </c>
      <c r="C19" s="18">
        <f t="shared" si="1"/>
        <v>1.7014009787304201</v>
      </c>
      <c r="D19" s="18">
        <f t="shared" si="1"/>
        <v>1.8725673856028666</v>
      </c>
      <c r="E19" s="18">
        <f t="shared" si="1"/>
        <v>2.0974477188645819</v>
      </c>
      <c r="F19" s="18">
        <f t="shared" si="1"/>
        <v>2.5527343872110491</v>
      </c>
      <c r="G19" s="11"/>
    </row>
    <row r="20" spans="1:7" x14ac:dyDescent="0.2">
      <c r="A20" t="str">
        <f>$A6</f>
        <v>RQF7 Other higher degree</v>
      </c>
      <c r="B20" s="18">
        <f t="shared" si="1"/>
        <v>10.036578829088954</v>
      </c>
      <c r="C20" s="18">
        <f t="shared" si="1"/>
        <v>12.180547331224455</v>
      </c>
      <c r="D20" s="18">
        <f t="shared" si="1"/>
        <v>13.358590690231997</v>
      </c>
      <c r="E20" s="18">
        <f t="shared" si="1"/>
        <v>15.054499353624747</v>
      </c>
      <c r="F20" s="18">
        <f t="shared" si="1"/>
        <v>18.398027567229647</v>
      </c>
      <c r="G20" s="11"/>
    </row>
    <row r="21" spans="1:7" x14ac:dyDescent="0.2">
      <c r="A21" t="str">
        <f>$A7</f>
        <v>RQF6 First degree</v>
      </c>
      <c r="B21" s="18">
        <f t="shared" si="1"/>
        <v>21.358023965499829</v>
      </c>
      <c r="C21" s="18">
        <f t="shared" si="1"/>
        <v>22.949160632729289</v>
      </c>
      <c r="D21" s="18">
        <f t="shared" si="1"/>
        <v>23.163701528418272</v>
      </c>
      <c r="E21" s="18">
        <f t="shared" si="1"/>
        <v>24.083310640743562</v>
      </c>
      <c r="F21" s="18">
        <f t="shared" si="1"/>
        <v>26.418396788335947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5.8152500711157424</v>
      </c>
      <c r="C22" s="18">
        <f t="shared" si="3"/>
        <v>5.9627313343742649</v>
      </c>
      <c r="D22" s="18">
        <f t="shared" si="3"/>
        <v>6.0293481678712704</v>
      </c>
      <c r="E22" s="18">
        <f t="shared" si="3"/>
        <v>5.8709865047786742</v>
      </c>
      <c r="F22" s="18">
        <f t="shared" si="3"/>
        <v>6.2572603734167123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5.7302259093124608</v>
      </c>
      <c r="C23" s="18">
        <f t="shared" si="4"/>
        <v>6.0697163282375195</v>
      </c>
      <c r="D23" s="18">
        <f t="shared" si="4"/>
        <v>6.1870222181786687</v>
      </c>
      <c r="E23" s="18">
        <f t="shared" si="4"/>
        <v>6.1970559923796378</v>
      </c>
      <c r="F23" s="18">
        <f t="shared" si="4"/>
        <v>6.7716519514449551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19.944303874435779</v>
      </c>
      <c r="C24" s="18">
        <f t="shared" si="5"/>
        <v>18.473234076701505</v>
      </c>
      <c r="D24" s="18">
        <f t="shared" si="5"/>
        <v>19.59293830009392</v>
      </c>
      <c r="E24" s="18">
        <f t="shared" si="5"/>
        <v>18.687534225320725</v>
      </c>
      <c r="F24" s="18">
        <f t="shared" si="5"/>
        <v>17.890896745479552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19.08792283135211</v>
      </c>
      <c r="C25" s="18">
        <f t="shared" si="6"/>
        <v>17.951338042116149</v>
      </c>
      <c r="D25" s="18">
        <f t="shared" si="6"/>
        <v>16.740092920700146</v>
      </c>
      <c r="E25" s="18">
        <f t="shared" si="6"/>
        <v>15.930700012726712</v>
      </c>
      <c r="F25" s="18">
        <f t="shared" si="6"/>
        <v>12.953448150840243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12.979520204501688</v>
      </c>
      <c r="C26" s="18">
        <f>C12/C$15*100</f>
        <v>11.20542800379442</v>
      </c>
      <c r="D26" s="18">
        <f t="shared" si="7"/>
        <v>9.9234447509946566</v>
      </c>
      <c r="E26" s="18">
        <f t="shared" si="7"/>
        <v>9.1304772084539945</v>
      </c>
      <c r="F26" s="18">
        <f t="shared" si="7"/>
        <v>6.0214667671278796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3.6358724443407611</v>
      </c>
      <c r="C27" s="18">
        <f>C13/C$15*100</f>
        <v>3.5064432720919849</v>
      </c>
      <c r="D27" s="18">
        <f t="shared" si="8"/>
        <v>3.132294037908208</v>
      </c>
      <c r="E27" s="18">
        <f t="shared" si="8"/>
        <v>2.9479883431073532</v>
      </c>
      <c r="F27" s="18">
        <f t="shared" si="8"/>
        <v>2.7361172689139974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6.0154980010093118</v>
      </c>
      <c r="C33" s="18">
        <f t="shared" si="9"/>
        <v>7.6238208324737489</v>
      </c>
      <c r="D33" s="18">
        <f t="shared" si="9"/>
        <v>2.873606736226475</v>
      </c>
      <c r="E33" s="18">
        <f t="shared" si="9"/>
        <v>2.3775463512121009</v>
      </c>
      <c r="F33" s="18">
        <f>IF(F$3-D$3 &lt;&gt; 0,(EXP(LN(F5/D5)/(F$3-D$3))-1)*100,0)</f>
        <v>2.5426334614800039</v>
      </c>
    </row>
    <row r="34" spans="1:6" x14ac:dyDescent="0.2">
      <c r="A34" t="str">
        <f>$A20</f>
        <v>RQF7 Other higher degree</v>
      </c>
      <c r="B34" s="18">
        <f t="shared" si="9"/>
        <v>6.2110855578029422</v>
      </c>
      <c r="C34" s="18">
        <f t="shared" si="9"/>
        <v>7.2436209413012431</v>
      </c>
      <c r="D34" s="18">
        <f t="shared" si="9"/>
        <v>2.9993213923833473</v>
      </c>
      <c r="E34" s="18">
        <f t="shared" si="9"/>
        <v>2.4197621903097266</v>
      </c>
      <c r="F34" s="18">
        <f t="shared" ref="F34:F43" si="10">IF(F$3-D$3 &lt;&gt; 0,(EXP(LN(F6/D6)/(F$3-D$3))-1)*100,0)</f>
        <v>2.6125853398149212</v>
      </c>
    </row>
    <row r="35" spans="1:6" x14ac:dyDescent="0.2">
      <c r="A35" t="str">
        <f>$A21</f>
        <v>RQF6 First degree</v>
      </c>
      <c r="B35" s="18">
        <f t="shared" si="9"/>
        <v>3.0269885795690454</v>
      </c>
      <c r="C35" s="18">
        <f t="shared" si="9"/>
        <v>-1.29962927257673</v>
      </c>
      <c r="D35" s="18">
        <f t="shared" si="9"/>
        <v>1.352595297993231</v>
      </c>
      <c r="E35" s="18">
        <f t="shared" si="9"/>
        <v>1.3193267795332808</v>
      </c>
      <c r="F35" s="18">
        <f t="shared" si="10"/>
        <v>1.3304150721499264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1.8283679823387633</v>
      </c>
      <c r="C36" s="18">
        <f t="shared" ref="C36:E36" si="12">IF(D$3-C$3 &lt;&gt; 0,(EXP(LN(D8/C8)/(D$3-C$3))-1)*100,0)</f>
        <v>-1.1212992930297205</v>
      </c>
      <c r="D36" s="18">
        <f t="shared" si="12"/>
        <v>3.2557481513317832E-2</v>
      </c>
      <c r="E36" s="18">
        <f t="shared" si="12"/>
        <v>1.0277271853909475</v>
      </c>
      <c r="F36" s="18">
        <f t="shared" si="10"/>
        <v>0.69490874171662664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2.6594030063139762</v>
      </c>
      <c r="C37" s="18">
        <f t="shared" si="13"/>
        <v>-0.3239290550436924</v>
      </c>
      <c r="D37" s="18">
        <f t="shared" si="13"/>
        <v>0.59907268720111873</v>
      </c>
      <c r="E37" s="18">
        <f t="shared" si="13"/>
        <v>1.2801157744041891</v>
      </c>
      <c r="F37" s="18">
        <f t="shared" si="10"/>
        <v>1.0525906610868052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-0.72712843900498703</v>
      </c>
      <c r="C38" s="18">
        <f t="shared" si="14"/>
        <v>3.7132555726377303</v>
      </c>
      <c r="D38" s="18">
        <f t="shared" si="14"/>
        <v>-0.38064750410765624</v>
      </c>
      <c r="E38" s="18">
        <f t="shared" si="14"/>
        <v>-5.034966032705368E-2</v>
      </c>
      <c r="F38" s="18">
        <f t="shared" si="10"/>
        <v>-0.1605704443188638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-0.34843801804113061</v>
      </c>
      <c r="C39" s="18">
        <f t="shared" si="15"/>
        <v>-8.8117946443255981</v>
      </c>
      <c r="D39" s="18">
        <f t="shared" si="15"/>
        <v>-0.42538690548685754</v>
      </c>
      <c r="E39" s="18">
        <f t="shared" si="15"/>
        <v>-1.6694832552554884</v>
      </c>
      <c r="F39" s="18">
        <f t="shared" si="10"/>
        <v>-1.256521230607166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-2.4579172761670098</v>
      </c>
      <c r="C40" s="18">
        <f t="shared" si="16"/>
        <v>-13.401247465444799</v>
      </c>
      <c r="D40" s="18">
        <f t="shared" si="16"/>
        <v>-1.0947300432920581</v>
      </c>
      <c r="E40" s="18">
        <f t="shared" si="16"/>
        <v>-3.7071257831175486</v>
      </c>
      <c r="F40" s="18">
        <f t="shared" si="10"/>
        <v>-2.8440854497571277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0.27995176354045359</v>
      </c>
      <c r="C41" s="18">
        <f t="shared" si="17"/>
        <v>-12.647902828274537</v>
      </c>
      <c r="D41" s="18">
        <f t="shared" si="17"/>
        <v>-0.64588112346593007</v>
      </c>
      <c r="E41" s="18">
        <f t="shared" si="17"/>
        <v>-0.35989813896868394</v>
      </c>
      <c r="F41" s="18">
        <f t="shared" si="10"/>
        <v>-0.45531714803528356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1.1927903925089467</v>
      </c>
      <c r="C43" s="18">
        <f t="shared" ref="C43" si="18">IF(D$3-C$3 &lt;&gt; 0,(EXP(LN(D15/C15)/(D$3-C$3))-1)*100,0)</f>
        <v>-2.2137865334409979</v>
      </c>
      <c r="D43" s="18">
        <f>IF(E$3-D$3 &lt;&gt; 0,(EXP(LN(E15/D15)/(E$3-D$3))-1)*100,0)</f>
        <v>0.56647518460068991</v>
      </c>
      <c r="E43" s="18">
        <f>IF(F$3-E$3 &lt;&gt; 0,(EXP(LN(F15/E15)/(F$3-E$3))-1)*100,0)</f>
        <v>0.38602744219171647</v>
      </c>
      <c r="F43" s="18">
        <f t="shared" si="10"/>
        <v>0.44614068541455332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2.4375193972951106</v>
      </c>
      <c r="C47" s="27">
        <f>D5-C5</f>
        <v>0.89183970700923254</v>
      </c>
      <c r="D47" s="27">
        <f>E5-D5</f>
        <v>1.9159153704851253</v>
      </c>
      <c r="E47" s="27">
        <f>F5-E5</f>
        <v>3.8422111047138472</v>
      </c>
      <c r="F47" s="27">
        <f>F5-D5</f>
        <v>5.7581264751989725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17.937512626134335</v>
      </c>
      <c r="C48" s="27">
        <f t="shared" si="20"/>
        <v>6.0663849280640676</v>
      </c>
      <c r="D48" s="27">
        <f t="shared" si="20"/>
        <v>14.301667128443057</v>
      </c>
      <c r="E48" s="27">
        <f t="shared" si="20"/>
        <v>28.121648682512472</v>
      </c>
      <c r="F48" s="27">
        <f t="shared" ref="F48:F57" si="21">F6-D6</f>
        <v>42.423315810955529</v>
      </c>
    </row>
    <row r="49" spans="1:6" x14ac:dyDescent="0.2">
      <c r="A49" t="str">
        <f t="shared" si="19"/>
        <v>RQF6 First degree</v>
      </c>
      <c r="B49" s="27">
        <f t="shared" ref="B49:E49" si="22">C7-B7</f>
        <v>17.742256765141661</v>
      </c>
      <c r="C49" s="27">
        <f t="shared" si="22"/>
        <v>-2.0506603542862081</v>
      </c>
      <c r="D49" s="27">
        <f t="shared" si="22"/>
        <v>10.821290358668165</v>
      </c>
      <c r="E49" s="27">
        <f t="shared" si="22"/>
        <v>23.326137363099718</v>
      </c>
      <c r="F49" s="27">
        <f t="shared" si="21"/>
        <v>34.147427721767883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2.8661137947468163</v>
      </c>
      <c r="C50" s="27">
        <f t="shared" si="23"/>
        <v>-0.45969971508136354</v>
      </c>
      <c r="D50" s="27">
        <f t="shared" si="23"/>
        <v>6.6032696883361552E-2</v>
      </c>
      <c r="E50" s="27">
        <f t="shared" si="23"/>
        <v>4.3712942521110065</v>
      </c>
      <c r="F50" s="27">
        <f t="shared" si="21"/>
        <v>4.4373269489943681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4.1592029996971434</v>
      </c>
      <c r="C51" s="27">
        <f t="shared" si="24"/>
        <v>-0.13518414024412095</v>
      </c>
      <c r="D51" s="27">
        <f t="shared" si="24"/>
        <v>1.2610134595686233</v>
      </c>
      <c r="E51" s="27">
        <f t="shared" si="24"/>
        <v>5.8134581462678057</v>
      </c>
      <c r="F51" s="27">
        <f t="shared" si="21"/>
        <v>7.074471605836429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-3.7623526068427395</v>
      </c>
      <c r="C52" s="27">
        <f t="shared" si="25"/>
        <v>4.7163412344883682</v>
      </c>
      <c r="D52" s="27">
        <f t="shared" si="25"/>
        <v>-2.4881203402889582</v>
      </c>
      <c r="E52" s="27">
        <f t="shared" si="25"/>
        <v>-0.64925600245558712</v>
      </c>
      <c r="F52" s="27">
        <f t="shared" si="21"/>
        <v>-3.1373763427445454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-1.7353330050738833</v>
      </c>
      <c r="C53" s="27">
        <f>D11-C11</f>
        <v>-10.875985938011638</v>
      </c>
      <c r="D53" s="27">
        <f t="shared" si="26"/>
        <v>-2.3735708914430376</v>
      </c>
      <c r="E53" s="27">
        <f t="shared" si="26"/>
        <v>-17.071561517037665</v>
      </c>
      <c r="F53" s="27">
        <f t="shared" si="21"/>
        <v>-19.445132408480703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-8.0640122406410484</v>
      </c>
      <c r="C54" s="27">
        <f t="shared" si="27"/>
        <v>-10.324787479336351</v>
      </c>
      <c r="D54" s="27">
        <f t="shared" si="27"/>
        <v>-3.5728604871171612</v>
      </c>
      <c r="E54" s="27">
        <f t="shared" si="27"/>
        <v>-19.865938009626881</v>
      </c>
      <c r="F54" s="27">
        <f t="shared" si="21"/>
        <v>-23.438798496744042</v>
      </c>
    </row>
    <row r="55" spans="1:6" x14ac:dyDescent="0.2">
      <c r="A55" t="str">
        <f t="shared" si="19"/>
        <v>No Qualification</v>
      </c>
      <c r="B55" s="27">
        <f t="shared" ref="B55:E55" si="28">C13-B13</f>
        <v>0.26809226954303611</v>
      </c>
      <c r="C55" s="27">
        <f t="shared" si="28"/>
        <v>-3.0492482426022889</v>
      </c>
      <c r="D55" s="27">
        <f t="shared" si="28"/>
        <v>-0.67136729519992144</v>
      </c>
      <c r="E55" s="27">
        <f t="shared" si="28"/>
        <v>-0.72199401958358678</v>
      </c>
      <c r="F55" s="27">
        <f t="shared" si="21"/>
        <v>-1.3933613147835082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31.849000000000501</v>
      </c>
      <c r="C57" s="29">
        <f t="shared" ref="C57" si="29">D15-C15</f>
        <v>-15.221000000000231</v>
      </c>
      <c r="D57" s="29">
        <f>E15-D15</f>
        <v>19.259999999999309</v>
      </c>
      <c r="E57" s="29">
        <f>F15-E15</f>
        <v>27.166000000001191</v>
      </c>
      <c r="F57" s="29">
        <f t="shared" si="21"/>
        <v>46.426000000000499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Enterprise M3 LEP (including all of Surrey)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32.924022284994734</v>
      </c>
      <c r="N6" s="11">
        <v>30.171659030105868</v>
      </c>
      <c r="O6" s="11">
        <v>24.817746989734275</v>
      </c>
      <c r="P6" s="11">
        <v>26.152442349097694</v>
      </c>
      <c r="Q6" s="11">
        <v>19.656911973251187</v>
      </c>
      <c r="R6" s="11">
        <v>23.840633769889028</v>
      </c>
      <c r="S6" s="11">
        <v>22.296523188853907</v>
      </c>
      <c r="T6" s="11">
        <v>22.496501704891386</v>
      </c>
      <c r="U6" s="11">
        <v>21.62556725929019</v>
      </c>
      <c r="V6" s="11">
        <v>24.108726039432064</v>
      </c>
      <c r="W6" s="11">
        <v>21.059477796829775</v>
      </c>
      <c r="X6" s="11">
        <v>23.724295416952767</v>
      </c>
      <c r="Y6" s="11">
        <v>21.302483111859726</v>
      </c>
      <c r="Z6" s="11">
        <v>20.88236279926312</v>
      </c>
      <c r="AA6" s="11">
        <v>20.388345304590274</v>
      </c>
      <c r="AB6" s="11">
        <v>20.388110501629853</v>
      </c>
      <c r="AC6" s="11">
        <v>20.425226493329653</v>
      </c>
      <c r="AD6" s="11">
        <v>20.388271250990538</v>
      </c>
      <c r="AE6" s="11">
        <v>20.283201907330294</v>
      </c>
      <c r="AF6" s="11">
        <v>20.145602854632344</v>
      </c>
      <c r="AG6" s="11">
        <v>20.006282923586696</v>
      </c>
      <c r="AH6" s="11">
        <v>19.83911390917163</v>
      </c>
      <c r="AI6" s="11">
        <v>19.642118914462941</v>
      </c>
      <c r="AJ6" s="11">
        <v>19.418061296732851</v>
      </c>
      <c r="AK6" s="11">
        <v>19.212216672752607</v>
      </c>
      <c r="AL6" s="11">
        <v>19.666116482046267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93.449957866778391</v>
      </c>
      <c r="N7" s="11">
        <v>90.631321645206754</v>
      </c>
      <c r="O7" s="11">
        <v>87.93674358845999</v>
      </c>
      <c r="P7" s="11">
        <v>83.188511777967037</v>
      </c>
      <c r="Q7" s="11">
        <v>83.342159275437126</v>
      </c>
      <c r="R7" s="11">
        <v>85.107492752129829</v>
      </c>
      <c r="S7" s="11">
        <v>85.838373126103605</v>
      </c>
      <c r="T7" s="11">
        <v>77.814517887591293</v>
      </c>
      <c r="U7" s="11">
        <v>76.983088755086371</v>
      </c>
      <c r="V7" s="11">
        <v>77.043480511488781</v>
      </c>
      <c r="W7" s="11">
        <v>66.71869303215243</v>
      </c>
      <c r="X7" s="11">
        <v>72.917900146731156</v>
      </c>
      <c r="Y7" s="11">
        <v>68.520161319923119</v>
      </c>
      <c r="Z7" s="11">
        <v>66.810707554857387</v>
      </c>
      <c r="AA7" s="11">
        <v>65.108238132035609</v>
      </c>
      <c r="AB7" s="11">
        <v>63.145832545035269</v>
      </c>
      <c r="AC7" s="11">
        <v>61.155012967752022</v>
      </c>
      <c r="AD7" s="11">
        <v>59.176853039656613</v>
      </c>
      <c r="AE7" s="11">
        <v>57.214878828661284</v>
      </c>
      <c r="AF7" s="11">
        <v>55.267205913842517</v>
      </c>
      <c r="AG7" s="11">
        <v>53.333515747958749</v>
      </c>
      <c r="AH7" s="11">
        <v>51.388404121032927</v>
      </c>
      <c r="AI7" s="11">
        <v>49.415527858007735</v>
      </c>
      <c r="AJ7" s="11">
        <v>47.420162455903743</v>
      </c>
      <c r="AK7" s="11">
        <v>45.390108443827891</v>
      </c>
      <c r="AL7" s="11">
        <v>43.279894535408388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125.65566885783525</v>
      </c>
      <c r="N8" s="11">
        <v>127.20639031412469</v>
      </c>
      <c r="O8" s="11">
        <v>127.12944593829958</v>
      </c>
      <c r="P8" s="11">
        <v>127.09222595138802</v>
      </c>
      <c r="Q8" s="11">
        <v>126.22278746466908</v>
      </c>
      <c r="R8" s="11">
        <v>125.16065528054565</v>
      </c>
      <c r="S8" s="11">
        <v>128.73618079558014</v>
      </c>
      <c r="T8" s="11">
        <v>121.38689677175515</v>
      </c>
      <c r="U8" s="11">
        <v>118.42524379162232</v>
      </c>
      <c r="V8" s="11">
        <v>123.42532227547177</v>
      </c>
      <c r="W8" s="11">
        <v>112.54933633746013</v>
      </c>
      <c r="X8" s="11">
        <v>118.27751756955799</v>
      </c>
      <c r="Y8" s="11">
        <v>114.05691977424897</v>
      </c>
      <c r="Z8" s="11">
        <v>112.88080272117639</v>
      </c>
      <c r="AA8" s="11">
        <v>111.75594149834482</v>
      </c>
      <c r="AB8" s="11">
        <v>110.1757654460171</v>
      </c>
      <c r="AC8" s="11">
        <v>108.51841823684298</v>
      </c>
      <c r="AD8" s="11">
        <v>106.79651057247304</v>
      </c>
      <c r="AE8" s="11">
        <v>105.09458527215592</v>
      </c>
      <c r="AF8" s="11">
        <v>103.38665086819482</v>
      </c>
      <c r="AG8" s="11">
        <v>101.70517718364232</v>
      </c>
      <c r="AH8" s="11">
        <v>100.00754068846169</v>
      </c>
      <c r="AI8" s="11">
        <v>98.315877047367763</v>
      </c>
      <c r="AJ8" s="11">
        <v>96.626564906160951</v>
      </c>
      <c r="AK8" s="11">
        <v>94.921770103722977</v>
      </c>
      <c r="AL8" s="11">
        <v>93.10420392897943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128.11247180494479</v>
      </c>
      <c r="N9" s="11">
        <v>124.8412487479161</v>
      </c>
      <c r="O9" s="11">
        <v>132.3417722501338</v>
      </c>
      <c r="P9" s="11">
        <v>122.62076988854429</v>
      </c>
      <c r="Q9" s="11">
        <v>128.38281664850797</v>
      </c>
      <c r="R9" s="11">
        <v>130.77599716290786</v>
      </c>
      <c r="S9" s="11">
        <v>136.11146712446029</v>
      </c>
      <c r="T9" s="11">
        <v>130.20994558494371</v>
      </c>
      <c r="U9" s="11">
        <v>131.48244510306128</v>
      </c>
      <c r="V9" s="11">
        <v>127.01364455606512</v>
      </c>
      <c r="W9" s="11">
        <v>131.72998579055349</v>
      </c>
      <c r="X9" s="11">
        <v>126.72400963700606</v>
      </c>
      <c r="Y9" s="11">
        <v>128.54070445793971</v>
      </c>
      <c r="Z9" s="11">
        <v>128.88449558752976</v>
      </c>
      <c r="AA9" s="11">
        <v>129.31228606598717</v>
      </c>
      <c r="AB9" s="11">
        <v>129.24186545026453</v>
      </c>
      <c r="AC9" s="11">
        <v>129.10244445223731</v>
      </c>
      <c r="AD9" s="11">
        <v>128.9247338197406</v>
      </c>
      <c r="AE9" s="11">
        <v>128.78945821103167</v>
      </c>
      <c r="AF9" s="11">
        <v>128.67063401555552</v>
      </c>
      <c r="AG9" s="11">
        <v>128.61937896368767</v>
      </c>
      <c r="AH9" s="11">
        <v>128.58464768850754</v>
      </c>
      <c r="AI9" s="11">
        <v>128.57233828191485</v>
      </c>
      <c r="AJ9" s="11">
        <v>128.59634631080675</v>
      </c>
      <c r="AK9" s="11">
        <v>128.64340652118966</v>
      </c>
      <c r="AL9" s="11">
        <v>128.59260944780894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33.954156679223424</v>
      </c>
      <c r="N10" s="11">
        <v>35.229054298937214</v>
      </c>
      <c r="O10" s="11">
        <v>37.41670141736455</v>
      </c>
      <c r="P10" s="11">
        <v>37.32195836348194</v>
      </c>
      <c r="Q10" s="11">
        <v>39.915245351083172</v>
      </c>
      <c r="R10" s="11">
        <v>37.573435100916356</v>
      </c>
      <c r="S10" s="11">
        <v>37.924492226575524</v>
      </c>
      <c r="T10" s="11">
        <v>38.312214820048716</v>
      </c>
      <c r="U10" s="11">
        <v>38.393449189833731</v>
      </c>
      <c r="V10" s="11">
        <v>41.732638100613499</v>
      </c>
      <c r="W10" s="11">
        <v>41.597453960369378</v>
      </c>
      <c r="X10" s="11">
        <v>40.485069393323705</v>
      </c>
      <c r="Y10" s="11">
        <v>41.07366747884781</v>
      </c>
      <c r="Z10" s="11">
        <v>41.695197394302376</v>
      </c>
      <c r="AA10" s="11">
        <v>42.353199198289893</v>
      </c>
      <c r="AB10" s="11">
        <v>42.858467419938002</v>
      </c>
      <c r="AC10" s="11">
        <v>43.364962619158923</v>
      </c>
      <c r="AD10" s="11">
        <v>43.86201770245637</v>
      </c>
      <c r="AE10">
        <v>44.385726339373655</v>
      </c>
      <c r="AF10">
        <v>44.931946700130304</v>
      </c>
      <c r="AG10">
        <v>45.515055442715735</v>
      </c>
      <c r="AH10">
        <v>46.110410216229752</v>
      </c>
      <c r="AI10" s="11">
        <v>46.718971572428117</v>
      </c>
      <c r="AJ10" s="11">
        <v>47.359451734266003</v>
      </c>
      <c r="AK10" s="11">
        <v>48.035702549705228</v>
      </c>
      <c r="AL10" s="11">
        <v>48.671925566205807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38.578742559020554</v>
      </c>
      <c r="N11" s="11">
        <v>38.273454856592004</v>
      </c>
      <c r="O11" s="11">
        <v>40.026817748165854</v>
      </c>
      <c r="P11" s="11">
        <v>39.208254474331738</v>
      </c>
      <c r="Q11" s="11">
        <v>40.319061463054467</v>
      </c>
      <c r="R11" s="11">
        <v>38.130943631310181</v>
      </c>
      <c r="S11" s="11">
        <v>37.664246992224896</v>
      </c>
      <c r="T11" s="11">
        <v>38.108381674557386</v>
      </c>
      <c r="U11" s="11">
        <v>38.238013929054198</v>
      </c>
      <c r="V11" s="11">
        <v>40.997057426056998</v>
      </c>
      <c r="W11" s="11">
        <v>40.537357710975634</v>
      </c>
      <c r="X11" s="11">
        <v>39.170689755574351</v>
      </c>
      <c r="Y11" s="11">
        <v>39.505070519733124</v>
      </c>
      <c r="Z11" s="11">
        <v>39.856215619115325</v>
      </c>
      <c r="AA11" s="11">
        <v>40.291270886787807</v>
      </c>
      <c r="AB11" s="11">
        <v>40.603390407858996</v>
      </c>
      <c r="AC11" s="11">
        <v>40.937032544167479</v>
      </c>
      <c r="AD11" s="11">
        <v>41.256653730672404</v>
      </c>
      <c r="AE11">
        <v>41.587032431865936</v>
      </c>
      <c r="AF11">
        <v>41.980039257082332</v>
      </c>
      <c r="AG11">
        <v>42.409420662307916</v>
      </c>
      <c r="AH11">
        <v>42.863401200968489</v>
      </c>
      <c r="AI11" s="11">
        <v>43.362807580326908</v>
      </c>
      <c r="AJ11" s="11">
        <v>43.898583249218539</v>
      </c>
      <c r="AK11" s="11">
        <v>44.453466728115295</v>
      </c>
      <c r="AL11" s="11">
        <v>44.974684659970002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113.3091978535407</v>
      </c>
      <c r="N12" s="11">
        <v>120.018319464565</v>
      </c>
      <c r="O12" s="11">
        <v>129.32627958055701</v>
      </c>
      <c r="P12" s="11">
        <v>134.25633448005539</v>
      </c>
      <c r="Q12" s="11">
        <v>142.62680340947179</v>
      </c>
      <c r="R12" s="11">
        <v>140.04584462322029</v>
      </c>
      <c r="S12" s="11">
        <v>139.77580964028823</v>
      </c>
      <c r="T12" s="11">
        <v>139.73895985078784</v>
      </c>
      <c r="U12" s="11">
        <v>145.25186196946694</v>
      </c>
      <c r="V12" s="11">
        <v>157.78810138836195</v>
      </c>
      <c r="W12" s="11">
        <v>155.73744103407574</v>
      </c>
      <c r="X12" s="11">
        <v>156.3146475351613</v>
      </c>
      <c r="Y12" s="11">
        <v>158.2296408395901</v>
      </c>
      <c r="Z12" s="11">
        <v>161.1045778779677</v>
      </c>
      <c r="AA12" s="11">
        <v>164.10011603471597</v>
      </c>
      <c r="AB12" s="11">
        <v>166.55873139274391</v>
      </c>
      <c r="AC12" s="11">
        <v>168.84935759606779</v>
      </c>
      <c r="AD12" s="11">
        <v>171.09555063116068</v>
      </c>
      <c r="AE12">
        <v>173.36987593097248</v>
      </c>
      <c r="AF12">
        <v>175.61501611327375</v>
      </c>
      <c r="AG12">
        <v>177.95191854036929</v>
      </c>
      <c r="AH12">
        <v>180.30762960013729</v>
      </c>
      <c r="AI12">
        <v>182.69197163232946</v>
      </c>
      <c r="AJ12">
        <v>185.10397898548186</v>
      </c>
      <c r="AK12">
        <v>187.53662459177852</v>
      </c>
      <c r="AL12">
        <v>189.88486875584363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51.856254781529557</v>
      </c>
      <c r="N13" s="11">
        <v>51.93230930550439</v>
      </c>
      <c r="O13" s="11">
        <v>56.040295161524185</v>
      </c>
      <c r="P13" s="11">
        <v>53.708062686767235</v>
      </c>
      <c r="Q13" s="11">
        <v>61.781489364662193</v>
      </c>
      <c r="R13" s="11">
        <v>65.810449577066009</v>
      </c>
      <c r="S13" s="11">
        <v>77.627619033413112</v>
      </c>
      <c r="T13" s="11">
        <v>77.244888036775279</v>
      </c>
      <c r="U13" s="11">
        <v>78.129472478508717</v>
      </c>
      <c r="V13" s="11">
        <v>83.747962203200345</v>
      </c>
      <c r="W13" s="11">
        <v>89.814347131264412</v>
      </c>
      <c r="X13" s="11">
        <v>85.111600179742567</v>
      </c>
      <c r="Y13" s="11">
        <v>93.444936391769133</v>
      </c>
      <c r="Z13" s="11">
        <v>97.121142572194628</v>
      </c>
      <c r="AA13" s="11">
        <v>100.82386880714894</v>
      </c>
      <c r="AB13" s="11">
        <v>104.11601425970747</v>
      </c>
      <c r="AC13" s="11">
        <v>107.26283396546503</v>
      </c>
      <c r="AD13" s="11">
        <v>110.28501564021283</v>
      </c>
      <c r="AE13">
        <v>113.24941902734123</v>
      </c>
      <c r="AF13">
        <v>116.14340788297305</v>
      </c>
      <c r="AG13">
        <v>119.01580062719505</v>
      </c>
      <c r="AH13">
        <v>121.81515259169491</v>
      </c>
      <c r="AI13">
        <v>124.55299363955181</v>
      </c>
      <c r="AJ13">
        <v>127.23006871795268</v>
      </c>
      <c r="AK13">
        <v>129.82996512447008</v>
      </c>
      <c r="AL13">
        <v>132.23766294221994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7.4685273121326068</v>
      </c>
      <c r="N14" s="11">
        <v>7.2612423370477988</v>
      </c>
      <c r="O14" s="11">
        <v>7.8951973257614831</v>
      </c>
      <c r="P14" s="11">
        <v>7.6984400283670107</v>
      </c>
      <c r="Q14" s="11">
        <v>8.640725049862974</v>
      </c>
      <c r="R14" s="11">
        <v>9.2605481020148375</v>
      </c>
      <c r="S14" s="11">
        <v>10.956287872499987</v>
      </c>
      <c r="T14" s="11">
        <v>10.812693668649025</v>
      </c>
      <c r="U14" s="11">
        <v>10.903857524076884</v>
      </c>
      <c r="V14" s="11">
        <v>11.698067499309948</v>
      </c>
      <c r="W14" s="11">
        <v>12.589907206319181</v>
      </c>
      <c r="X14" s="11">
        <v>11.952270365950779</v>
      </c>
      <c r="Y14" s="11">
        <v>13.06141610608822</v>
      </c>
      <c r="Z14" s="11">
        <v>13.557497873593663</v>
      </c>
      <c r="AA14" s="11">
        <v>14.056734072099422</v>
      </c>
      <c r="AB14" s="11">
        <v>14.505822576804306</v>
      </c>
      <c r="AC14" s="11">
        <v>14.935711124979155</v>
      </c>
      <c r="AD14" s="11">
        <v>15.350393612636868</v>
      </c>
      <c r="AE14">
        <v>15.756822051266875</v>
      </c>
      <c r="AF14">
        <v>16.150496394315617</v>
      </c>
      <c r="AG14">
        <v>16.541449908537846</v>
      </c>
      <c r="AH14">
        <v>16.921699983796167</v>
      </c>
      <c r="AI14">
        <v>17.294393473609862</v>
      </c>
      <c r="AJ14">
        <v>17.65778234347664</v>
      </c>
      <c r="AK14">
        <v>18.014739264438219</v>
      </c>
      <c r="AL14">
        <v>18.348033681518153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Enterprise M3 LEP (including all of Surrey)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Enterprise M3 LEP (including all of Surrey)</v>
      </c>
      <c r="W1" s="203" t="str">
        <f>CONCATENATE("Shift-share Figure 1: Levels of Employment, ",C4," - ",F40,", ",Info!B5)</f>
        <v>Shift-share Figure 1: Levels of Employment, 2015 - 2035, Enterprise M3 LEP (including all of Surrey)</v>
      </c>
      <c r="AK1" s="203" t="str">
        <f>CONCATENATE("Shift-share Figure 1.1: Net Changes, ",C4,"-",F40,", ",Info!B5)</f>
        <v>Shift-share Figure 1.1: Net Changes, 2015-2035, Enterprise M3 LEP (including all of Surrey)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51.739734539298638</v>
      </c>
      <c r="C8" s="141">
        <f t="shared" ref="C8:C33" si="0">B8/B$35*100</f>
        <v>7.8906910321544412</v>
      </c>
      <c r="E8" s="151">
        <v>60.265480669592556</v>
      </c>
      <c r="F8" s="141">
        <f t="shared" ref="F8:F33" si="1">E8/E$35*100</f>
        <v>8.96362234686816</v>
      </c>
      <c r="H8" s="151">
        <f>E8-B8</f>
        <v>8.5257461302939177</v>
      </c>
      <c r="I8" s="141">
        <f>IF(B8&lt;&gt;0,((E8/B8)-1)*100,0)</f>
        <v>16.478140458602919</v>
      </c>
      <c r="K8" s="207">
        <f t="shared" ref="K8:K33" si="2">(($E$35/$B$35)-1)*B8</f>
        <v>1.3120641048265758</v>
      </c>
      <c r="L8" s="141">
        <f>IF(B8&lt;&gt;0,K8/B8*100,0)</f>
        <v>2.5358926104075863</v>
      </c>
      <c r="N8" s="151">
        <f>H8-(K8+Q8)</f>
        <v>7.2048079580622213</v>
      </c>
      <c r="O8" s="141">
        <f>IF(B8&lt;&gt;0,N8/B8*100,0)</f>
        <v>13.925096489603842</v>
      </c>
      <c r="Q8" s="151">
        <v>8.874067405120584E-3</v>
      </c>
      <c r="R8" s="141">
        <f>IF(B8&lt;&gt;0,Q8/B8*100,0)</f>
        <v>1.7151358591490903E-2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23.487054414456715</v>
      </c>
      <c r="C9" s="141">
        <f t="shared" si="0"/>
        <v>3.5819489854380921</v>
      </c>
      <c r="E9" s="151">
        <v>23.950463190970815</v>
      </c>
      <c r="F9" s="141">
        <f t="shared" si="1"/>
        <v>3.562286481268361</v>
      </c>
      <c r="H9" s="151">
        <f t="shared" ref="H9:H32" si="3">E9-B9</f>
        <v>0.4634087765141004</v>
      </c>
      <c r="I9" s="141">
        <f t="shared" ref="I9:I32" si="4">IF(B9&lt;&gt;0,((E9/B9)-1)*100,0)</f>
        <v>1.9730391403566694</v>
      </c>
      <c r="K9" s="207">
        <f t="shared" si="2"/>
        <v>0.5956064772986166</v>
      </c>
      <c r="L9" s="141">
        <f t="shared" ref="L9:L32" si="5">IF(B9&lt;&gt;0,K9/B9*100,0)</f>
        <v>2.5358926104075863</v>
      </c>
      <c r="N9" s="151">
        <f t="shared" ref="N9:N31" si="6">H9-(K9+Q9)</f>
        <v>0.37817938729001344</v>
      </c>
      <c r="O9" s="141">
        <f>IF(B9&lt;&gt;0,N9/B9*100,0)</f>
        <v>1.610160987480989</v>
      </c>
      <c r="Q9" s="151">
        <v>-0.51037708807452964</v>
      </c>
      <c r="R9" s="141">
        <f>IF(B9&lt;&gt;0,Q9/B9*100,0)</f>
        <v>-2.1730144575319037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46.620619677401834</v>
      </c>
      <c r="C10" s="141">
        <f t="shared" si="0"/>
        <v>7.1099882687365685</v>
      </c>
      <c r="E10" s="151">
        <v>52.79527610345842</v>
      </c>
      <c r="F10" s="141">
        <f t="shared" si="1"/>
        <v>7.8525369984945641</v>
      </c>
      <c r="H10" s="151">
        <f t="shared" si="3"/>
        <v>6.1746564260565862</v>
      </c>
      <c r="I10" s="141">
        <f t="shared" si="4"/>
        <v>13.244475231738706</v>
      </c>
      <c r="K10" s="207">
        <f t="shared" si="2"/>
        <v>1.1822488493254582</v>
      </c>
      <c r="L10" s="141">
        <f t="shared" si="5"/>
        <v>2.5358926104075863</v>
      </c>
      <c r="N10" s="151">
        <f t="shared" si="6"/>
        <v>5.3920343953359788</v>
      </c>
      <c r="O10" s="141">
        <f t="shared" ref="O10:O32" si="7">IF(B10&lt;&gt;0,N10/B10*100,0)</f>
        <v>11.56577161060266</v>
      </c>
      <c r="Q10" s="151">
        <v>-0.39962681860485105</v>
      </c>
      <c r="R10" s="141">
        <f t="shared" ref="R10:R32" si="8">IF(B10&lt;&gt;0,Q10/B10*100,0)</f>
        <v>-0.85718898927154341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22.753327942066825</v>
      </c>
      <c r="C11" s="141">
        <f t="shared" si="0"/>
        <v>3.4700502880966178</v>
      </c>
      <c r="E11" s="151">
        <v>27.97364677772423</v>
      </c>
      <c r="F11" s="141">
        <f t="shared" si="1"/>
        <v>4.1606771006262129</v>
      </c>
      <c r="H11" s="151">
        <f>E11-B11</f>
        <v>5.2203188356574053</v>
      </c>
      <c r="I11" s="141">
        <f>IF(B11&lt;&gt;0,((E11/B11)-1)*100,0)</f>
        <v>22.943100231091783</v>
      </c>
      <c r="K11" s="207">
        <f t="shared" si="2"/>
        <v>0.57699996190467717</v>
      </c>
      <c r="L11" s="141">
        <f t="shared" si="5"/>
        <v>2.5358926104075863</v>
      </c>
      <c r="N11" s="151">
        <f t="shared" si="6"/>
        <v>3.6527915830350821</v>
      </c>
      <c r="O11" s="141">
        <f t="shared" si="7"/>
        <v>16.053878326439118</v>
      </c>
      <c r="Q11" s="151">
        <v>0.99052729071764578</v>
      </c>
      <c r="R11" s="141">
        <f>IF(B11&lt;&gt;0,Q11/B11*100,0)</f>
        <v>4.3533292942450776</v>
      </c>
      <c r="T11" s="136"/>
    </row>
    <row r="12" spans="1:97" x14ac:dyDescent="0.2">
      <c r="A12" s="10" t="str">
        <f>name!$D8</f>
        <v>23 Teaching and other educational professionals</v>
      </c>
      <c r="B12" s="151">
        <v>29.33482180934319</v>
      </c>
      <c r="C12" s="141">
        <f t="shared" si="0"/>
        <v>4.4737766330250404</v>
      </c>
      <c r="E12" s="151">
        <v>32.795778144169383</v>
      </c>
      <c r="F12" s="141">
        <f t="shared" si="1"/>
        <v>4.8778996963071029</v>
      </c>
      <c r="H12" s="151">
        <f t="shared" si="3"/>
        <v>3.4609563348261929</v>
      </c>
      <c r="I12" s="141">
        <f t="shared" si="4"/>
        <v>11.798116100108281</v>
      </c>
      <c r="K12" s="207">
        <f t="shared" si="2"/>
        <v>0.74389957853936695</v>
      </c>
      <c r="L12" s="141">
        <f t="shared" si="5"/>
        <v>2.5358926104075863</v>
      </c>
      <c r="N12" s="151">
        <f t="shared" si="6"/>
        <v>2.7758229476313918</v>
      </c>
      <c r="O12" s="141">
        <f t="shared" si="7"/>
        <v>9.4625526129744113</v>
      </c>
      <c r="Q12" s="151">
        <v>-5.8766191344565677E-2</v>
      </c>
      <c r="R12" s="141">
        <f t="shared" si="8"/>
        <v>-0.20032912327372157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45.017573996482184</v>
      </c>
      <c r="C13" s="141">
        <f t="shared" si="0"/>
        <v>6.8655119819678561</v>
      </c>
      <c r="E13" s="151">
        <v>53.575246162648192</v>
      </c>
      <c r="F13" s="141">
        <f t="shared" si="1"/>
        <v>7.9685463121972431</v>
      </c>
      <c r="H13" s="151">
        <f t="shared" si="3"/>
        <v>8.5576721661660073</v>
      </c>
      <c r="I13" s="141">
        <f t="shared" si="4"/>
        <v>19.009625367272641</v>
      </c>
      <c r="K13" s="207">
        <f t="shared" si="2"/>
        <v>1.1415973323615589</v>
      </c>
      <c r="L13" s="141">
        <f t="shared" si="5"/>
        <v>2.5358926104075867</v>
      </c>
      <c r="N13" s="151">
        <f>H13-(K13+Q13)</f>
        <v>8.0694606308069314</v>
      </c>
      <c r="O13" s="141">
        <f>IF(B13&lt;&gt;0,N13/B13*100,0)</f>
        <v>17.925134374050241</v>
      </c>
      <c r="Q13" s="151">
        <v>-0.65338579700248245</v>
      </c>
      <c r="R13" s="141">
        <f t="shared" si="8"/>
        <v>-1.4514016171851911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11.633769394937964</v>
      </c>
      <c r="C14" s="141">
        <f t="shared" si="0"/>
        <v>1.7742356170201212</v>
      </c>
      <c r="E14" s="151">
        <v>14.179517445654451</v>
      </c>
      <c r="F14" s="141">
        <f t="shared" si="1"/>
        <v>2.1089990162113557</v>
      </c>
      <c r="H14" s="151">
        <f t="shared" si="3"/>
        <v>2.5457480507164867</v>
      </c>
      <c r="I14" s="141">
        <f t="shared" si="4"/>
        <v>21.88240083067301</v>
      </c>
      <c r="K14" s="207">
        <f t="shared" si="2"/>
        <v>0.29501989839809117</v>
      </c>
      <c r="L14" s="141">
        <f>IF(B14&lt;&gt;0,K14/B14*100,0)</f>
        <v>2.5358926104075858</v>
      </c>
      <c r="N14" s="151">
        <f t="shared" si="6"/>
        <v>2.2869121571385933</v>
      </c>
      <c r="O14" s="141">
        <f t="shared" si="7"/>
        <v>19.657533852559126</v>
      </c>
      <c r="Q14" s="151">
        <v>-3.618400482019779E-2</v>
      </c>
      <c r="R14" s="141">
        <f t="shared" si="8"/>
        <v>-0.31102563229370883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10.249634391005321</v>
      </c>
      <c r="C15" s="141">
        <f t="shared" si="0"/>
        <v>1.5631448226804869</v>
      </c>
      <c r="E15" s="151">
        <v>12.407999193768589</v>
      </c>
      <c r="F15" s="141">
        <f t="shared" si="1"/>
        <v>1.8455111884522566</v>
      </c>
      <c r="H15" s="151">
        <f t="shared" si="3"/>
        <v>2.158364802763268</v>
      </c>
      <c r="I15" s="141">
        <f t="shared" si="4"/>
        <v>21.057968708204513</v>
      </c>
      <c r="K15" s="207">
        <f t="shared" si="2"/>
        <v>0.25991972111529854</v>
      </c>
      <c r="L15" s="141">
        <f t="shared" si="5"/>
        <v>2.5358926104075863</v>
      </c>
      <c r="N15" s="151">
        <f t="shared" si="6"/>
        <v>1.4577508883736161</v>
      </c>
      <c r="O15" s="141">
        <f t="shared" si="7"/>
        <v>14.222467190174914</v>
      </c>
      <c r="Q15" s="151">
        <v>0.44069419327435344</v>
      </c>
      <c r="R15" s="141">
        <f t="shared" si="8"/>
        <v>4.299608907622007</v>
      </c>
      <c r="T15" s="11"/>
    </row>
    <row r="16" spans="1:97" x14ac:dyDescent="0.2">
      <c r="A16" s="10" t="str">
        <f>name!$D12</f>
        <v>33 Protective service occupations</v>
      </c>
      <c r="B16" s="151">
        <v>7.3253255591752113</v>
      </c>
      <c r="C16" s="141">
        <f t="shared" si="0"/>
        <v>1.1171661627581884</v>
      </c>
      <c r="E16" s="151">
        <v>7.2357227156133357</v>
      </c>
      <c r="F16" s="141">
        <f t="shared" si="1"/>
        <v>1.0762095499578095</v>
      </c>
      <c r="H16" s="151">
        <f t="shared" si="3"/>
        <v>-8.9602843561875645E-2</v>
      </c>
      <c r="I16" s="141">
        <f t="shared" si="4"/>
        <v>-1.2231926463615705</v>
      </c>
      <c r="K16" s="207">
        <f t="shared" si="2"/>
        <v>0.18576238954342239</v>
      </c>
      <c r="L16" s="141">
        <f t="shared" si="5"/>
        <v>2.5358926104075863</v>
      </c>
      <c r="N16" s="151">
        <f t="shared" si="6"/>
        <v>0.15061037919902781</v>
      </c>
      <c r="O16" s="141">
        <f t="shared" si="7"/>
        <v>2.0560230119790832</v>
      </c>
      <c r="Q16" s="151">
        <v>-0.42597561230432585</v>
      </c>
      <c r="R16" s="141">
        <f t="shared" si="8"/>
        <v>-5.8151082687482383</v>
      </c>
      <c r="T16" s="11"/>
    </row>
    <row r="17" spans="1:20" x14ac:dyDescent="0.2">
      <c r="A17" s="10" t="str">
        <f>name!$D13</f>
        <v>34 Culture, media and sports occupations</v>
      </c>
      <c r="B17" s="151">
        <v>17.433309851255839</v>
      </c>
      <c r="C17" s="141">
        <f t="shared" si="0"/>
        <v>2.6587083008628603</v>
      </c>
      <c r="E17" s="151">
        <v>16.97526821814316</v>
      </c>
      <c r="F17" s="141">
        <f t="shared" si="1"/>
        <v>2.5248266811053983</v>
      </c>
      <c r="H17" s="151">
        <f t="shared" si="3"/>
        <v>-0.45804163311267843</v>
      </c>
      <c r="I17" s="141">
        <f t="shared" si="4"/>
        <v>-2.6273934038961722</v>
      </c>
      <c r="K17" s="207">
        <f t="shared" si="2"/>
        <v>0.44209001626745459</v>
      </c>
      <c r="L17" s="141">
        <f t="shared" si="5"/>
        <v>2.5358926104075863</v>
      </c>
      <c r="N17" s="151">
        <f t="shared" si="6"/>
        <v>0.24727773414612098</v>
      </c>
      <c r="O17" s="141">
        <f t="shared" si="7"/>
        <v>1.4184210356836393</v>
      </c>
      <c r="Q17" s="151">
        <v>-1.147409383526254</v>
      </c>
      <c r="R17" s="141">
        <f t="shared" si="8"/>
        <v>-6.5817070499874033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43.912018301362522</v>
      </c>
      <c r="C18" s="141">
        <f t="shared" si="0"/>
        <v>6.6969065863912327</v>
      </c>
      <c r="E18" s="151">
        <v>46.506959728086301</v>
      </c>
      <c r="F18" s="141">
        <f t="shared" si="1"/>
        <v>6.9172404977416457</v>
      </c>
      <c r="H18" s="151">
        <f t="shared" si="3"/>
        <v>2.5949414267237785</v>
      </c>
      <c r="I18" s="141">
        <f t="shared" si="4"/>
        <v>5.9094105147138309</v>
      </c>
      <c r="K18" s="207">
        <f t="shared" si="2"/>
        <v>1.113561627185079</v>
      </c>
      <c r="L18" s="141">
        <f t="shared" si="5"/>
        <v>2.5358926104075858</v>
      </c>
      <c r="N18" s="151">
        <f t="shared" si="6"/>
        <v>2.1084499865725244</v>
      </c>
      <c r="O18" s="141">
        <f t="shared" si="7"/>
        <v>4.8015328562274311</v>
      </c>
      <c r="Q18" s="151">
        <v>-0.627070187033825</v>
      </c>
      <c r="R18" s="141">
        <f t="shared" si="8"/>
        <v>-1.4280149519211873</v>
      </c>
      <c r="T18" s="11"/>
    </row>
    <row r="19" spans="1:20" x14ac:dyDescent="0.2">
      <c r="A19" s="10" t="str">
        <f>name!$D15</f>
        <v>41 Administrative occupations</v>
      </c>
      <c r="B19" s="151">
        <v>55.724101870212202</v>
      </c>
      <c r="C19" s="141">
        <f t="shared" si="0"/>
        <v>8.4983364297737332</v>
      </c>
      <c r="E19" s="151">
        <v>54.456115225879749</v>
      </c>
      <c r="F19" s="141">
        <f t="shared" si="1"/>
        <v>8.0995628996718558</v>
      </c>
      <c r="H19" s="151">
        <f t="shared" si="3"/>
        <v>-1.2679866443324528</v>
      </c>
      <c r="I19" s="141">
        <f t="shared" si="4"/>
        <v>-2.2754725545612864</v>
      </c>
      <c r="K19" s="207">
        <f t="shared" si="2"/>
        <v>1.4131033815427068</v>
      </c>
      <c r="L19" s="141">
        <f t="shared" si="5"/>
        <v>2.5358926104075863</v>
      </c>
      <c r="N19" s="151">
        <f t="shared" si="6"/>
        <v>-2.0573733386644775</v>
      </c>
      <c r="O19" s="141">
        <f t="shared" si="7"/>
        <v>-3.6920708806690774</v>
      </c>
      <c r="Q19" s="151">
        <v>-0.62371668721068207</v>
      </c>
      <c r="R19" s="141">
        <f t="shared" si="8"/>
        <v>-1.1192942842997982</v>
      </c>
      <c r="T19" s="11"/>
    </row>
    <row r="20" spans="1:20" x14ac:dyDescent="0.2">
      <c r="A20" s="10" t="str">
        <f>name!$D16</f>
        <v>42 Secretarial and related occupations</v>
      </c>
      <c r="B20" s="151">
        <v>17.083860297280811</v>
      </c>
      <c r="C20" s="141">
        <f t="shared" si="0"/>
        <v>2.605414667134478</v>
      </c>
      <c r="E20" s="151">
        <v>14.879250056419171</v>
      </c>
      <c r="F20" s="141">
        <f t="shared" si="1"/>
        <v>2.2130741649863275</v>
      </c>
      <c r="H20" s="151">
        <f t="shared" si="3"/>
        <v>-2.2046102408616406</v>
      </c>
      <c r="I20" s="141">
        <f t="shared" si="4"/>
        <v>-12.904637491167858</v>
      </c>
      <c r="K20" s="207">
        <f t="shared" si="2"/>
        <v>0.43322835085109962</v>
      </c>
      <c r="L20" s="141">
        <f t="shared" si="5"/>
        <v>2.5358926104075863</v>
      </c>
      <c r="N20" s="151">
        <f t="shared" si="6"/>
        <v>-2.7239051913129142</v>
      </c>
      <c r="O20" s="141">
        <f t="shared" si="7"/>
        <v>-15.944319046828486</v>
      </c>
      <c r="Q20" s="151">
        <v>8.6066599600173724E-2</v>
      </c>
      <c r="R20" s="141">
        <f t="shared" si="8"/>
        <v>0.50378894525303919</v>
      </c>
      <c r="T20" s="11"/>
    </row>
    <row r="21" spans="1:20" x14ac:dyDescent="0.2">
      <c r="A21" s="10" t="str">
        <f>name!$D17</f>
        <v>51 Skilled agricultural and related trades</v>
      </c>
      <c r="B21" s="151">
        <v>5.8419020870392382</v>
      </c>
      <c r="C21" s="141">
        <f t="shared" si="0"/>
        <v>0.89093314489103859</v>
      </c>
      <c r="E21" s="151">
        <v>5.3326651437121964</v>
      </c>
      <c r="F21" s="141">
        <f t="shared" si="1"/>
        <v>0.79315714268684889</v>
      </c>
      <c r="H21" s="151">
        <f t="shared" si="3"/>
        <v>-0.50923694332704184</v>
      </c>
      <c r="I21" s="141">
        <f t="shared" si="4"/>
        <v>-8.7169715572061328</v>
      </c>
      <c r="K21" s="207">
        <f t="shared" si="2"/>
        <v>0.1481443633324746</v>
      </c>
      <c r="L21" s="141">
        <f t="shared" si="5"/>
        <v>2.5358926104075863</v>
      </c>
      <c r="N21" s="151">
        <f t="shared" si="6"/>
        <v>-0.57300120229808094</v>
      </c>
      <c r="O21" s="141">
        <f t="shared" si="7"/>
        <v>-9.8084698059101907</v>
      </c>
      <c r="Q21" s="151">
        <v>-8.4380104361435476E-2</v>
      </c>
      <c r="R21" s="141">
        <f t="shared" si="8"/>
        <v>-1.4443943617035278</v>
      </c>
      <c r="T21" s="11"/>
    </row>
    <row r="22" spans="1:20" x14ac:dyDescent="0.2">
      <c r="A22" s="10" t="str">
        <f>name!$D18</f>
        <v>52 Skilled metal, electrical and electronic trades</v>
      </c>
      <c r="B22" s="151">
        <v>20.830934907048732</v>
      </c>
      <c r="C22" s="141">
        <f t="shared" si="0"/>
        <v>3.1768711750462426</v>
      </c>
      <c r="E22" s="151">
        <v>18.699850364688022</v>
      </c>
      <c r="F22" s="141">
        <f t="shared" si="1"/>
        <v>2.7813334391371001</v>
      </c>
      <c r="H22" s="151">
        <f t="shared" si="3"/>
        <v>-2.1310845423607105</v>
      </c>
      <c r="I22" s="141">
        <f t="shared" si="4"/>
        <v>-10.23038357073257</v>
      </c>
      <c r="K22" s="207">
        <f t="shared" si="2"/>
        <v>0.52825013898666318</v>
      </c>
      <c r="L22" s="141">
        <f t="shared" si="5"/>
        <v>2.5358926104075863</v>
      </c>
      <c r="N22" s="151">
        <f t="shared" si="6"/>
        <v>-3.5219206466858339</v>
      </c>
      <c r="O22" s="141">
        <f t="shared" si="7"/>
        <v>-16.907165532422134</v>
      </c>
      <c r="Q22" s="151">
        <v>0.8625859653384601</v>
      </c>
      <c r="R22" s="141">
        <f t="shared" si="8"/>
        <v>4.140889351281972</v>
      </c>
      <c r="T22" s="11"/>
    </row>
    <row r="23" spans="1:20" x14ac:dyDescent="0.2">
      <c r="A23" s="10" t="str">
        <f>name!$D19</f>
        <v>53 Skilled construction and building trades</v>
      </c>
      <c r="B23" s="151">
        <v>19.131431277554302</v>
      </c>
      <c r="C23" s="141">
        <f t="shared" si="0"/>
        <v>2.9176843398648615</v>
      </c>
      <c r="E23" s="151">
        <v>17.396770321206727</v>
      </c>
      <c r="F23" s="141">
        <f t="shared" si="1"/>
        <v>2.5875190487476067</v>
      </c>
      <c r="H23" s="151">
        <f t="shared" si="3"/>
        <v>-1.7346609563475752</v>
      </c>
      <c r="I23" s="141">
        <f t="shared" si="4"/>
        <v>-9.0670736087725139</v>
      </c>
      <c r="K23" s="207">
        <f t="shared" si="2"/>
        <v>0.48515255203270524</v>
      </c>
      <c r="L23" s="141">
        <f t="shared" si="5"/>
        <v>2.5358926104075863</v>
      </c>
      <c r="N23" s="151">
        <f t="shared" si="6"/>
        <v>-5.3129802116696148</v>
      </c>
      <c r="O23" s="141">
        <f t="shared" si="7"/>
        <v>-27.770949985864352</v>
      </c>
      <c r="Q23" s="151">
        <v>3.093166703289334</v>
      </c>
      <c r="R23" s="141">
        <f t="shared" si="8"/>
        <v>16.167983766684255</v>
      </c>
      <c r="T23" s="11"/>
    </row>
    <row r="24" spans="1:20" x14ac:dyDescent="0.2">
      <c r="A24" s="10" t="str">
        <f>name!$D20</f>
        <v>54 Textiles, printing and other skilled trades</v>
      </c>
      <c r="B24" s="151">
        <v>14.176608827780321</v>
      </c>
      <c r="C24" s="141">
        <f t="shared" si="0"/>
        <v>2.1620373807438562</v>
      </c>
      <c r="E24" s="151">
        <v>11.78417545351383</v>
      </c>
      <c r="F24" s="141">
        <f t="shared" si="1"/>
        <v>1.7527263909773765</v>
      </c>
      <c r="H24" s="151">
        <f t="shared" si="3"/>
        <v>-2.3924333742664903</v>
      </c>
      <c r="I24" s="141">
        <f t="shared" si="4"/>
        <v>-16.875921479742782</v>
      </c>
      <c r="K24" s="207">
        <f t="shared" si="2"/>
        <v>0.35950357567007069</v>
      </c>
      <c r="L24" s="141">
        <f t="shared" si="5"/>
        <v>2.5358926104075863</v>
      </c>
      <c r="N24" s="151">
        <f t="shared" si="6"/>
        <v>-2.6515348381394088</v>
      </c>
      <c r="O24" s="141">
        <f t="shared" si="7"/>
        <v>-18.703590332149755</v>
      </c>
      <c r="Q24" s="151">
        <v>-0.10040211179715201</v>
      </c>
      <c r="R24" s="141">
        <f t="shared" si="8"/>
        <v>-0.70822375800060999</v>
      </c>
      <c r="T24" s="11"/>
    </row>
    <row r="25" spans="1:20" x14ac:dyDescent="0.2">
      <c r="A25" s="10" t="str">
        <f>name!$D21</f>
        <v>61 Caring personal service occupations</v>
      </c>
      <c r="B25" s="151">
        <v>46.579122488274443</v>
      </c>
      <c r="C25" s="141">
        <f t="shared" si="0"/>
        <v>7.1036596414055087</v>
      </c>
      <c r="E25" s="151">
        <v>48.357404936316115</v>
      </c>
      <c r="F25" s="141">
        <f t="shared" si="1"/>
        <v>7.192467573604211</v>
      </c>
      <c r="H25" s="151">
        <f t="shared" si="3"/>
        <v>1.7782824480416721</v>
      </c>
      <c r="I25" s="141">
        <f t="shared" si="4"/>
        <v>3.8177671734570096</v>
      </c>
      <c r="K25" s="207">
        <f t="shared" si="2"/>
        <v>1.1811965251728498</v>
      </c>
      <c r="L25" s="141">
        <f t="shared" si="5"/>
        <v>2.5358926104075863</v>
      </c>
      <c r="N25" s="151">
        <f t="shared" si="6"/>
        <v>-1.12760045358106</v>
      </c>
      <c r="O25" s="141">
        <f t="shared" si="7"/>
        <v>-2.4208280305514891</v>
      </c>
      <c r="Q25" s="151">
        <v>1.7246863764498821</v>
      </c>
      <c r="R25" s="141">
        <f t="shared" si="8"/>
        <v>3.7027025936009088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16.607446470052192</v>
      </c>
      <c r="C26" s="141">
        <f t="shared" si="0"/>
        <v>2.5327580455344592</v>
      </c>
      <c r="E26" s="151">
        <v>16.14163483758831</v>
      </c>
      <c r="F26" s="141">
        <f t="shared" si="1"/>
        <v>2.4008357211725597</v>
      </c>
      <c r="H26" s="151">
        <f t="shared" si="3"/>
        <v>-0.46581163246388257</v>
      </c>
      <c r="I26" s="141">
        <f t="shared" si="4"/>
        <v>-2.8048359710438842</v>
      </c>
      <c r="K26" s="207">
        <f t="shared" si="2"/>
        <v>0.42114700781144909</v>
      </c>
      <c r="L26" s="141">
        <f t="shared" si="5"/>
        <v>2.5358926104075863</v>
      </c>
      <c r="N26" s="151">
        <f t="shared" si="6"/>
        <v>-0.41870486416509251</v>
      </c>
      <c r="O26" s="141">
        <f t="shared" si="7"/>
        <v>-2.5211874981511029</v>
      </c>
      <c r="Q26" s="151">
        <v>-0.46825377611023916</v>
      </c>
      <c r="R26" s="141">
        <f t="shared" si="8"/>
        <v>-2.8195410833003733</v>
      </c>
      <c r="T26" s="11"/>
    </row>
    <row r="27" spans="1:20" x14ac:dyDescent="0.2">
      <c r="A27" s="10" t="str">
        <f>name!$D23</f>
        <v>63 Community and civil enforcement occupations</v>
      </c>
      <c r="B27" s="151">
        <v>0.67118544208009079</v>
      </c>
      <c r="C27" s="141">
        <f t="shared" si="0"/>
        <v>0.10236072905846375</v>
      </c>
      <c r="E27" s="151">
        <v>0.68687408947747386</v>
      </c>
      <c r="F27" s="141">
        <f t="shared" si="1"/>
        <v>0.10216262891322976</v>
      </c>
      <c r="H27" s="151">
        <f t="shared" si="3"/>
        <v>1.5688647397383071E-2</v>
      </c>
      <c r="I27" s="141">
        <f t="shared" si="4"/>
        <v>2.3374534687108151</v>
      </c>
      <c r="K27" s="207">
        <f t="shared" si="2"/>
        <v>1.7020542027840511E-2</v>
      </c>
      <c r="L27" s="141">
        <f t="shared" si="5"/>
        <v>2.5358926104075858</v>
      </c>
      <c r="N27" s="151">
        <f t="shared" si="6"/>
        <v>2.7456691825197291E-2</v>
      </c>
      <c r="O27" s="141">
        <f t="shared" si="7"/>
        <v>4.0907758279299742</v>
      </c>
      <c r="Q27" s="151">
        <v>-2.8788586455654731E-2</v>
      </c>
      <c r="R27" s="141">
        <f t="shared" si="8"/>
        <v>-4.289214969626749</v>
      </c>
      <c r="T27" s="172"/>
    </row>
    <row r="28" spans="1:20" x14ac:dyDescent="0.2">
      <c r="A28" s="10" t="str">
        <f>name!$D24</f>
        <v>71 Sales occupations</v>
      </c>
      <c r="B28" s="151">
        <v>40.081648756838845</v>
      </c>
      <c r="C28" s="141">
        <f t="shared" si="0"/>
        <v>6.1127469867347282</v>
      </c>
      <c r="E28" s="151">
        <v>36.911336284251092</v>
      </c>
      <c r="F28" s="141">
        <f t="shared" si="1"/>
        <v>5.4900297001566347</v>
      </c>
      <c r="H28" s="151">
        <f t="shared" si="3"/>
        <v>-3.1703124725877529</v>
      </c>
      <c r="I28" s="141">
        <f t="shared" si="4"/>
        <v>-7.9096358830469171</v>
      </c>
      <c r="K28" s="207">
        <f t="shared" si="2"/>
        <v>1.0164275689542004</v>
      </c>
      <c r="L28" s="141">
        <f t="shared" si="5"/>
        <v>2.5358926104075863</v>
      </c>
      <c r="N28" s="151">
        <f>H28-(K28+Q28)</f>
        <v>-3.4565902569101281</v>
      </c>
      <c r="O28" s="141">
        <f t="shared" si="7"/>
        <v>-8.6238724306977392</v>
      </c>
      <c r="Q28" s="151">
        <v>-0.73014978463182501</v>
      </c>
      <c r="R28" s="141">
        <f t="shared" si="8"/>
        <v>-1.8216560627567615</v>
      </c>
      <c r="T28" s="11"/>
    </row>
    <row r="29" spans="1:20" x14ac:dyDescent="0.2">
      <c r="A29" s="10" t="str">
        <f>name!$D25</f>
        <v>72 Customer service occupations</v>
      </c>
      <c r="B29" s="151">
        <v>10.033027432362616</v>
      </c>
      <c r="C29" s="141">
        <f t="shared" si="0"/>
        <v>1.5301106642859159</v>
      </c>
      <c r="E29" s="151">
        <v>10.469854833124312</v>
      </c>
      <c r="F29" s="141">
        <f t="shared" si="1"/>
        <v>1.5572401266519791</v>
      </c>
      <c r="H29" s="151">
        <f t="shared" si="3"/>
        <v>0.43682740076169679</v>
      </c>
      <c r="I29" s="141">
        <f t="shared" si="4"/>
        <v>4.353894212953735</v>
      </c>
      <c r="K29" s="207">
        <f t="shared" si="2"/>
        <v>0.25442680125744954</v>
      </c>
      <c r="L29" s="141">
        <f t="shared" si="5"/>
        <v>2.5358926104075858</v>
      </c>
      <c r="N29" s="151">
        <f t="shared" si="6"/>
        <v>0.44253141776927962</v>
      </c>
      <c r="O29" s="141">
        <f t="shared" si="7"/>
        <v>4.4107466141460616</v>
      </c>
      <c r="Q29" s="151">
        <v>-0.26013081826503237</v>
      </c>
      <c r="R29" s="141">
        <f t="shared" si="8"/>
        <v>-2.5927450115999111</v>
      </c>
      <c r="T29" s="11"/>
    </row>
    <row r="30" spans="1:20" x14ac:dyDescent="0.2">
      <c r="A30" s="10" t="str">
        <f>name!$D26</f>
        <v>81 Process, plant and machine operatives</v>
      </c>
      <c r="B30" s="151">
        <v>9.0370928455206059</v>
      </c>
      <c r="C30" s="141">
        <f t="shared" si="0"/>
        <v>1.3782232960382548</v>
      </c>
      <c r="E30" s="151">
        <v>8.0613343559481478</v>
      </c>
      <c r="F30" s="141">
        <f t="shared" si="1"/>
        <v>1.1990073915566</v>
      </c>
      <c r="H30" s="151">
        <f t="shared" si="3"/>
        <v>-0.97575848957245803</v>
      </c>
      <c r="I30" s="141">
        <f t="shared" si="4"/>
        <v>-10.797260869750936</v>
      </c>
      <c r="K30" s="207">
        <f t="shared" si="2"/>
        <v>0.22917096966522971</v>
      </c>
      <c r="L30" s="141">
        <f t="shared" si="5"/>
        <v>2.5358926104075863</v>
      </c>
      <c r="N30" s="151">
        <f t="shared" si="6"/>
        <v>-1.7763834107239092</v>
      </c>
      <c r="O30" s="141">
        <f t="shared" si="7"/>
        <v>-19.656580286263239</v>
      </c>
      <c r="Q30" s="151">
        <v>0.57145395148622147</v>
      </c>
      <c r="R30" s="141">
        <f t="shared" si="8"/>
        <v>6.3234268061047167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18.39419826564599</v>
      </c>
      <c r="C31" s="141">
        <f t="shared" si="0"/>
        <v>2.8052508693905462</v>
      </c>
      <c r="E31" s="151">
        <v>16.766634425617614</v>
      </c>
      <c r="F31" s="141">
        <f t="shared" si="1"/>
        <v>2.4937954090701377</v>
      </c>
      <c r="H31" s="151">
        <f t="shared" si="3"/>
        <v>-1.6275638400283761</v>
      </c>
      <c r="I31" s="141">
        <f t="shared" si="4"/>
        <v>-8.8482456072472733</v>
      </c>
      <c r="K31" s="207">
        <f t="shared" si="2"/>
        <v>0.46645711456223704</v>
      </c>
      <c r="L31" s="141">
        <f t="shared" si="5"/>
        <v>2.5358926104075863</v>
      </c>
      <c r="N31" s="151">
        <f t="shared" si="6"/>
        <v>-1.8392332559047075</v>
      </c>
      <c r="O31" s="141">
        <f t="shared" si="7"/>
        <v>-9.998985709204625</v>
      </c>
      <c r="Q31" s="151">
        <v>-0.25478769868590556</v>
      </c>
      <c r="R31" s="141">
        <f t="shared" si="8"/>
        <v>-1.3851525084502376</v>
      </c>
      <c r="T31" s="11"/>
    </row>
    <row r="32" spans="1:20" x14ac:dyDescent="0.2">
      <c r="A32" s="10" t="str">
        <f>name!$D28</f>
        <v>91 Elementary trades and related occupations</v>
      </c>
      <c r="B32" s="151">
        <v>8.13364582235317</v>
      </c>
      <c r="C32" s="141">
        <f t="shared" si="0"/>
        <v>1.2404409632294298</v>
      </c>
      <c r="E32" s="151">
        <v>6.5335814626544071</v>
      </c>
      <c r="F32" s="141">
        <f t="shared" si="1"/>
        <v>0.97177615034408638</v>
      </c>
      <c r="H32" s="151">
        <f t="shared" si="3"/>
        <v>-1.6000643596987629</v>
      </c>
      <c r="I32" s="141">
        <f t="shared" si="4"/>
        <v>-19.672166635304055</v>
      </c>
      <c r="K32" s="207">
        <f t="shared" si="2"/>
        <v>0.20626052336577938</v>
      </c>
      <c r="L32" s="141">
        <f t="shared" si="5"/>
        <v>2.5358926104075863</v>
      </c>
      <c r="N32" s="151">
        <f>H32-(K32+Q32)</f>
        <v>-2.0099939961785314</v>
      </c>
      <c r="O32" s="141">
        <f t="shared" si="7"/>
        <v>-24.71209147876338</v>
      </c>
      <c r="Q32" s="151">
        <v>0.20366911311398889</v>
      </c>
      <c r="R32" s="141">
        <f t="shared" si="8"/>
        <v>2.5040322330517308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63.872603333170524</v>
      </c>
      <c r="C33" s="141">
        <f t="shared" si="0"/>
        <v>9.7410429877369538</v>
      </c>
      <c r="E33" s="151">
        <v>57.195159859773163</v>
      </c>
      <c r="F33" s="141">
        <f t="shared" si="1"/>
        <v>8.506956343093341</v>
      </c>
      <c r="H33" s="151">
        <f t="shared" ref="H33" si="9">E33-B33</f>
        <v>-6.6774434733973607</v>
      </c>
      <c r="I33" s="141">
        <f>IF(B33&lt;&gt;0,((E33/B33)-1)*100,0)</f>
        <v>-10.454315504515543</v>
      </c>
      <c r="K33" s="207">
        <f t="shared" si="2"/>
        <v>1.6197406280008209</v>
      </c>
      <c r="L33" s="141">
        <f t="shared" ref="L33" si="10">IF(B33&lt;&gt;0,K33/B33*100,0)</f>
        <v>2.5358926104075863</v>
      </c>
      <c r="N33" s="151">
        <f>H33-(K33+Q33)</f>
        <v>-6.7248644909514486</v>
      </c>
      <c r="O33" s="141">
        <f t="shared" ref="O33" si="11">IF(B33&lt;&gt;0,N33/B33*100,0)</f>
        <v>-10.528558630800431</v>
      </c>
      <c r="Q33" s="151">
        <v>-1.5723196104467325</v>
      </c>
      <c r="R33" s="141">
        <f t="shared" ref="R33" si="12">IF(B33&lt;&gt;0,Q33/B33*100,0)</f>
        <v>-2.4616494841227028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655.70600000000047</v>
      </c>
      <c r="C35" s="147">
        <f>B35/B$35*100</f>
        <v>100</v>
      </c>
      <c r="D35" s="145"/>
      <c r="E35" s="152">
        <f>SUM(E8:E33)</f>
        <v>672.33399999999972</v>
      </c>
      <c r="F35" s="147">
        <f t="shared" ref="F35" si="13">E35/E$35*100</f>
        <v>100</v>
      </c>
      <c r="G35" s="145"/>
      <c r="H35" s="152">
        <f>E35-B35</f>
        <v>16.627999999999247</v>
      </c>
      <c r="I35" s="147">
        <f>IF(B35&lt;&gt;0,((E35/B35)-1)*100,0)</f>
        <v>2.5358926104075863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Enterprise M3 LEP (including all of Surrey)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60.265480669592556</v>
      </c>
      <c r="C44" s="141">
        <f t="shared" ref="C44:C68" si="15">B44/B$71*100</f>
        <v>8.96362234686816</v>
      </c>
      <c r="E44" s="151">
        <v>61.97771940941</v>
      </c>
      <c r="F44" s="141">
        <f t="shared" ref="F44:F68" si="16">E44/E$71*100</f>
        <v>8.6228670779411676</v>
      </c>
      <c r="H44" s="151">
        <f>E44-B44</f>
        <v>1.7122387398174439</v>
      </c>
      <c r="I44" s="141">
        <f>IF(B44&gt;0,((E44/B44)-1)*100,0)</f>
        <v>2.8411600153076755</v>
      </c>
      <c r="K44" s="151">
        <f>(($E$71/$B$71)-1)*B44</f>
        <v>4.1614513107570952</v>
      </c>
      <c r="L44" s="141">
        <f>IF(B44&gt;0,K44/B44*100,0)</f>
        <v>6.9051989041162498</v>
      </c>
      <c r="N44" s="151">
        <f>H44-(K44+Q44)</f>
        <v>-2.0125376634316323</v>
      </c>
      <c r="O44" s="141">
        <f>IF(B44&gt;0,N44/B44*100,0)</f>
        <v>-3.3394534334927735</v>
      </c>
      <c r="Q44" s="151">
        <v>-0.43667490750801879</v>
      </c>
      <c r="R44" s="141">
        <f>IF(B44&gt;0,Q44/B44*100,0)</f>
        <v>-0.72458545531579355</v>
      </c>
      <c r="T44" s="151"/>
    </row>
    <row r="45" spans="1:20" x14ac:dyDescent="0.2">
      <c r="A45" s="135" t="str">
        <f t="shared" si="14"/>
        <v>12 Other managers and proprietors</v>
      </c>
      <c r="B45" s="151">
        <v>23.950463190970815</v>
      </c>
      <c r="C45" s="141">
        <f t="shared" si="15"/>
        <v>3.562286481268361</v>
      </c>
      <c r="E45" s="151">
        <v>35.164008379628775</v>
      </c>
      <c r="F45" s="141">
        <f t="shared" si="16"/>
        <v>4.8923157075558938</v>
      </c>
      <c r="H45" s="151">
        <f t="shared" ref="H45:H71" si="17">E45-B45</f>
        <v>11.21354518865796</v>
      </c>
      <c r="I45" s="141">
        <f t="shared" ref="I45:I71" si="18">IF(B45&gt;0,((E45/B45)-1)*100,0)</f>
        <v>46.819742479491588</v>
      </c>
      <c r="K45" s="151">
        <f t="shared" ref="K45:K68" si="19">(($E$71/$B$71)-1)*B45</f>
        <v>1.6538271217936826</v>
      </c>
      <c r="L45" s="141">
        <f t="shared" ref="L45:L68" si="20">IF(B45&gt;0,K45/B45*100,0)</f>
        <v>6.9051989041162498</v>
      </c>
      <c r="N45" s="151">
        <f t="shared" ref="N45:N68" si="21">H45-(K45+Q45)</f>
        <v>9.1639184576658721</v>
      </c>
      <c r="O45" s="141">
        <f t="shared" ref="O45:O68" si="22">IF(B45&gt;0,N45/B45*100,0)</f>
        <v>38.261967564454515</v>
      </c>
      <c r="Q45" s="151">
        <v>0.39579960919840496</v>
      </c>
      <c r="R45" s="141">
        <f>IF(B45&gt;0,Q45/B45*100,0)</f>
        <v>1.6525760109208205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52.79527610345842</v>
      </c>
      <c r="C46" s="141">
        <f t="shared" si="15"/>
        <v>7.8525369984945641</v>
      </c>
      <c r="E46" s="151">
        <v>62.080028766756115</v>
      </c>
      <c r="F46" s="141">
        <f t="shared" si="16"/>
        <v>8.6371012252707526</v>
      </c>
      <c r="H46" s="151">
        <f t="shared" si="17"/>
        <v>9.2847526632976951</v>
      </c>
      <c r="I46" s="141">
        <f t="shared" si="18"/>
        <v>17.586332241360303</v>
      </c>
      <c r="K46" s="151">
        <f t="shared" si="19"/>
        <v>3.6456188269211594</v>
      </c>
      <c r="L46" s="141">
        <f t="shared" si="20"/>
        <v>6.9051989041162498</v>
      </c>
      <c r="N46" s="151">
        <f t="shared" si="21"/>
        <v>4.9419559304514458</v>
      </c>
      <c r="O46" s="141">
        <f t="shared" si="22"/>
        <v>9.3606024917212558</v>
      </c>
      <c r="Q46" s="151">
        <v>0.69717790592509032</v>
      </c>
      <c r="R46" s="141">
        <f t="shared" ref="R46:R68" si="23">IF(B46&gt;0,Q46/B46*100,0)</f>
        <v>1.3205308455227887</v>
      </c>
      <c r="T46" s="151"/>
    </row>
    <row r="47" spans="1:20" x14ac:dyDescent="0.2">
      <c r="A47" s="135" t="str">
        <f t="shared" si="14"/>
        <v>22 Health professionals</v>
      </c>
      <c r="B47" s="151">
        <v>27.97364677772423</v>
      </c>
      <c r="C47" s="141">
        <f t="shared" si="15"/>
        <v>4.1606771006262129</v>
      </c>
      <c r="E47" s="151">
        <v>30.904980946203825</v>
      </c>
      <c r="F47" s="141">
        <f t="shared" si="16"/>
        <v>4.2997636131954753</v>
      </c>
      <c r="H47" s="151">
        <f t="shared" si="17"/>
        <v>2.9313341684795944</v>
      </c>
      <c r="I47" s="141">
        <f t="shared" si="18"/>
        <v>10.478913213467234</v>
      </c>
      <c r="K47" s="151">
        <f t="shared" si="19"/>
        <v>1.9316359507367642</v>
      </c>
      <c r="L47" s="141">
        <f t="shared" si="20"/>
        <v>6.9051989041162498</v>
      </c>
      <c r="N47" s="151">
        <f t="shared" si="21"/>
        <v>1.3758364504554261</v>
      </c>
      <c r="O47" s="141">
        <f t="shared" si="22"/>
        <v>4.9183306752519025</v>
      </c>
      <c r="Q47" s="151">
        <v>-0.37613823271259589</v>
      </c>
      <c r="R47" s="141">
        <f t="shared" si="23"/>
        <v>-1.3446163659009218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32.795778144169383</v>
      </c>
      <c r="C48" s="141">
        <f t="shared" si="15"/>
        <v>4.8778996963071029</v>
      </c>
      <c r="E48" s="151">
        <v>36.566495292681786</v>
      </c>
      <c r="F48" s="141">
        <f t="shared" si="16"/>
        <v>5.0874416067507591</v>
      </c>
      <c r="H48" s="151">
        <f t="shared" si="17"/>
        <v>3.7707171485124036</v>
      </c>
      <c r="I48" s="141">
        <f t="shared" si="18"/>
        <v>11.497568778323931</v>
      </c>
      <c r="K48" s="151">
        <f t="shared" si="19"/>
        <v>2.2646137130075807</v>
      </c>
      <c r="L48" s="141">
        <f t="shared" si="20"/>
        <v>6.9051989041162498</v>
      </c>
      <c r="N48" s="151">
        <f t="shared" si="21"/>
        <v>2.7077299770693672</v>
      </c>
      <c r="O48" s="141">
        <f t="shared" si="22"/>
        <v>8.2563370357192234</v>
      </c>
      <c r="Q48" s="151">
        <v>-1.2016265415645444</v>
      </c>
      <c r="R48" s="141">
        <f t="shared" si="23"/>
        <v>-3.6639671615115379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53.575246162648192</v>
      </c>
      <c r="C49" s="141">
        <f t="shared" si="15"/>
        <v>7.9685463121972431</v>
      </c>
      <c r="E49" s="151">
        <v>66.160180355531281</v>
      </c>
      <c r="F49" s="141">
        <f t="shared" si="16"/>
        <v>9.2047665918430646</v>
      </c>
      <c r="H49" s="151">
        <f t="shared" si="17"/>
        <v>12.58493419288309</v>
      </c>
      <c r="I49" s="141">
        <f t="shared" si="18"/>
        <v>23.490203208169504</v>
      </c>
      <c r="K49" s="151">
        <f t="shared" si="19"/>
        <v>3.6994773109007659</v>
      </c>
      <c r="L49" s="141">
        <f t="shared" si="20"/>
        <v>6.9051989041162498</v>
      </c>
      <c r="N49" s="151">
        <f t="shared" si="21"/>
        <v>8.9278560025704596</v>
      </c>
      <c r="O49" s="141">
        <f t="shared" si="22"/>
        <v>16.664143689543735</v>
      </c>
      <c r="Q49" s="151">
        <v>-4.2399120588136378E-2</v>
      </c>
      <c r="R49" s="141">
        <f t="shared" si="23"/>
        <v>-7.9139385490488656E-2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14.179517445654451</v>
      </c>
      <c r="C50" s="141">
        <f t="shared" si="15"/>
        <v>2.1089990162113557</v>
      </c>
      <c r="E50" s="151">
        <v>13.578014227834053</v>
      </c>
      <c r="F50" s="141">
        <f t="shared" si="16"/>
        <v>1.8890887400292224</v>
      </c>
      <c r="H50" s="151">
        <f t="shared" si="17"/>
        <v>-0.6015032178203974</v>
      </c>
      <c r="I50" s="141">
        <f t="shared" si="18"/>
        <v>-4.2420570384413043</v>
      </c>
      <c r="K50" s="151">
        <f t="shared" si="19"/>
        <v>0.97912388326630362</v>
      </c>
      <c r="L50" s="141">
        <f t="shared" si="20"/>
        <v>6.9051989041162498</v>
      </c>
      <c r="N50" s="151">
        <f t="shared" si="21"/>
        <v>-1.5931330209557784</v>
      </c>
      <c r="O50" s="141">
        <f t="shared" si="22"/>
        <v>-11.235453019200033</v>
      </c>
      <c r="Q50" s="151">
        <v>1.2505919869077287E-2</v>
      </c>
      <c r="R50" s="141">
        <f t="shared" si="23"/>
        <v>8.8197076642477237E-2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12.407999193768589</v>
      </c>
      <c r="C51" s="141">
        <f t="shared" si="15"/>
        <v>1.8455111884522566</v>
      </c>
      <c r="E51" s="151">
        <v>13.125392436788605</v>
      </c>
      <c r="F51" s="141">
        <f t="shared" si="16"/>
        <v>1.8261161495893752</v>
      </c>
      <c r="H51" s="151">
        <f t="shared" si="17"/>
        <v>0.71739324302001606</v>
      </c>
      <c r="I51" s="141">
        <f t="shared" si="18"/>
        <v>5.7816996263208686</v>
      </c>
      <c r="K51" s="151">
        <f t="shared" si="19"/>
        <v>0.85679702435086169</v>
      </c>
      <c r="L51" s="141">
        <f t="shared" si="20"/>
        <v>6.9051989041162498</v>
      </c>
      <c r="N51" s="151">
        <f t="shared" si="21"/>
        <v>3.1690637665253374E-2</v>
      </c>
      <c r="O51" s="141">
        <f t="shared" si="22"/>
        <v>0.25540489784339043</v>
      </c>
      <c r="Q51" s="151">
        <v>-0.17109441899609903</v>
      </c>
      <c r="R51" s="141">
        <f t="shared" si="23"/>
        <v>-1.3789041756387623</v>
      </c>
      <c r="T51" s="151"/>
    </row>
    <row r="52" spans="1:20" x14ac:dyDescent="0.2">
      <c r="A52" s="135" t="str">
        <f t="shared" si="14"/>
        <v>33 Protective service occupations</v>
      </c>
      <c r="B52" s="151">
        <v>7.2357227156133357</v>
      </c>
      <c r="C52" s="141">
        <f t="shared" si="15"/>
        <v>1.0762095499578095</v>
      </c>
      <c r="E52" s="151">
        <v>9.936459893865889</v>
      </c>
      <c r="F52" s="141">
        <f t="shared" si="16"/>
        <v>1.3824447512195837</v>
      </c>
      <c r="H52" s="151">
        <f t="shared" si="17"/>
        <v>2.7007371782525533</v>
      </c>
      <c r="I52" s="141">
        <f t="shared" si="18"/>
        <v>37.325050784835454</v>
      </c>
      <c r="K52" s="151">
        <f t="shared" si="19"/>
        <v>0.4996410456634226</v>
      </c>
      <c r="L52" s="141">
        <f t="shared" si="20"/>
        <v>6.9051989041162498</v>
      </c>
      <c r="N52" s="151">
        <f t="shared" si="21"/>
        <v>2.3543288225367762</v>
      </c>
      <c r="O52" s="141">
        <f t="shared" si="22"/>
        <v>32.53757661907877</v>
      </c>
      <c r="Q52" s="151">
        <v>-0.15323268994764572</v>
      </c>
      <c r="R52" s="141">
        <f t="shared" si="23"/>
        <v>-2.1177247383595592</v>
      </c>
      <c r="T52" s="151"/>
    </row>
    <row r="53" spans="1:20" x14ac:dyDescent="0.2">
      <c r="A53" s="135" t="str">
        <f t="shared" si="14"/>
        <v>34 Culture, media and sports occupations</v>
      </c>
      <c r="B53" s="151">
        <v>16.97526821814316</v>
      </c>
      <c r="C53" s="141">
        <f t="shared" si="15"/>
        <v>2.5248266811053983</v>
      </c>
      <c r="E53" s="151">
        <v>18.622918263603154</v>
      </c>
      <c r="F53" s="141">
        <f t="shared" si="16"/>
        <v>2.5909786665372496</v>
      </c>
      <c r="H53" s="151">
        <f t="shared" si="17"/>
        <v>1.6476500454599936</v>
      </c>
      <c r="I53" s="141">
        <f t="shared" si="18"/>
        <v>9.7061797450657359</v>
      </c>
      <c r="K53" s="151">
        <f t="shared" si="19"/>
        <v>1.1721760349700157</v>
      </c>
      <c r="L53" s="141">
        <f t="shared" si="20"/>
        <v>6.9051989041162498</v>
      </c>
      <c r="N53" s="151">
        <f t="shared" si="21"/>
        <v>-9.2828336809644307E-2</v>
      </c>
      <c r="O53" s="141">
        <f t="shared" si="22"/>
        <v>-0.54684459542400288</v>
      </c>
      <c r="Q53" s="151">
        <v>0.56830234729962226</v>
      </c>
      <c r="R53" s="141">
        <f t="shared" si="23"/>
        <v>3.3478254363734936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46.506959728086301</v>
      </c>
      <c r="C54" s="141">
        <f t="shared" si="15"/>
        <v>6.9172404977416457</v>
      </c>
      <c r="E54" s="151">
        <v>46.711308023788469</v>
      </c>
      <c r="F54" s="141">
        <f t="shared" si="16"/>
        <v>6.4988741754950787</v>
      </c>
      <c r="H54" s="151">
        <f t="shared" si="17"/>
        <v>0.20434829570216806</v>
      </c>
      <c r="I54" s="141">
        <f t="shared" si="18"/>
        <v>0.43939293580346206</v>
      </c>
      <c r="K54" s="151">
        <f t="shared" si="19"/>
        <v>3.2113980734816008</v>
      </c>
      <c r="L54" s="141">
        <f t="shared" si="20"/>
        <v>6.9051989041162498</v>
      </c>
      <c r="N54" s="151">
        <f t="shared" si="21"/>
        <v>-2.3471370506462228</v>
      </c>
      <c r="O54" s="141">
        <f t="shared" si="22"/>
        <v>-5.0468511903794671</v>
      </c>
      <c r="Q54" s="151">
        <v>-0.65991272713320992</v>
      </c>
      <c r="R54" s="141">
        <f t="shared" si="23"/>
        <v>-1.4189547779333294</v>
      </c>
      <c r="T54" s="151"/>
    </row>
    <row r="55" spans="1:20" x14ac:dyDescent="0.2">
      <c r="A55" s="135" t="str">
        <f t="shared" si="14"/>
        <v>41 Administrative occupations</v>
      </c>
      <c r="B55" s="151">
        <v>54.456115225879749</v>
      </c>
      <c r="C55" s="141">
        <f t="shared" si="15"/>
        <v>8.0995628996718558</v>
      </c>
      <c r="E55" s="151">
        <v>45.04655979929111</v>
      </c>
      <c r="F55" s="141">
        <f t="shared" si="16"/>
        <v>6.2672602536717497</v>
      </c>
      <c r="H55" s="151">
        <f t="shared" si="17"/>
        <v>-9.4095554265886392</v>
      </c>
      <c r="I55" s="141">
        <f t="shared" si="18"/>
        <v>-17.279152924439312</v>
      </c>
      <c r="K55" s="151">
        <f t="shared" si="19"/>
        <v>3.7603030718017307</v>
      </c>
      <c r="L55" s="141">
        <f t="shared" si="20"/>
        <v>6.9051989041162498</v>
      </c>
      <c r="N55" s="151">
        <f t="shared" si="21"/>
        <v>-12.481591497730648</v>
      </c>
      <c r="O55" s="141">
        <f t="shared" si="22"/>
        <v>-22.920458879517888</v>
      </c>
      <c r="Q55" s="151">
        <v>-0.68826700065972246</v>
      </c>
      <c r="R55" s="141">
        <f t="shared" si="23"/>
        <v>-1.2638929490376687</v>
      </c>
      <c r="T55" s="151"/>
    </row>
    <row r="56" spans="1:20" x14ac:dyDescent="0.2">
      <c r="A56" s="135" t="str">
        <f t="shared" si="14"/>
        <v>42 Secretarial and related occupations</v>
      </c>
      <c r="B56" s="151">
        <v>14.879250056419171</v>
      </c>
      <c r="C56" s="141">
        <f t="shared" si="15"/>
        <v>2.2130741649863275</v>
      </c>
      <c r="E56" s="151">
        <v>11.781184949883796</v>
      </c>
      <c r="F56" s="141">
        <f t="shared" si="16"/>
        <v>1.6390985794818556</v>
      </c>
      <c r="H56" s="151">
        <f t="shared" si="17"/>
        <v>-3.0980651065353744</v>
      </c>
      <c r="I56" s="141">
        <f t="shared" si="18"/>
        <v>-20.821379402779872</v>
      </c>
      <c r="K56" s="151">
        <f t="shared" si="19"/>
        <v>1.0274418118365731</v>
      </c>
      <c r="L56" s="141">
        <f t="shared" si="20"/>
        <v>6.9051989041162498</v>
      </c>
      <c r="N56" s="151">
        <f t="shared" si="21"/>
        <v>-4.1841501274034645</v>
      </c>
      <c r="O56" s="141">
        <f t="shared" si="22"/>
        <v>-28.120705758274077</v>
      </c>
      <c r="Q56" s="151">
        <v>5.8643209031516867E-2</v>
      </c>
      <c r="R56" s="141">
        <f t="shared" si="23"/>
        <v>0.39412745137794869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5.3326651437121964</v>
      </c>
      <c r="C57" s="141">
        <f t="shared" si="15"/>
        <v>0.79315714268684889</v>
      </c>
      <c r="E57" s="151">
        <v>6.8547721386482072</v>
      </c>
      <c r="F57" s="141">
        <f t="shared" si="16"/>
        <v>0.95369415919753475</v>
      </c>
      <c r="H57" s="151">
        <f t="shared" si="17"/>
        <v>1.5221069949360109</v>
      </c>
      <c r="I57" s="141">
        <f t="shared" si="18"/>
        <v>28.543082190914305</v>
      </c>
      <c r="K57" s="151">
        <f t="shared" si="19"/>
        <v>0.36823113506380384</v>
      </c>
      <c r="L57" s="141">
        <f t="shared" si="20"/>
        <v>6.9051989041162498</v>
      </c>
      <c r="N57" s="151">
        <f t="shared" si="21"/>
        <v>1.054981861933435</v>
      </c>
      <c r="O57" s="141">
        <f t="shared" si="22"/>
        <v>19.783388484037399</v>
      </c>
      <c r="Q57" s="151">
        <v>9.8893997938772127E-2</v>
      </c>
      <c r="R57" s="141">
        <f t="shared" si="23"/>
        <v>1.8544948027606631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18.699850364688022</v>
      </c>
      <c r="C58" s="141">
        <f t="shared" si="15"/>
        <v>2.7813334391371001</v>
      </c>
      <c r="E58" s="151">
        <v>19.015169805363573</v>
      </c>
      <c r="F58" s="141">
        <f t="shared" si="16"/>
        <v>2.6455520348048802</v>
      </c>
      <c r="H58" s="151">
        <f t="shared" si="17"/>
        <v>0.31531944067555173</v>
      </c>
      <c r="I58" s="141">
        <f t="shared" si="18"/>
        <v>1.686213710410156</v>
      </c>
      <c r="K58" s="151">
        <f t="shared" si="19"/>
        <v>1.2912618624538159</v>
      </c>
      <c r="L58" s="141">
        <f t="shared" si="20"/>
        <v>6.9051989041162498</v>
      </c>
      <c r="N58" s="151">
        <f t="shared" si="21"/>
        <v>-0.79239203795023649</v>
      </c>
      <c r="O58" s="141">
        <f t="shared" si="22"/>
        <v>-4.2374244846715721</v>
      </c>
      <c r="Q58" s="151">
        <v>-0.18355038382802771</v>
      </c>
      <c r="R58" s="141">
        <f t="shared" si="23"/>
        <v>-0.98156070903452908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17.396770321206727</v>
      </c>
      <c r="C59" s="141">
        <f t="shared" si="15"/>
        <v>2.5875190487476067</v>
      </c>
      <c r="E59" s="151">
        <v>17.33925711975898</v>
      </c>
      <c r="F59" s="141">
        <f t="shared" si="16"/>
        <v>2.4123848182646448</v>
      </c>
      <c r="H59" s="151">
        <f t="shared" si="17"/>
        <v>-5.751320144774752E-2</v>
      </c>
      <c r="I59" s="141">
        <f t="shared" si="18"/>
        <v>-0.33059700384524549</v>
      </c>
      <c r="K59" s="151">
        <f t="shared" si="19"/>
        <v>1.2012815935715879</v>
      </c>
      <c r="L59" s="141">
        <f t="shared" si="20"/>
        <v>6.9051989041162498</v>
      </c>
      <c r="N59" s="151">
        <f t="shared" si="21"/>
        <v>-2.3670989911598221</v>
      </c>
      <c r="O59" s="141">
        <f t="shared" si="22"/>
        <v>-13.606542751641204</v>
      </c>
      <c r="Q59" s="151">
        <v>1.1083041961404869</v>
      </c>
      <c r="R59" s="141">
        <f t="shared" si="23"/>
        <v>6.3707468436797141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11.78417545351383</v>
      </c>
      <c r="C60" s="141">
        <f t="shared" si="15"/>
        <v>1.7527263909773765</v>
      </c>
      <c r="E60" s="151">
        <v>12.8802870592156</v>
      </c>
      <c r="F60" s="141">
        <f t="shared" si="16"/>
        <v>1.7920150062907769</v>
      </c>
      <c r="H60" s="151">
        <f t="shared" si="17"/>
        <v>1.0961116057017701</v>
      </c>
      <c r="I60" s="141">
        <f t="shared" si="18"/>
        <v>9.301555378445503</v>
      </c>
      <c r="K60" s="151">
        <f t="shared" si="19"/>
        <v>0.8137207542751731</v>
      </c>
      <c r="L60" s="141">
        <f t="shared" si="20"/>
        <v>6.9051989041162498</v>
      </c>
      <c r="N60" s="151">
        <f t="shared" si="21"/>
        <v>-0.27614891748901527</v>
      </c>
      <c r="O60" s="141">
        <f t="shared" si="22"/>
        <v>-2.3433876946110184</v>
      </c>
      <c r="Q60" s="151">
        <v>0.5585397689156123</v>
      </c>
      <c r="R60" s="141">
        <f t="shared" si="23"/>
        <v>4.7397441689402697</v>
      </c>
      <c r="T60" s="151"/>
    </row>
    <row r="61" spans="1:20" x14ac:dyDescent="0.2">
      <c r="A61" s="135" t="str">
        <f t="shared" si="14"/>
        <v>61 Caring personal service occupations</v>
      </c>
      <c r="B61" s="151">
        <v>48.357404936316115</v>
      </c>
      <c r="C61" s="141">
        <f t="shared" si="15"/>
        <v>7.192467573604211</v>
      </c>
      <c r="E61" s="151">
        <v>55.64232869869727</v>
      </c>
      <c r="F61" s="141">
        <f t="shared" si="16"/>
        <v>7.7414336772632337</v>
      </c>
      <c r="H61" s="151">
        <f t="shared" si="17"/>
        <v>7.2849237623811547</v>
      </c>
      <c r="I61" s="141">
        <f t="shared" si="18"/>
        <v>15.06475331332393</v>
      </c>
      <c r="K61" s="151">
        <f t="shared" si="19"/>
        <v>3.3391749957215575</v>
      </c>
      <c r="L61" s="141">
        <f t="shared" si="20"/>
        <v>6.9051989041162498</v>
      </c>
      <c r="N61" s="151">
        <f t="shared" si="21"/>
        <v>4.6474904484742767</v>
      </c>
      <c r="O61" s="141">
        <f t="shared" si="22"/>
        <v>9.6107110267698417</v>
      </c>
      <c r="Q61" s="151">
        <v>-0.70174168181467977</v>
      </c>
      <c r="R61" s="141">
        <f t="shared" si="23"/>
        <v>-1.4511566175621555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16.14163483758831</v>
      </c>
      <c r="C62" s="141">
        <f t="shared" si="15"/>
        <v>2.4008357211725597</v>
      </c>
      <c r="E62" s="151">
        <v>16.774064085776303</v>
      </c>
      <c r="F62" s="141">
        <f t="shared" si="16"/>
        <v>2.3337503597551734</v>
      </c>
      <c r="H62" s="151">
        <f t="shared" si="17"/>
        <v>0.63242924818799295</v>
      </c>
      <c r="I62" s="141">
        <f t="shared" si="18"/>
        <v>3.9179999705809321</v>
      </c>
      <c r="K62" s="151">
        <f t="shared" si="19"/>
        <v>1.1146119919115947</v>
      </c>
      <c r="L62" s="141">
        <f t="shared" si="20"/>
        <v>6.9051989041162498</v>
      </c>
      <c r="N62" s="151">
        <f t="shared" si="21"/>
        <v>-1.6224027849334743E-2</v>
      </c>
      <c r="O62" s="141">
        <f t="shared" si="22"/>
        <v>-0.10051043783715494</v>
      </c>
      <c r="Q62" s="151">
        <v>-0.46595871587426696</v>
      </c>
      <c r="R62" s="141">
        <f t="shared" si="23"/>
        <v>-2.8866884956981527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0.68687408947747386</v>
      </c>
      <c r="C63" s="141">
        <f t="shared" si="15"/>
        <v>0.10216262891322976</v>
      </c>
      <c r="E63" s="151">
        <v>0.57701492337818383</v>
      </c>
      <c r="F63" s="141">
        <f t="shared" si="16"/>
        <v>8.0279220237378726E-2</v>
      </c>
      <c r="H63" s="151">
        <f t="shared" si="17"/>
        <v>-0.10985916609929003</v>
      </c>
      <c r="I63" s="141">
        <f t="shared" si="18"/>
        <v>-15.994076320867379</v>
      </c>
      <c r="K63" s="151">
        <f t="shared" si="19"/>
        <v>4.7430022099256994E-2</v>
      </c>
      <c r="L63" s="141">
        <f t="shared" si="20"/>
        <v>6.9051989041162498</v>
      </c>
      <c r="N63" s="151">
        <f t="shared" si="21"/>
        <v>-0.16727929077778092</v>
      </c>
      <c r="O63" s="141">
        <f t="shared" si="22"/>
        <v>-24.353705189991285</v>
      </c>
      <c r="Q63" s="151">
        <v>9.9901025792338838E-3</v>
      </c>
      <c r="R63" s="141">
        <f t="shared" si="23"/>
        <v>1.4544299650076566</v>
      </c>
      <c r="T63" s="151"/>
    </row>
    <row r="64" spans="1:20" x14ac:dyDescent="0.2">
      <c r="A64" s="135" t="str">
        <f t="shared" si="14"/>
        <v>71 Sales occupations</v>
      </c>
      <c r="B64" s="151">
        <v>36.911336284251092</v>
      </c>
      <c r="C64" s="141">
        <f t="shared" si="15"/>
        <v>5.4900297001566347</v>
      </c>
      <c r="E64" s="151">
        <v>32.708597376070941</v>
      </c>
      <c r="F64" s="141">
        <f t="shared" si="16"/>
        <v>4.5506980600020741</v>
      </c>
      <c r="H64" s="151">
        <f t="shared" si="17"/>
        <v>-4.2027389081801516</v>
      </c>
      <c r="I64" s="141">
        <f t="shared" si="18"/>
        <v>-11.386038359097094</v>
      </c>
      <c r="K64" s="151">
        <f t="shared" si="19"/>
        <v>2.5488011885947701</v>
      </c>
      <c r="L64" s="141">
        <f t="shared" si="20"/>
        <v>6.9051989041162498</v>
      </c>
      <c r="N64" s="151">
        <f t="shared" si="21"/>
        <v>-5.9104534342901003</v>
      </c>
      <c r="O64" s="141">
        <f t="shared" si="22"/>
        <v>-16.012569658205265</v>
      </c>
      <c r="Q64" s="151">
        <v>-0.84108666248482156</v>
      </c>
      <c r="R64" s="141">
        <f t="shared" si="23"/>
        <v>-2.278667605008077</v>
      </c>
      <c r="T64" s="151"/>
    </row>
    <row r="65" spans="1:20" x14ac:dyDescent="0.2">
      <c r="A65" s="135" t="str">
        <f t="shared" si="14"/>
        <v>72 Customer service occupations</v>
      </c>
      <c r="B65" s="151">
        <v>10.469854833124312</v>
      </c>
      <c r="C65" s="141">
        <f t="shared" si="15"/>
        <v>1.5572401266519791</v>
      </c>
      <c r="E65" s="151">
        <v>14.993727056018734</v>
      </c>
      <c r="F65" s="141">
        <f t="shared" si="16"/>
        <v>2.0860547409453392</v>
      </c>
      <c r="H65" s="151">
        <f t="shared" si="17"/>
        <v>4.5238722228944219</v>
      </c>
      <c r="I65" s="141">
        <f t="shared" si="18"/>
        <v>43.208547730594013</v>
      </c>
      <c r="K65" s="151">
        <f t="shared" si="19"/>
        <v>0.7229643011994622</v>
      </c>
      <c r="L65" s="141">
        <f t="shared" si="20"/>
        <v>6.9051989041162498</v>
      </c>
      <c r="N65" s="151">
        <f t="shared" si="21"/>
        <v>3.8938381989079605</v>
      </c>
      <c r="O65" s="141">
        <f t="shared" si="22"/>
        <v>37.190947352858366</v>
      </c>
      <c r="Q65" s="151">
        <v>-9.2930277213000886E-2</v>
      </c>
      <c r="R65" s="141">
        <f t="shared" si="23"/>
        <v>-0.88759852638061398</v>
      </c>
      <c r="T65" s="151"/>
    </row>
    <row r="66" spans="1:20" x14ac:dyDescent="0.2">
      <c r="A66" s="135" t="str">
        <f t="shared" si="14"/>
        <v>81 Process, plant and machine operatives</v>
      </c>
      <c r="B66" s="151">
        <v>8.0613343559481478</v>
      </c>
      <c r="C66" s="141">
        <f t="shared" si="15"/>
        <v>1.1990073915566</v>
      </c>
      <c r="E66" s="151">
        <v>9.9787640374185571</v>
      </c>
      <c r="F66" s="141">
        <f t="shared" si="16"/>
        <v>1.3883304632170053</v>
      </c>
      <c r="H66" s="151">
        <f t="shared" si="17"/>
        <v>1.9174296814704093</v>
      </c>
      <c r="I66" s="141">
        <f t="shared" si="18"/>
        <v>23.785512383016496</v>
      </c>
      <c r="K66" s="151">
        <f t="shared" si="19"/>
        <v>0.55665117160407829</v>
      </c>
      <c r="L66" s="141">
        <f t="shared" si="20"/>
        <v>6.9051989041162498</v>
      </c>
      <c r="N66" s="151">
        <f t="shared" si="21"/>
        <v>1.5438723669871894</v>
      </c>
      <c r="O66" s="141">
        <f t="shared" si="22"/>
        <v>19.151573409779555</v>
      </c>
      <c r="Q66" s="151">
        <v>-0.18309385712085838</v>
      </c>
      <c r="R66" s="141">
        <f t="shared" si="23"/>
        <v>-2.2712599308793151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16.766634425617614</v>
      </c>
      <c r="C67" s="141">
        <f t="shared" si="15"/>
        <v>2.4937954090701377</v>
      </c>
      <c r="E67" s="151">
        <v>18.191860164406947</v>
      </c>
      <c r="F67" s="141">
        <f t="shared" si="16"/>
        <v>2.5310062001790485</v>
      </c>
      <c r="H67" s="151">
        <f t="shared" si="17"/>
        <v>1.425225738789333</v>
      </c>
      <c r="I67" s="141">
        <f t="shared" si="18"/>
        <v>8.500368664397806</v>
      </c>
      <c r="K67" s="151">
        <f t="shared" si="19"/>
        <v>1.1577694566149253</v>
      </c>
      <c r="L67" s="141">
        <f t="shared" si="20"/>
        <v>6.9051989041162498</v>
      </c>
      <c r="N67" s="151">
        <f t="shared" si="21"/>
        <v>0.35238796870422751</v>
      </c>
      <c r="O67" s="141">
        <f t="shared" si="22"/>
        <v>2.1017215486360019</v>
      </c>
      <c r="Q67" s="151">
        <v>-8.4931686529819708E-2</v>
      </c>
      <c r="R67" s="141">
        <f t="shared" si="23"/>
        <v>-0.5065517883544548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6.5335814626544071</v>
      </c>
      <c r="C68" s="141">
        <f t="shared" si="15"/>
        <v>0.97177615034408638</v>
      </c>
      <c r="E68" s="151">
        <v>5.4390815355669613</v>
      </c>
      <c r="F68" s="141">
        <f t="shared" si="16"/>
        <v>0.75673125042670097</v>
      </c>
      <c r="H68" s="151">
        <f t="shared" si="17"/>
        <v>-1.0944999270874458</v>
      </c>
      <c r="I68" s="141">
        <f t="shared" si="18"/>
        <v>-16.751913683843188</v>
      </c>
      <c r="K68" s="151">
        <f t="shared" si="19"/>
        <v>0.45115679555875454</v>
      </c>
      <c r="L68" s="141">
        <f t="shared" si="20"/>
        <v>6.9051989041162498</v>
      </c>
      <c r="N68" s="151">
        <f t="shared" si="21"/>
        <v>-1.5962303640560425</v>
      </c>
      <c r="O68" s="141">
        <f t="shared" si="22"/>
        <v>-24.431169538177606</v>
      </c>
      <c r="Q68" s="151">
        <v>5.057364140984219E-2</v>
      </c>
      <c r="R68" s="141">
        <f t="shared" si="23"/>
        <v>0.77405695021816667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57.195159859773163</v>
      </c>
      <c r="C69" s="141">
        <f t="shared" ref="C69" si="25">B69/B$71*100</f>
        <v>8.506956343093341</v>
      </c>
      <c r="E69" s="151">
        <v>56.709825254413218</v>
      </c>
      <c r="F69" s="141">
        <f t="shared" ref="F69" si="26">E69/E$71*100</f>
        <v>7.8899528708349331</v>
      </c>
      <c r="H69" s="151">
        <f t="shared" ref="H69" si="27">E69-B69</f>
        <v>-0.48533460535994521</v>
      </c>
      <c r="I69" s="141">
        <f t="shared" ref="I69" si="28">IF(B69&gt;0,((E69/B69)-1)*100,0)</f>
        <v>-0.8485588755234752</v>
      </c>
      <c r="K69" s="151">
        <f t="shared" ref="K69" si="29">(($E$71/$B$71)-1)*B69</f>
        <v>3.9494395518445935</v>
      </c>
      <c r="L69" s="141">
        <f t="shared" ref="L69" si="30">IF(B69&gt;0,K69/B69*100,0)</f>
        <v>6.9051989041162498</v>
      </c>
      <c r="N69" s="151">
        <f t="shared" ref="N69" si="31">H69-(K69+Q69)</f>
        <v>-7.1586823628754228</v>
      </c>
      <c r="O69" s="141">
        <f t="shared" ref="O69" si="32">IF(B69&gt;0,N69/B69*100,0)</f>
        <v>-12.516238053056494</v>
      </c>
      <c r="Q69" s="151">
        <v>2.7239082056708845</v>
      </c>
      <c r="R69" s="141">
        <f t="shared" ref="R69" si="33">IF(B69&gt;0,Q69/B69*100,0)</f>
        <v>4.762480273416771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672.33399999999972</v>
      </c>
      <c r="C71" s="147">
        <f>B71/B$71*100</f>
        <v>100</v>
      </c>
      <c r="D71" s="145"/>
      <c r="E71" s="152">
        <f>SUM(E44:E69)</f>
        <v>718.76000000000067</v>
      </c>
      <c r="F71" s="147">
        <f>E71/E$71*100</f>
        <v>100</v>
      </c>
      <c r="G71" s="145"/>
      <c r="H71" s="152">
        <f t="shared" si="17"/>
        <v>46.426000000000954</v>
      </c>
      <c r="I71" s="147">
        <f t="shared" si="18"/>
        <v>6.9051989041162498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Enterprise M3 LEP (including all of Surrey)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Enterprise M3 LEP (including all of Surrey)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Enterprise M3 LEP (including all of Surrey)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Enterprise M3 LEP (including all of Surrey)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60.265480669592492</v>
      </c>
      <c r="C7" s="11">
        <f t="shared" si="2"/>
        <v>61.977719409409907</v>
      </c>
      <c r="D7" s="11">
        <f t="shared" si="2"/>
        <v>1.7122387398174159</v>
      </c>
      <c r="E7" s="11">
        <f t="shared" si="2"/>
        <v>30.104140260353478</v>
      </c>
      <c r="F7" s="11">
        <f t="shared" si="2"/>
        <v>31.816379000170897</v>
      </c>
      <c r="G7" s="200">
        <f>IF(B7&gt;0,(1+(E7/B7))^(1/($C$6-$B$6))-1,0)</f>
        <v>2.7377986036968505E-2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39.047756494518453</v>
      </c>
      <c r="R7" s="11">
        <v>37.522294438267174</v>
      </c>
      <c r="S7" s="345">
        <f>R7-Q7</f>
        <v>-1.5254620562512784</v>
      </c>
      <c r="T7" s="345">
        <v>17.065182822461743</v>
      </c>
      <c r="U7" s="345">
        <f>SUM(S7:T7)</f>
        <v>15.539720766210465</v>
      </c>
      <c r="V7" s="346">
        <f>IF(Q7&gt;0,(1+(T7/Q7))^(1/($C$6-$B$6))-1,0)</f>
        <v>2.4466580011823336E-2</v>
      </c>
      <c r="X7" s="10" t="str">
        <f>name!B4</f>
        <v>Agriculture</v>
      </c>
      <c r="Y7" s="11">
        <v>3.8870000000000169</v>
      </c>
      <c r="Z7" s="11">
        <v>4.1399999999999944</v>
      </c>
      <c r="AA7" s="345">
        <f>Z7-Y7</f>
        <v>0.25299999999997747</v>
      </c>
      <c r="AB7" s="11">
        <v>2.0584173926846407</v>
      </c>
      <c r="AC7" s="345">
        <f>SUM(AA7:AB7)</f>
        <v>2.3114173926846182</v>
      </c>
      <c r="AD7" s="348">
        <f>IF(Y7&gt;0,(1+(AB7/Y7))^(1/($C$6-$B$6))-1,0)</f>
        <v>2.8737380037747506E-2</v>
      </c>
    </row>
    <row r="8" spans="1:30" x14ac:dyDescent="0.2">
      <c r="A8" s="10" t="str">
        <f>name!D5</f>
        <v>12 Other managers and proprietors</v>
      </c>
      <c r="B8" s="11">
        <f t="shared" si="2"/>
        <v>23.950463190970837</v>
      </c>
      <c r="C8" s="11">
        <f t="shared" si="2"/>
        <v>35.164008379628783</v>
      </c>
      <c r="D8" s="11">
        <f t="shared" si="2"/>
        <v>11.21354518865795</v>
      </c>
      <c r="E8" s="11">
        <f t="shared" si="2"/>
        <v>17.91746079240275</v>
      </c>
      <c r="F8" s="11">
        <f t="shared" si="2"/>
        <v>29.131005981060699</v>
      </c>
      <c r="G8" s="200">
        <f t="shared" ref="G8:G33" si="3">IF(B8&gt;0,(1+(E8/B8))^(1/($C$6-$B$6))-1,0)</f>
        <v>3.7937414751245457E-2</v>
      </c>
      <c r="H8" s="11"/>
      <c r="I8" s="10" t="str">
        <f>name!E4</f>
        <v>Managers, directors and senior officials</v>
      </c>
      <c r="J8" s="11">
        <f t="array" ref="J8:J16">MMULT(aggregation!$B$13:$AA$21,B7:B32)</f>
        <v>84.215943860563328</v>
      </c>
      <c r="K8" s="11">
        <f t="array" ref="K8:K16">MMULT(aggregation!$B$13:$AA$21,C7:C32)</f>
        <v>97.141727789038697</v>
      </c>
      <c r="L8" s="11">
        <f t="array" ref="L8:L16">MMULT(aggregation!$B$13:$AA$21,D7:D32)</f>
        <v>12.925783928475365</v>
      </c>
      <c r="M8" s="11">
        <f t="array" ref="M8:M16">MMULT(aggregation!$B$13:$AA$21,E7:E32)</f>
        <v>48.021601052756225</v>
      </c>
      <c r="N8" s="11">
        <f t="array" ref="N8:N16">MMULT(aggregation!$B$13:$AA$21,F7:F32)</f>
        <v>60.947384981231593</v>
      </c>
      <c r="O8" s="11"/>
      <c r="P8" s="10" t="str">
        <f>name!D5</f>
        <v>12 Other managers and proprietors</v>
      </c>
      <c r="Q8" s="11">
        <v>12.948269774426565</v>
      </c>
      <c r="R8" s="11">
        <v>19.042497707537372</v>
      </c>
      <c r="S8" s="345">
        <f t="shared" ref="S8:S31" si="4">R8-Q8</f>
        <v>6.0942279331108065</v>
      </c>
      <c r="T8" s="345">
        <v>8.7093920962040556</v>
      </c>
      <c r="U8" s="345">
        <f t="shared" ref="U8:U31" si="5">SUM(S8:T8)</f>
        <v>14.803620029314862</v>
      </c>
      <c r="V8" s="346">
        <f t="shared" ref="V8:V33" si="6">IF(Q8&gt;0,(1+(T8/Q8))^(1/($C$6-$B$6))-1,0)</f>
        <v>3.4887930543740842E-2</v>
      </c>
      <c r="X8" s="10" t="str">
        <f>name!B5</f>
        <v>Mining and quarrying</v>
      </c>
      <c r="Y8" s="11">
        <v>0.5520000000000006</v>
      </c>
      <c r="Z8" s="11">
        <v>0.44400000000000012</v>
      </c>
      <c r="AA8" s="345">
        <f t="shared" ref="AA8:AA29" si="7">Z8-Y8</f>
        <v>-0.10800000000000048</v>
      </c>
      <c r="AB8" s="11">
        <v>0.20143446337956664</v>
      </c>
      <c r="AC8" s="345">
        <f t="shared" ref="AC8:AC29" si="8">SUM(AA8:AB8)</f>
        <v>9.3434463379566152E-2</v>
      </c>
      <c r="AD8" s="348">
        <f t="shared" ref="AD8:AD29" si="9">IF(Y8&gt;0,(1+(AB8/Y8))^(1/($C$6-$B$6))-1,0)</f>
        <v>2.0956159473357605E-2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52.795276103458484</v>
      </c>
      <c r="C9" s="11">
        <f t="shared" si="2"/>
        <v>62.080028766756058</v>
      </c>
      <c r="D9" s="11">
        <f t="shared" si="2"/>
        <v>9.2847526632975743</v>
      </c>
      <c r="E9" s="11">
        <f t="shared" si="2"/>
        <v>21.768723084972819</v>
      </c>
      <c r="F9" s="11">
        <f t="shared" si="2"/>
        <v>31.053475748270401</v>
      </c>
      <c r="G9" s="200">
        <f t="shared" si="3"/>
        <v>2.3282645012735248E-2</v>
      </c>
      <c r="H9" s="11"/>
      <c r="I9" s="10" t="str">
        <f>name!E5</f>
        <v>Professional occupations</v>
      </c>
      <c r="J9" s="11">
        <v>167.13994718800029</v>
      </c>
      <c r="K9" s="11">
        <v>195.7116853611729</v>
      </c>
      <c r="L9" s="11">
        <v>28.571738173172637</v>
      </c>
      <c r="M9" s="11">
        <v>84.756070223730234</v>
      </c>
      <c r="N9" s="11">
        <v>113.32780839690287</v>
      </c>
      <c r="O9" s="11"/>
      <c r="P9" s="10" t="str">
        <f>name!D6</f>
        <v>21 Science, research, engineering and technology professionals</v>
      </c>
      <c r="Q9" s="11">
        <v>40.278440739108483</v>
      </c>
      <c r="R9" s="11">
        <v>44.752216132441667</v>
      </c>
      <c r="S9" s="345">
        <f t="shared" si="4"/>
        <v>4.4737753933331845</v>
      </c>
      <c r="T9" s="345">
        <v>13.914737803546108</v>
      </c>
      <c r="U9" s="345">
        <f t="shared" si="5"/>
        <v>18.388513196879295</v>
      </c>
      <c r="V9" s="346">
        <f t="shared" si="6"/>
        <v>1.9979551067026202E-2</v>
      </c>
      <c r="X9" s="10" t="str">
        <f>name!B6</f>
        <v>Food drink and tobacco</v>
      </c>
      <c r="Y9" s="11">
        <v>2.3800000000000034</v>
      </c>
      <c r="Z9" s="11">
        <v>2.8550000000000013</v>
      </c>
      <c r="AA9" s="345">
        <f t="shared" si="7"/>
        <v>0.47499999999999787</v>
      </c>
      <c r="AB9" s="11">
        <v>1.1940482332538944</v>
      </c>
      <c r="AC9" s="345">
        <f t="shared" si="8"/>
        <v>1.6690482332538923</v>
      </c>
      <c r="AD9" s="348">
        <f t="shared" si="9"/>
        <v>2.7477286591777839E-2</v>
      </c>
    </row>
    <row r="10" spans="1:30" x14ac:dyDescent="0.2">
      <c r="A10" s="10" t="str">
        <f>name!D7</f>
        <v>22 Health professionals</v>
      </c>
      <c r="B10" s="11">
        <f t="shared" si="2"/>
        <v>27.97364677772423</v>
      </c>
      <c r="C10" s="11">
        <f t="shared" si="2"/>
        <v>30.904980946203843</v>
      </c>
      <c r="D10" s="11">
        <f t="shared" si="2"/>
        <v>2.9313341684796184</v>
      </c>
      <c r="E10" s="11">
        <f t="shared" si="2"/>
        <v>15.971909003670525</v>
      </c>
      <c r="F10" s="11">
        <f t="shared" si="2"/>
        <v>18.903243172150145</v>
      </c>
      <c r="G10" s="200">
        <f t="shared" si="3"/>
        <v>3.0570543467546285E-2</v>
      </c>
      <c r="H10" s="11"/>
      <c r="I10" s="10" t="str">
        <f>name!E6</f>
        <v>Associate professional occupations</v>
      </c>
      <c r="J10" s="11">
        <v>97.305467301265907</v>
      </c>
      <c r="K10" s="11">
        <v>101.97409284588005</v>
      </c>
      <c r="L10" s="11">
        <v>4.6686255446141542</v>
      </c>
      <c r="M10" s="11">
        <v>44.992152043157596</v>
      </c>
      <c r="N10" s="11">
        <v>49.66077758777174</v>
      </c>
      <c r="O10" s="11"/>
      <c r="P10" s="10" t="str">
        <f>name!D7</f>
        <v>22 Health professionals</v>
      </c>
      <c r="Q10" s="11">
        <v>6.370349924215331</v>
      </c>
      <c r="R10" s="11">
        <v>6.9899038067123938</v>
      </c>
      <c r="S10" s="345">
        <f t="shared" si="4"/>
        <v>0.61955388249706278</v>
      </c>
      <c r="T10" s="345">
        <v>2.514924093371679</v>
      </c>
      <c r="U10" s="345">
        <f t="shared" si="5"/>
        <v>3.1344779758687418</v>
      </c>
      <c r="V10" s="346">
        <f t="shared" si="6"/>
        <v>2.2430592761765178E-2</v>
      </c>
      <c r="X10" s="10" t="str">
        <f>name!B7</f>
        <v>Engineering</v>
      </c>
      <c r="Y10" s="11">
        <v>6.1009999999999875</v>
      </c>
      <c r="Z10" s="11">
        <v>4.6320000000000254</v>
      </c>
      <c r="AA10" s="345">
        <f t="shared" si="7"/>
        <v>-1.4689999999999621</v>
      </c>
      <c r="AB10" s="11">
        <v>2.3086942619664867</v>
      </c>
      <c r="AC10" s="345">
        <f t="shared" si="8"/>
        <v>0.83969426196652464</v>
      </c>
      <c r="AD10" s="348">
        <f t="shared" si="9"/>
        <v>2.1626019870746971E-2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32.795778144169368</v>
      </c>
      <c r="C11" s="11">
        <f t="shared" si="2"/>
        <v>36.566495292681772</v>
      </c>
      <c r="D11" s="11">
        <f t="shared" si="2"/>
        <v>3.7707171485124107</v>
      </c>
      <c r="E11" s="11">
        <f t="shared" si="2"/>
        <v>17.84072134840892</v>
      </c>
      <c r="F11" s="11">
        <f t="shared" si="2"/>
        <v>21.61143849692133</v>
      </c>
      <c r="G11" s="200">
        <f t="shared" si="3"/>
        <v>2.9381555689393712E-2</v>
      </c>
      <c r="H11" s="11"/>
      <c r="I11" s="10" t="str">
        <f>name!E7</f>
        <v>Administrative and secretarial occupations</v>
      </c>
      <c r="J11" s="11">
        <v>69.335365282298866</v>
      </c>
      <c r="K11" s="11">
        <v>56.827744749174961</v>
      </c>
      <c r="L11" s="11">
        <v>-12.507620533123916</v>
      </c>
      <c r="M11" s="11">
        <v>31.736095105678995</v>
      </c>
      <c r="N11" s="11">
        <v>19.228474572555079</v>
      </c>
      <c r="O11" s="11"/>
      <c r="P11" s="10" t="str">
        <f>name!D8</f>
        <v>23 Teaching and other educational professionals</v>
      </c>
      <c r="Q11" s="11">
        <v>10.317994637082794</v>
      </c>
      <c r="R11" s="11">
        <v>11.907619974909164</v>
      </c>
      <c r="S11" s="345">
        <f t="shared" si="4"/>
        <v>1.5896253378263694</v>
      </c>
      <c r="T11" s="345">
        <v>4.8253887275768657</v>
      </c>
      <c r="U11" s="345">
        <f t="shared" si="5"/>
        <v>6.415014065403235</v>
      </c>
      <c r="V11" s="346">
        <f t="shared" si="6"/>
        <v>2.5908216138897933E-2</v>
      </c>
      <c r="X11" s="10" t="str">
        <f>name!B8</f>
        <v>Rest of manufacturing</v>
      </c>
      <c r="Y11" s="11">
        <v>20.860000000000035</v>
      </c>
      <c r="Z11" s="11">
        <v>17.138000000000016</v>
      </c>
      <c r="AA11" s="345">
        <f t="shared" si="7"/>
        <v>-3.7220000000000191</v>
      </c>
      <c r="AB11" s="11">
        <v>7.9844797199409907</v>
      </c>
      <c r="AC11" s="345">
        <f t="shared" si="8"/>
        <v>4.2624797199409716</v>
      </c>
      <c r="AD11" s="348">
        <f t="shared" si="9"/>
        <v>2.1840771461623998E-2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53.575246162648192</v>
      </c>
      <c r="C12" s="11">
        <f t="shared" si="2"/>
        <v>66.160180355531224</v>
      </c>
      <c r="D12" s="11">
        <f t="shared" si="2"/>
        <v>12.584934192883033</v>
      </c>
      <c r="E12" s="11">
        <f t="shared" si="2"/>
        <v>29.174716786677976</v>
      </c>
      <c r="F12" s="11">
        <f t="shared" si="2"/>
        <v>41.759650979561002</v>
      </c>
      <c r="G12" s="200">
        <f t="shared" si="3"/>
        <v>2.9406506301273172E-2</v>
      </c>
      <c r="H12" s="11"/>
      <c r="I12" s="10" t="str">
        <f>name!E8</f>
        <v>Skilled trades occupations</v>
      </c>
      <c r="J12" s="11">
        <v>53.21346128312085</v>
      </c>
      <c r="K12" s="11">
        <v>56.089486122986393</v>
      </c>
      <c r="L12" s="11">
        <v>2.8760248398655484</v>
      </c>
      <c r="M12" s="11">
        <v>23.775842293246541</v>
      </c>
      <c r="N12" s="11">
        <v>26.651867133112084</v>
      </c>
      <c r="O12" s="11"/>
      <c r="P12" s="10" t="str">
        <f>name!D9</f>
        <v>24 Business, media and public service professionals</v>
      </c>
      <c r="Q12" s="11">
        <v>29.729510110814982</v>
      </c>
      <c r="R12" s="11">
        <v>36.44369881690367</v>
      </c>
      <c r="S12" s="345">
        <f t="shared" si="4"/>
        <v>6.714188706088688</v>
      </c>
      <c r="T12" s="345">
        <v>14.387373657475425</v>
      </c>
      <c r="U12" s="345">
        <f t="shared" si="5"/>
        <v>21.101562363564113</v>
      </c>
      <c r="V12" s="346">
        <f t="shared" si="6"/>
        <v>2.6662750103599864E-2</v>
      </c>
      <c r="X12" s="10" t="str">
        <f>name!B9</f>
        <v>Electricity and gas</v>
      </c>
      <c r="Y12" s="11">
        <v>3.9299999999999997</v>
      </c>
      <c r="Z12" s="11">
        <v>3.819999999999999</v>
      </c>
      <c r="AA12" s="345">
        <f t="shared" si="7"/>
        <v>-0.11000000000000076</v>
      </c>
      <c r="AB12" s="11">
        <v>1.6697742693494932</v>
      </c>
      <c r="AC12" s="345">
        <f t="shared" si="8"/>
        <v>1.5597742693494925</v>
      </c>
      <c r="AD12" s="348">
        <f t="shared" si="9"/>
        <v>2.3886612801385265E-2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14.179517445654435</v>
      </c>
      <c r="C13" s="11">
        <f t="shared" si="2"/>
        <v>13.578014227834037</v>
      </c>
      <c r="D13" s="11">
        <f t="shared" si="2"/>
        <v>-0.60150321782039495</v>
      </c>
      <c r="E13" s="11">
        <f t="shared" si="2"/>
        <v>5.4525169717824209</v>
      </c>
      <c r="F13" s="11">
        <f t="shared" si="2"/>
        <v>4.8510137539620253</v>
      </c>
      <c r="G13" s="200">
        <f t="shared" si="3"/>
        <v>2.1927902111106512E-2</v>
      </c>
      <c r="H13" s="11"/>
      <c r="I13" s="10" t="str">
        <f>name!E9</f>
        <v>Caring, leisure and other service occupations</v>
      </c>
      <c r="J13" s="11">
        <v>65.185913863381899</v>
      </c>
      <c r="K13" s="11">
        <v>72.993407707851745</v>
      </c>
      <c r="L13" s="11">
        <v>7.807493844469839</v>
      </c>
      <c r="M13" s="11">
        <v>37.787196599812923</v>
      </c>
      <c r="N13" s="11">
        <v>45.594690444282762</v>
      </c>
      <c r="O13" s="11"/>
      <c r="P13" s="10" t="str">
        <f>name!D10</f>
        <v>31 Science, engineering and technology associate professionals</v>
      </c>
      <c r="Q13" s="11">
        <v>9.7198821135039761</v>
      </c>
      <c r="R13" s="11">
        <v>8.1863223925784041</v>
      </c>
      <c r="S13" s="345">
        <f t="shared" si="4"/>
        <v>-1.533559720925572</v>
      </c>
      <c r="T13" s="345">
        <v>3.0158694892894466</v>
      </c>
      <c r="U13" s="345">
        <f t="shared" si="5"/>
        <v>1.4823097683638746</v>
      </c>
      <c r="V13" s="346">
        <f t="shared" si="6"/>
        <v>1.817924236588353E-2</v>
      </c>
      <c r="X13" s="10" t="str">
        <f>name!B10</f>
        <v>Water and sewerage</v>
      </c>
      <c r="Y13" s="11">
        <v>3.4869999999999828</v>
      </c>
      <c r="Z13" s="11">
        <v>4.0030000000000028</v>
      </c>
      <c r="AA13" s="345">
        <f t="shared" si="7"/>
        <v>0.51600000000002</v>
      </c>
      <c r="AB13" s="11">
        <v>1.6134178016825489</v>
      </c>
      <c r="AC13" s="345">
        <f t="shared" si="8"/>
        <v>2.1294178016825689</v>
      </c>
      <c r="AD13" s="348">
        <f t="shared" si="9"/>
        <v>2.5676142195383056E-2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12.407999193768593</v>
      </c>
      <c r="C14" s="11">
        <f t="shared" si="2"/>
        <v>13.125392436788593</v>
      </c>
      <c r="D14" s="11">
        <f t="shared" si="2"/>
        <v>0.71739324301999796</v>
      </c>
      <c r="E14" s="11">
        <f t="shared" si="2"/>
        <v>7.2207884655104371</v>
      </c>
      <c r="F14" s="11">
        <f t="shared" si="2"/>
        <v>7.9381817085304345</v>
      </c>
      <c r="G14" s="200">
        <f t="shared" si="3"/>
        <v>3.1049338680148253E-2</v>
      </c>
      <c r="H14" s="11"/>
      <c r="I14" s="10" t="str">
        <f>name!E10</f>
        <v>Sales and customer service occupations</v>
      </c>
      <c r="J14" s="11">
        <v>47.381191117375423</v>
      </c>
      <c r="K14" s="11">
        <v>47.702324432089618</v>
      </c>
      <c r="L14" s="11">
        <v>0.32113331471419837</v>
      </c>
      <c r="M14" s="11">
        <v>21.191469801413195</v>
      </c>
      <c r="N14" s="11">
        <v>21.512603116127394</v>
      </c>
      <c r="O14" s="11"/>
      <c r="P14" s="10" t="str">
        <f>name!D11</f>
        <v>32 Health and social care associate professionals</v>
      </c>
      <c r="Q14" s="11">
        <v>2.497766105362186</v>
      </c>
      <c r="R14" s="11">
        <v>2.3127471404052624</v>
      </c>
      <c r="S14" s="345">
        <f t="shared" si="4"/>
        <v>-0.1850189649569236</v>
      </c>
      <c r="T14" s="345">
        <v>1.0469643628727421</v>
      </c>
      <c r="U14" s="345">
        <f t="shared" si="5"/>
        <v>0.86194539791581848</v>
      </c>
      <c r="V14" s="346">
        <f t="shared" si="6"/>
        <v>2.361214484416041E-2</v>
      </c>
      <c r="X14" s="10" t="str">
        <f>name!B11</f>
        <v>Construction</v>
      </c>
      <c r="Y14" s="11">
        <v>54.82</v>
      </c>
      <c r="Z14" s="11">
        <v>63.851000000000049</v>
      </c>
      <c r="AA14" s="345">
        <f t="shared" si="7"/>
        <v>9.0310000000000485</v>
      </c>
      <c r="AB14" s="11">
        <v>24.96116772753189</v>
      </c>
      <c r="AC14" s="345">
        <f t="shared" si="8"/>
        <v>33.992167727531935</v>
      </c>
      <c r="AD14" s="348">
        <f t="shared" si="9"/>
        <v>2.533100567288793E-2</v>
      </c>
    </row>
    <row r="15" spans="1:30" x14ac:dyDescent="0.2">
      <c r="A15" s="10" t="str">
        <f>name!D12</f>
        <v>33 Protective service occupations</v>
      </c>
      <c r="B15" s="11">
        <f t="shared" si="2"/>
        <v>7.2357227156133357</v>
      </c>
      <c r="C15" s="11">
        <f t="shared" si="2"/>
        <v>9.9364598938658855</v>
      </c>
      <c r="D15" s="11">
        <f t="shared" si="2"/>
        <v>2.7007371782525498</v>
      </c>
      <c r="E15" s="11">
        <f t="shared" si="2"/>
        <v>3.0985460630972765</v>
      </c>
      <c r="F15" s="11">
        <f t="shared" si="2"/>
        <v>5.7992832413498263</v>
      </c>
      <c r="G15" s="200">
        <f t="shared" si="3"/>
        <v>2.4046920260190285E-2</v>
      </c>
      <c r="H15" s="11"/>
      <c r="I15" s="10" t="str">
        <f>name!E11</f>
        <v>Process, plant and machine operatives</v>
      </c>
      <c r="J15" s="11">
        <v>24.827968781565716</v>
      </c>
      <c r="K15" s="11">
        <v>28.170624201825497</v>
      </c>
      <c r="L15" s="11">
        <v>3.3426554202597814</v>
      </c>
      <c r="M15" s="11">
        <v>13.147938213860858</v>
      </c>
      <c r="N15" s="11">
        <v>16.490593634120636</v>
      </c>
      <c r="O15" s="11"/>
      <c r="P15" s="10" t="str">
        <f>name!D12</f>
        <v>33 Protective service occupations</v>
      </c>
      <c r="Q15" s="11">
        <v>5.3819798006119459</v>
      </c>
      <c r="R15" s="11">
        <v>6.6977828948627014</v>
      </c>
      <c r="S15" s="345">
        <f t="shared" si="4"/>
        <v>1.3158030942507555</v>
      </c>
      <c r="T15" s="345">
        <v>1.7712251690287109</v>
      </c>
      <c r="U15" s="345">
        <f t="shared" si="5"/>
        <v>3.0870282632794663</v>
      </c>
      <c r="V15" s="346">
        <f t="shared" si="6"/>
        <v>1.9147962136968344E-2</v>
      </c>
      <c r="X15" s="10" t="str">
        <f>name!B12</f>
        <v>Wholesale and retail trade</v>
      </c>
      <c r="Y15" s="11">
        <v>93.10899999999998</v>
      </c>
      <c r="Z15" s="11">
        <v>95.296999999999869</v>
      </c>
      <c r="AA15" s="345">
        <f t="shared" si="7"/>
        <v>2.1879999999998887</v>
      </c>
      <c r="AB15" s="11">
        <v>43.362847927668099</v>
      </c>
      <c r="AC15" s="345">
        <f t="shared" si="8"/>
        <v>45.550847927667988</v>
      </c>
      <c r="AD15" s="348">
        <f t="shared" si="9"/>
        <v>2.5817477155705593E-2</v>
      </c>
    </row>
    <row r="16" spans="1:30" x14ac:dyDescent="0.2">
      <c r="A16" s="10" t="str">
        <f>name!D13</f>
        <v>34 Culture, media and sports occupations</v>
      </c>
      <c r="B16" s="11">
        <f t="shared" si="2"/>
        <v>16.975268218143167</v>
      </c>
      <c r="C16" s="11">
        <f t="shared" si="2"/>
        <v>18.622918263603161</v>
      </c>
      <c r="D16" s="11">
        <f t="shared" si="2"/>
        <v>1.6476500454599965</v>
      </c>
      <c r="E16" s="11">
        <f t="shared" si="2"/>
        <v>8.1266939767045248</v>
      </c>
      <c r="F16" s="11">
        <f t="shared" si="2"/>
        <v>9.7743440221645201</v>
      </c>
      <c r="G16" s="200">
        <f t="shared" si="3"/>
        <v>2.6422275126074979E-2</v>
      </c>
      <c r="H16" s="11"/>
      <c r="I16" s="10" t="str">
        <f>name!E12</f>
        <v>Elementary occupations</v>
      </c>
      <c r="J16" s="11">
        <v>63.728741322427616</v>
      </c>
      <c r="K16" s="11">
        <v>62.148906789980245</v>
      </c>
      <c r="L16" s="11">
        <v>-1.5798345324473724</v>
      </c>
      <c r="M16" s="11">
        <v>30.116980867713419</v>
      </c>
      <c r="N16" s="11">
        <v>28.537146335266048</v>
      </c>
      <c r="O16" s="11"/>
      <c r="P16" s="10" t="str">
        <f>name!D13</f>
        <v>34 Culture, media and sports occupations</v>
      </c>
      <c r="Q16" s="11">
        <v>8.3765739567932442</v>
      </c>
      <c r="R16" s="11">
        <v>9.6599599634584017</v>
      </c>
      <c r="S16" s="345">
        <f t="shared" si="4"/>
        <v>1.2833860066651575</v>
      </c>
      <c r="T16" s="345">
        <v>3.5566070220238077</v>
      </c>
      <c r="U16" s="345">
        <f t="shared" si="5"/>
        <v>4.8399930286889656</v>
      </c>
      <c r="V16" s="346">
        <f t="shared" si="6"/>
        <v>2.3872754953205844E-2</v>
      </c>
      <c r="X16" s="10" t="str">
        <f>name!B13</f>
        <v>Transport and storage</v>
      </c>
      <c r="Y16" s="11">
        <v>20.464999999999964</v>
      </c>
      <c r="Z16" s="11">
        <v>21.652999999999956</v>
      </c>
      <c r="AA16" s="345">
        <f t="shared" si="7"/>
        <v>1.1879999999999917</v>
      </c>
      <c r="AB16" s="11">
        <v>9.6962308804934025</v>
      </c>
      <c r="AC16" s="345">
        <f t="shared" si="8"/>
        <v>10.884230880493394</v>
      </c>
      <c r="AD16" s="348">
        <f t="shared" si="9"/>
        <v>2.6193251126502393E-2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46.506959728086379</v>
      </c>
      <c r="C17" s="11">
        <f t="shared" si="10"/>
        <v>46.711308023788384</v>
      </c>
      <c r="D17" s="11">
        <f t="shared" si="10"/>
        <v>0.20434829570200463</v>
      </c>
      <c r="E17" s="11">
        <f t="shared" si="10"/>
        <v>21.093606566062938</v>
      </c>
      <c r="F17" s="11">
        <f t="shared" si="10"/>
        <v>21.297954861764936</v>
      </c>
      <c r="G17" s="200">
        <f t="shared" si="3"/>
        <v>2.5247751822669695E-2</v>
      </c>
      <c r="H17" s="11"/>
      <c r="O17" s="11"/>
      <c r="P17" s="10" t="str">
        <f>name!D14</f>
        <v>35 Business and public service associate professionals</v>
      </c>
      <c r="Q17" s="11">
        <v>23.952764256108271</v>
      </c>
      <c r="R17" s="11">
        <v>22.457277004535158</v>
      </c>
      <c r="S17" s="345">
        <f t="shared" si="4"/>
        <v>-1.4954872515731132</v>
      </c>
      <c r="T17" s="345">
        <v>8.7175171185821796</v>
      </c>
      <c r="U17" s="345">
        <f t="shared" si="5"/>
        <v>7.2220298670090664</v>
      </c>
      <c r="V17" s="346">
        <f t="shared" si="6"/>
        <v>2.0907706825452621E-2</v>
      </c>
      <c r="X17" s="10" t="str">
        <f>name!B14</f>
        <v>Accommodation and food</v>
      </c>
      <c r="Y17" s="11">
        <v>40.723999999999968</v>
      </c>
      <c r="Z17" s="11">
        <v>48.991000000000014</v>
      </c>
      <c r="AA17" s="345">
        <f t="shared" si="7"/>
        <v>8.2670000000000456</v>
      </c>
      <c r="AB17" s="11">
        <v>21.976324331124154</v>
      </c>
      <c r="AC17" s="345">
        <f t="shared" si="8"/>
        <v>30.243324331124199</v>
      </c>
      <c r="AD17" s="348">
        <f t="shared" si="9"/>
        <v>2.9187786881564204E-2</v>
      </c>
    </row>
    <row r="18" spans="1:30" x14ac:dyDescent="0.2">
      <c r="A18" s="10" t="str">
        <f>name!D15</f>
        <v>41 Administrative occupations</v>
      </c>
      <c r="B18" s="11">
        <f t="shared" si="10"/>
        <v>54.456115225879721</v>
      </c>
      <c r="C18" s="11">
        <f t="shared" si="10"/>
        <v>45.046559799291167</v>
      </c>
      <c r="D18" s="11">
        <f t="shared" si="10"/>
        <v>-9.4095554265885575</v>
      </c>
      <c r="E18" s="11">
        <f t="shared" si="10"/>
        <v>24.339271308495661</v>
      </c>
      <c r="F18" s="11">
        <f t="shared" si="10"/>
        <v>14.929715881907104</v>
      </c>
      <c r="G18" s="200">
        <f t="shared" si="3"/>
        <v>2.4936459328249949E-2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14.71845793663103</v>
      </c>
      <c r="R18" s="11">
        <v>14.397617053631295</v>
      </c>
      <c r="S18" s="345">
        <f t="shared" si="4"/>
        <v>-0.32084088299973423</v>
      </c>
      <c r="T18" s="345">
        <v>5.1961261683427216</v>
      </c>
      <c r="U18" s="345">
        <f t="shared" si="5"/>
        <v>4.8752852853429873</v>
      </c>
      <c r="V18" s="346">
        <f t="shared" si="6"/>
        <v>2.0361183059302679E-2</v>
      </c>
      <c r="X18" s="10" t="str">
        <f>name!B15</f>
        <v>Media</v>
      </c>
      <c r="Y18" s="11">
        <v>4.9590000000000067</v>
      </c>
      <c r="Z18" s="11">
        <v>4.6690000000000023</v>
      </c>
      <c r="AA18" s="345">
        <f t="shared" si="7"/>
        <v>-0.29000000000000448</v>
      </c>
      <c r="AB18" s="11">
        <v>2.3123721593074831</v>
      </c>
      <c r="AC18" s="345">
        <f t="shared" si="8"/>
        <v>2.0223721593074786</v>
      </c>
      <c r="AD18" s="348">
        <f t="shared" si="9"/>
        <v>2.584438180840487E-2</v>
      </c>
    </row>
    <row r="19" spans="1:30" x14ac:dyDescent="0.2">
      <c r="A19" s="10" t="str">
        <f>name!D16</f>
        <v>42 Secretarial and related occupations</v>
      </c>
      <c r="B19" s="11">
        <f t="shared" si="10"/>
        <v>14.879250056419149</v>
      </c>
      <c r="C19" s="11">
        <f t="shared" si="10"/>
        <v>11.781184949883794</v>
      </c>
      <c r="D19" s="11">
        <f t="shared" si="10"/>
        <v>-3.0980651065353584</v>
      </c>
      <c r="E19" s="11">
        <f t="shared" si="10"/>
        <v>7.3968237971833339</v>
      </c>
      <c r="F19" s="11">
        <f t="shared" si="10"/>
        <v>4.2987586906479747</v>
      </c>
      <c r="G19" s="200">
        <f t="shared" si="3"/>
        <v>2.7268190751273957E-2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1.5094588324799725</v>
      </c>
      <c r="K19" s="11">
        <f t="array" ref="K19:K27">MMULT(aggregation!$B$13:$AA$21,C36:C61)</f>
        <v>2.2914254943164503</v>
      </c>
      <c r="L19" s="11">
        <f t="array" ref="L19:L27">MMULT(aggregation!$B$13:$AA$21,D36:D61)</f>
        <v>0.78196666183647789</v>
      </c>
      <c r="M19" s="11">
        <f t="array" ref="M19:M27">MMULT(aggregation!$B$13:$AA$21,E36:E61)</f>
        <v>1.0613174861176895</v>
      </c>
      <c r="N19" s="11">
        <f t="array" ref="N19:N27">MMULT(aggregation!$B$13:$AA$21,F36:F61)</f>
        <v>1.8432841479541675</v>
      </c>
      <c r="O19" s="11"/>
      <c r="P19" s="10" t="str">
        <f>name!D16</f>
        <v>42 Secretarial and related occupations</v>
      </c>
      <c r="Q19" s="11">
        <v>0.55412574467454589</v>
      </c>
      <c r="R19" s="11">
        <v>0.84874588423326147</v>
      </c>
      <c r="S19" s="345">
        <f t="shared" si="4"/>
        <v>0.29462013955871558</v>
      </c>
      <c r="T19" s="345">
        <v>0.24491999987780064</v>
      </c>
      <c r="U19" s="345">
        <f t="shared" si="5"/>
        <v>0.53954013943651624</v>
      </c>
      <c r="V19" s="346">
        <f t="shared" si="6"/>
        <v>2.4701930337906797E-2</v>
      </c>
      <c r="X19" s="10" t="str">
        <f>name!B16</f>
        <v>Information technology</v>
      </c>
      <c r="Y19" s="11">
        <v>37.982999999999983</v>
      </c>
      <c r="Z19" s="11">
        <v>44.592000000000048</v>
      </c>
      <c r="AA19" s="345">
        <f t="shared" si="7"/>
        <v>6.6090000000000657</v>
      </c>
      <c r="AB19" s="11">
        <v>18.157520090911664</v>
      </c>
      <c r="AC19" s="345">
        <f t="shared" si="8"/>
        <v>24.76652009091173</v>
      </c>
      <c r="AD19" s="348">
        <f t="shared" si="9"/>
        <v>2.6390155439213858E-2</v>
      </c>
    </row>
    <row r="20" spans="1:30" x14ac:dyDescent="0.2">
      <c r="A20" s="10" t="str">
        <f>name!D17</f>
        <v>51 Skilled agricultural and related trades</v>
      </c>
      <c r="B20" s="11">
        <f t="shared" si="10"/>
        <v>5.3326651437122115</v>
      </c>
      <c r="C20" s="11">
        <f t="shared" si="10"/>
        <v>6.8547721386482117</v>
      </c>
      <c r="D20" s="11">
        <f t="shared" si="10"/>
        <v>1.5221069949360002</v>
      </c>
      <c r="E20" s="11">
        <f t="shared" si="10"/>
        <v>3.4036471661880916</v>
      </c>
      <c r="F20" s="11">
        <f t="shared" si="10"/>
        <v>4.9257541611240914</v>
      </c>
      <c r="G20" s="200">
        <f t="shared" si="3"/>
        <v>3.345663014170408E-2</v>
      </c>
      <c r="H20" s="11"/>
      <c r="I20" s="11" t="str">
        <f t="shared" si="11"/>
        <v>Professional occupations</v>
      </c>
      <c r="J20" s="11">
        <v>8.709274158485087</v>
      </c>
      <c r="K20" s="11">
        <v>12.316356914692117</v>
      </c>
      <c r="L20" s="11">
        <v>3.6070827562070278</v>
      </c>
      <c r="M20" s="11">
        <v>4.9629293630738287</v>
      </c>
      <c r="N20" s="11">
        <v>8.5700121192808574</v>
      </c>
      <c r="O20" s="11"/>
      <c r="P20" s="10" t="str">
        <f>name!D17</f>
        <v>51 Skilled agricultural and related trades</v>
      </c>
      <c r="Q20" s="11">
        <v>4.0047951735459089</v>
      </c>
      <c r="R20" s="11">
        <v>4.8318738197486706</v>
      </c>
      <c r="S20" s="345">
        <f t="shared" si="4"/>
        <v>0.82707864620276172</v>
      </c>
      <c r="T20" s="345">
        <v>2.2379157324942645</v>
      </c>
      <c r="U20" s="345">
        <f t="shared" si="5"/>
        <v>3.0649943786970262</v>
      </c>
      <c r="V20" s="346">
        <f t="shared" si="6"/>
        <v>3.0037084647485335E-2</v>
      </c>
      <c r="X20" s="10" t="str">
        <f>name!B17</f>
        <v>Finance and insurance</v>
      </c>
      <c r="Y20" s="11">
        <v>22.862000000000048</v>
      </c>
      <c r="Z20" s="11">
        <v>20.995000000000065</v>
      </c>
      <c r="AA20" s="345">
        <f t="shared" si="7"/>
        <v>-1.8669999999999831</v>
      </c>
      <c r="AB20" s="11">
        <v>10.63292141503713</v>
      </c>
      <c r="AC20" s="345">
        <f t="shared" si="8"/>
        <v>8.7659214150371465</v>
      </c>
      <c r="AD20" s="348">
        <f t="shared" si="9"/>
        <v>2.5788083322474842E-2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18.699850364688022</v>
      </c>
      <c r="C21" s="11">
        <f t="shared" si="10"/>
        <v>19.015169805363577</v>
      </c>
      <c r="D21" s="11">
        <f t="shared" si="10"/>
        <v>0.31531944067555473</v>
      </c>
      <c r="E21" s="11">
        <f t="shared" si="10"/>
        <v>7.3848701297443728</v>
      </c>
      <c r="F21" s="11">
        <f t="shared" si="10"/>
        <v>7.7001895704199272</v>
      </c>
      <c r="G21" s="200">
        <f t="shared" si="3"/>
        <v>2.2436952226477791E-2</v>
      </c>
      <c r="H21" s="11"/>
      <c r="I21" s="11" t="str">
        <f t="shared" si="11"/>
        <v>Associate professional occupations</v>
      </c>
      <c r="J21" s="11">
        <v>1.4567420474476329</v>
      </c>
      <c r="K21" s="11">
        <v>2.1823803261775603</v>
      </c>
      <c r="L21" s="11">
        <v>0.72563827872992737</v>
      </c>
      <c r="M21" s="11">
        <v>0.88523217036921686</v>
      </c>
      <c r="N21" s="11">
        <v>1.6108704490991443</v>
      </c>
      <c r="O21" s="11"/>
      <c r="P21" s="10" t="str">
        <f>name!D18</f>
        <v>52 Skilled metal, electrical and electronic trades</v>
      </c>
      <c r="Q21" s="11">
        <v>18.078791974364062</v>
      </c>
      <c r="R21" s="11">
        <v>17.133642630577405</v>
      </c>
      <c r="S21" s="345">
        <f t="shared" si="4"/>
        <v>-0.94514934378665671</v>
      </c>
      <c r="T21" s="345">
        <v>6.5526376331178051</v>
      </c>
      <c r="U21" s="345">
        <f t="shared" si="5"/>
        <v>5.6074882893311484</v>
      </c>
      <c r="V21" s="346">
        <f t="shared" si="6"/>
        <v>2.0832952807102512E-2</v>
      </c>
      <c r="X21" s="10" t="str">
        <f>name!B18</f>
        <v>Real estate</v>
      </c>
      <c r="Y21" s="11">
        <v>12.354999999999984</v>
      </c>
      <c r="Z21" s="11">
        <v>13.585999999999981</v>
      </c>
      <c r="AA21" s="345">
        <f t="shared" si="7"/>
        <v>1.2309999999999963</v>
      </c>
      <c r="AB21" s="11">
        <v>6.3145980462385811</v>
      </c>
      <c r="AC21" s="345">
        <f t="shared" si="8"/>
        <v>7.5455980462385774</v>
      </c>
      <c r="AD21" s="348">
        <f t="shared" si="9"/>
        <v>2.7904611713677419E-2</v>
      </c>
    </row>
    <row r="22" spans="1:30" x14ac:dyDescent="0.2">
      <c r="A22" s="10" t="str">
        <f>name!D19</f>
        <v>53 Skilled construction and building trades</v>
      </c>
      <c r="B22" s="11">
        <f t="shared" si="10"/>
        <v>17.39677032120678</v>
      </c>
      <c r="C22" s="11">
        <f t="shared" si="10"/>
        <v>17.339257119759001</v>
      </c>
      <c r="D22" s="11">
        <f t="shared" si="10"/>
        <v>-5.7513201447776052E-2</v>
      </c>
      <c r="E22" s="11">
        <f t="shared" si="10"/>
        <v>7.570406914665277</v>
      </c>
      <c r="F22" s="11">
        <f t="shared" si="10"/>
        <v>7.5128937132175011</v>
      </c>
      <c r="G22" s="200">
        <f t="shared" si="3"/>
        <v>2.4377555386742022E-2</v>
      </c>
      <c r="H22" s="11"/>
      <c r="I22" s="11" t="str">
        <f t="shared" si="11"/>
        <v>Administrative and secretarial occupations</v>
      </c>
      <c r="J22" s="11">
        <v>0.4295871985455425</v>
      </c>
      <c r="K22" s="11">
        <v>0.72934588047480897</v>
      </c>
      <c r="L22" s="11">
        <v>0.29975868192926647</v>
      </c>
      <c r="M22" s="11">
        <v>0.31443832077328343</v>
      </c>
      <c r="N22" s="11">
        <v>0.61419700270254984</v>
      </c>
      <c r="O22" s="11"/>
      <c r="P22" s="10" t="str">
        <f>name!D19</f>
        <v>53 Skilled construction and building trades</v>
      </c>
      <c r="Q22" s="11">
        <v>17.057159408748543</v>
      </c>
      <c r="R22" s="11">
        <v>16.95531038075136</v>
      </c>
      <c r="S22" s="345">
        <f t="shared" si="4"/>
        <v>-0.10184902799718287</v>
      </c>
      <c r="T22" s="345">
        <v>7.3941673859204213</v>
      </c>
      <c r="U22" s="345">
        <f t="shared" si="5"/>
        <v>7.2923183579232385</v>
      </c>
      <c r="V22" s="346">
        <f t="shared" si="6"/>
        <v>2.4298133789176113E-2</v>
      </c>
      <c r="X22" s="10" t="str">
        <f>name!B19</f>
        <v>Professional services</v>
      </c>
      <c r="Y22" s="11">
        <v>79.022999999999854</v>
      </c>
      <c r="Z22" s="11">
        <v>87.327000000000027</v>
      </c>
      <c r="AA22" s="345">
        <f t="shared" si="7"/>
        <v>8.3040000000001726</v>
      </c>
      <c r="AB22" s="11">
        <v>40.405484761672398</v>
      </c>
      <c r="AC22" s="345">
        <f t="shared" si="8"/>
        <v>48.70948476167257</v>
      </c>
      <c r="AD22" s="348">
        <f t="shared" si="9"/>
        <v>2.7914424859258213E-2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11.784175453513837</v>
      </c>
      <c r="C23" s="11">
        <f t="shared" si="10"/>
        <v>12.880287059215606</v>
      </c>
      <c r="D23" s="11">
        <f t="shared" si="10"/>
        <v>1.0961116057017692</v>
      </c>
      <c r="E23" s="11">
        <f t="shared" si="10"/>
        <v>5.416918082648797</v>
      </c>
      <c r="F23" s="11">
        <f t="shared" si="10"/>
        <v>6.5130296883505654</v>
      </c>
      <c r="G23" s="200">
        <f t="shared" si="3"/>
        <v>2.5534930037418135E-2</v>
      </c>
      <c r="H23" s="11"/>
      <c r="I23" s="11" t="str">
        <f t="shared" si="11"/>
        <v>Skilled trades occupations</v>
      </c>
      <c r="J23" s="11">
        <v>0.11132873023431061</v>
      </c>
      <c r="K23" s="11">
        <v>0.18115337560159861</v>
      </c>
      <c r="L23" s="11">
        <v>6.9824645367287996E-2</v>
      </c>
      <c r="M23" s="11">
        <v>7.9511838437076265E-2</v>
      </c>
      <c r="N23" s="11">
        <v>0.14933648380436426</v>
      </c>
      <c r="O23" s="11"/>
      <c r="P23" s="10" t="str">
        <f>name!D20</f>
        <v>54 Textiles, printing and other skilled trades</v>
      </c>
      <c r="Q23" s="11">
        <v>6.6397953363791222</v>
      </c>
      <c r="R23" s="11">
        <v>7.0180355472585143</v>
      </c>
      <c r="S23" s="345">
        <f t="shared" si="4"/>
        <v>0.37824021087939208</v>
      </c>
      <c r="T23" s="345">
        <v>2.225278234245295</v>
      </c>
      <c r="U23" s="345">
        <f t="shared" si="5"/>
        <v>2.6035184451246871</v>
      </c>
      <c r="V23" s="346">
        <f t="shared" si="6"/>
        <v>1.9456055931514449E-2</v>
      </c>
      <c r="X23" s="10" t="str">
        <f>name!B20</f>
        <v>Support services</v>
      </c>
      <c r="Y23" s="11">
        <v>51.938999999999972</v>
      </c>
      <c r="Z23" s="11">
        <v>57.964000000000027</v>
      </c>
      <c r="AA23" s="345">
        <f t="shared" si="7"/>
        <v>6.0250000000000554</v>
      </c>
      <c r="AB23" s="11">
        <v>25.596721665981715</v>
      </c>
      <c r="AC23" s="345">
        <f t="shared" si="8"/>
        <v>31.62172166598177</v>
      </c>
      <c r="AD23" s="348">
        <f t="shared" si="9"/>
        <v>2.7071196683940757E-2</v>
      </c>
    </row>
    <row r="24" spans="1:30" x14ac:dyDescent="0.2">
      <c r="A24" s="10" t="str">
        <f>name!D21</f>
        <v>61 Caring personal service occupations</v>
      </c>
      <c r="B24" s="11">
        <f t="shared" si="10"/>
        <v>48.357404936316136</v>
      </c>
      <c r="C24" s="11">
        <f t="shared" si="10"/>
        <v>55.64232869869727</v>
      </c>
      <c r="D24" s="11">
        <f t="shared" si="10"/>
        <v>7.284923762381144</v>
      </c>
      <c r="E24" s="11">
        <f t="shared" si="10"/>
        <v>29.156035543307386</v>
      </c>
      <c r="F24" s="11">
        <f t="shared" si="10"/>
        <v>36.44095930568853</v>
      </c>
      <c r="G24" s="200">
        <f t="shared" si="3"/>
        <v>3.1955417051875212E-2</v>
      </c>
      <c r="H24" s="11"/>
      <c r="I24" s="11" t="str">
        <f t="shared" si="11"/>
        <v>Caring, leisure and other service occupations</v>
      </c>
      <c r="J24" s="11">
        <v>7.9872905742042255E-2</v>
      </c>
      <c r="K24" s="11">
        <v>0.14586368383970888</v>
      </c>
      <c r="L24" s="11">
        <v>6.5990778097666625E-2</v>
      </c>
      <c r="M24" s="11">
        <v>6.3742947113866272E-2</v>
      </c>
      <c r="N24" s="11">
        <v>0.1297337252115329</v>
      </c>
      <c r="O24" s="11"/>
      <c r="P24" s="10" t="str">
        <f>name!D21</f>
        <v>61 Caring personal service occupations</v>
      </c>
      <c r="Q24" s="11">
        <v>9.1285278140693826</v>
      </c>
      <c r="R24" s="11">
        <v>12.981073804790936</v>
      </c>
      <c r="S24" s="345">
        <f t="shared" si="4"/>
        <v>3.8525459907215538</v>
      </c>
      <c r="T24" s="345">
        <v>5.1292794847705769</v>
      </c>
      <c r="U24" s="345">
        <f t="shared" si="5"/>
        <v>8.9818254754921298</v>
      </c>
      <c r="V24" s="346">
        <f t="shared" si="6"/>
        <v>3.0172928797706611E-2</v>
      </c>
      <c r="X24" s="10" t="str">
        <f>name!B21</f>
        <v>Public admin. and defence</v>
      </c>
      <c r="Y24" s="11">
        <v>17.747999999999958</v>
      </c>
      <c r="Z24" s="11">
        <v>18.052000000000014</v>
      </c>
      <c r="AA24" s="345">
        <f t="shared" si="7"/>
        <v>0.30400000000005534</v>
      </c>
      <c r="AB24" s="11">
        <v>8.680430730241941</v>
      </c>
      <c r="AC24" s="345">
        <f t="shared" si="8"/>
        <v>8.9844307302419963</v>
      </c>
      <c r="AD24" s="348">
        <f t="shared" si="9"/>
        <v>2.6899944577518431E-2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16.141634837588299</v>
      </c>
      <c r="C25" s="11">
        <f t="shared" si="10"/>
        <v>16.774064085776285</v>
      </c>
      <c r="D25" s="11">
        <f t="shared" si="10"/>
        <v>0.63242924818798507</v>
      </c>
      <c r="E25" s="11">
        <f t="shared" si="10"/>
        <v>8.3576857127858997</v>
      </c>
      <c r="F25" s="11">
        <f t="shared" si="10"/>
        <v>8.9901149609738837</v>
      </c>
      <c r="G25" s="200">
        <f t="shared" si="3"/>
        <v>2.8206712534756484E-2</v>
      </c>
      <c r="H25" s="11"/>
      <c r="I25" s="11" t="str">
        <f t="shared" si="11"/>
        <v>Sales and customer service occupations</v>
      </c>
      <c r="J25" s="11">
        <v>0.16529525913009829</v>
      </c>
      <c r="K25" s="11">
        <v>0.26121255176159441</v>
      </c>
      <c r="L25" s="11">
        <v>9.5917292631496121E-2</v>
      </c>
      <c r="M25" s="11">
        <v>0.10303211044831825</v>
      </c>
      <c r="N25" s="11">
        <v>0.19894940307981437</v>
      </c>
      <c r="O25" s="11"/>
      <c r="P25" s="10" t="str">
        <f>name!D22</f>
        <v>62 Leisure, travel and related personal service occupations</v>
      </c>
      <c r="Q25" s="11">
        <v>4.7623075937165273</v>
      </c>
      <c r="R25" s="11">
        <v>5.6368948001260293</v>
      </c>
      <c r="S25" s="345">
        <f t="shared" si="4"/>
        <v>0.87458720640950194</v>
      </c>
      <c r="T25" s="345">
        <v>2.2750858940426681</v>
      </c>
      <c r="U25" s="345">
        <f t="shared" si="5"/>
        <v>3.1496731004521701</v>
      </c>
      <c r="V25" s="346">
        <f t="shared" si="6"/>
        <v>2.6375538048327929E-2</v>
      </c>
      <c r="X25" s="10" t="str">
        <f>name!B22</f>
        <v>Education</v>
      </c>
      <c r="Y25" s="11">
        <v>63.173000000000023</v>
      </c>
      <c r="Z25" s="11">
        <v>64.499999999999915</v>
      </c>
      <c r="AA25" s="345">
        <f t="shared" si="7"/>
        <v>1.3269999999998916</v>
      </c>
      <c r="AB25" s="11">
        <v>33.46159429735129</v>
      </c>
      <c r="AC25" s="345">
        <f t="shared" si="8"/>
        <v>34.788594297351182</v>
      </c>
      <c r="AD25" s="348">
        <f t="shared" si="9"/>
        <v>2.8742641467527807E-2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0.68687408947747297</v>
      </c>
      <c r="C26" s="11">
        <f t="shared" si="10"/>
        <v>0.57701492337818316</v>
      </c>
      <c r="D26" s="11">
        <f t="shared" si="10"/>
        <v>-0.10985916609928972</v>
      </c>
      <c r="E26" s="11">
        <f t="shared" si="10"/>
        <v>0.27347534371964044</v>
      </c>
      <c r="F26" s="11">
        <f t="shared" si="10"/>
        <v>0.16361617762035074</v>
      </c>
      <c r="G26" s="200">
        <f t="shared" si="3"/>
        <v>2.2594556826099232E-2</v>
      </c>
      <c r="H26" s="11"/>
      <c r="I26" s="11" t="str">
        <f t="shared" si="11"/>
        <v>Process, plant and machine operatives</v>
      </c>
      <c r="J26" s="11">
        <v>7.9566379666988235E-2</v>
      </c>
      <c r="K26" s="11">
        <v>0.163420977725519</v>
      </c>
      <c r="L26" s="11">
        <v>8.3854598058530794E-2</v>
      </c>
      <c r="M26" s="11">
        <v>7.500782608064796E-2</v>
      </c>
      <c r="N26" s="11">
        <v>0.15886242413917875</v>
      </c>
      <c r="O26" s="11"/>
      <c r="P26" s="10" t="str">
        <f>name!D23</f>
        <v>63 Community and civil enforcement occupations</v>
      </c>
      <c r="Q26" s="11">
        <v>0.52528034643077781</v>
      </c>
      <c r="R26" s="11">
        <v>0.3716788776051656</v>
      </c>
      <c r="S26" s="345">
        <f t="shared" si="4"/>
        <v>-0.15360146882561221</v>
      </c>
      <c r="T26" s="345">
        <v>0.14827001018338715</v>
      </c>
      <c r="U26" s="345">
        <f t="shared" si="5"/>
        <v>-5.3314586422250621E-3</v>
      </c>
      <c r="V26" s="346">
        <f t="shared" si="6"/>
        <v>1.6713510259972253E-2</v>
      </c>
      <c r="X26" s="10" t="str">
        <f>name!B23</f>
        <v>Health and social work</v>
      </c>
      <c r="Y26" s="11">
        <v>84.596999999999952</v>
      </c>
      <c r="Z26" s="11">
        <v>89.323999999999941</v>
      </c>
      <c r="AA26" s="345">
        <f t="shared" si="7"/>
        <v>4.7269999999999897</v>
      </c>
      <c r="AB26" s="11">
        <v>48.102080347160488</v>
      </c>
      <c r="AC26" s="345">
        <f t="shared" si="8"/>
        <v>52.829080347160478</v>
      </c>
      <c r="AD26" s="348">
        <f t="shared" si="9"/>
        <v>3.0467257123464098E-2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36.911336284251099</v>
      </c>
      <c r="C27" s="11">
        <f t="shared" si="12"/>
        <v>32.708597376070898</v>
      </c>
      <c r="D27" s="11">
        <f t="shared" si="12"/>
        <v>-4.2027389081802005</v>
      </c>
      <c r="E27" s="11">
        <f t="shared" si="12"/>
        <v>14.991416965350076</v>
      </c>
      <c r="F27" s="11">
        <f t="shared" si="12"/>
        <v>10.788678057169875</v>
      </c>
      <c r="G27" s="200">
        <f t="shared" si="3"/>
        <v>2.2983687583965073E-2</v>
      </c>
      <c r="H27" s="11"/>
      <c r="I27" s="11" t="str">
        <f t="shared" si="11"/>
        <v>Elementary occupations</v>
      </c>
      <c r="J27" s="11">
        <v>4.8781694587511193E-2</v>
      </c>
      <c r="K27" s="11">
        <v>7.6874476928764063E-2</v>
      </c>
      <c r="L27" s="11">
        <v>2.8092782341252863E-2</v>
      </c>
      <c r="M27" s="11">
        <v>3.6225843484973971E-2</v>
      </c>
      <c r="N27" s="11">
        <v>6.4318625826226827E-2</v>
      </c>
      <c r="O27" s="11"/>
      <c r="P27" s="10" t="str">
        <f>name!D24</f>
        <v>71 Sales occupations</v>
      </c>
      <c r="Q27" s="11">
        <v>16.475191176559132</v>
      </c>
      <c r="R27" s="11">
        <v>15.61639643594882</v>
      </c>
      <c r="S27" s="345">
        <f t="shared" si="4"/>
        <v>-0.85879474061031225</v>
      </c>
      <c r="T27" s="345">
        <v>5.2718842879056602</v>
      </c>
      <c r="U27" s="345">
        <f t="shared" si="5"/>
        <v>4.413089547295348</v>
      </c>
      <c r="V27" s="346">
        <f t="shared" si="6"/>
        <v>1.8680579248280482E-2</v>
      </c>
      <c r="X27" s="10" t="str">
        <f>name!B24</f>
        <v>Arts and entertainment</v>
      </c>
      <c r="Y27" s="11">
        <v>23.793999999999993</v>
      </c>
      <c r="Z27" s="11">
        <v>28.695999999999984</v>
      </c>
      <c r="AA27" s="345">
        <f t="shared" si="7"/>
        <v>4.9019999999999904</v>
      </c>
      <c r="AB27" s="11">
        <v>13.25413860530862</v>
      </c>
      <c r="AC27" s="345">
        <f t="shared" si="8"/>
        <v>18.156138605308612</v>
      </c>
      <c r="AD27" s="348">
        <f t="shared" si="9"/>
        <v>2.9958981322903089E-2</v>
      </c>
    </row>
    <row r="28" spans="1:30" x14ac:dyDescent="0.2">
      <c r="A28" s="10" t="str">
        <f>name!D25</f>
        <v>72 Customer service occupations</v>
      </c>
      <c r="B28" s="11">
        <f t="shared" si="12"/>
        <v>10.469854833124323</v>
      </c>
      <c r="C28" s="11">
        <f t="shared" si="12"/>
        <v>14.993727056018722</v>
      </c>
      <c r="D28" s="11">
        <f t="shared" si="12"/>
        <v>4.5238722228943988</v>
      </c>
      <c r="E28" s="11">
        <f t="shared" si="12"/>
        <v>6.2000528360631177</v>
      </c>
      <c r="F28" s="11">
        <f t="shared" si="12"/>
        <v>10.723925058957517</v>
      </c>
      <c r="G28" s="200">
        <f t="shared" si="3"/>
        <v>3.1492724190058885E-2</v>
      </c>
      <c r="H28" s="11"/>
      <c r="O28" s="11"/>
      <c r="P28" s="10" t="str">
        <f>name!D25</f>
        <v>72 Customer service occupations</v>
      </c>
      <c r="Q28" s="11">
        <v>3.6043791874655575</v>
      </c>
      <c r="R28" s="11">
        <v>5.8709763408677205</v>
      </c>
      <c r="S28" s="345">
        <f t="shared" si="4"/>
        <v>2.2665971534021629</v>
      </c>
      <c r="T28" s="345">
        <v>1.7392887028843365</v>
      </c>
      <c r="U28" s="345">
        <f t="shared" si="5"/>
        <v>4.0058858562864996</v>
      </c>
      <c r="V28" s="346">
        <f t="shared" si="6"/>
        <v>2.6598437770275707E-2</v>
      </c>
      <c r="X28" s="10" t="str">
        <f>name!B25</f>
        <v>Other services</v>
      </c>
      <c r="Y28" s="11">
        <v>23.585999999999999</v>
      </c>
      <c r="Z28" s="11">
        <v>22.23099999999998</v>
      </c>
      <c r="AA28" s="345">
        <f t="shared" si="7"/>
        <v>-1.3550000000000182</v>
      </c>
      <c r="AB28" s="11">
        <v>11.58064707308352</v>
      </c>
      <c r="AC28" s="345">
        <f t="shared" si="8"/>
        <v>10.225647073083502</v>
      </c>
      <c r="AD28" s="348">
        <f t="shared" si="9"/>
        <v>2.6987390381092213E-2</v>
      </c>
    </row>
    <row r="29" spans="1:30" x14ac:dyDescent="0.2">
      <c r="A29" s="10" t="str">
        <f>name!D26</f>
        <v>81 Process, plant and machine operatives</v>
      </c>
      <c r="B29" s="11">
        <f t="shared" si="12"/>
        <v>8.061334355948139</v>
      </c>
      <c r="C29" s="11">
        <f t="shared" si="12"/>
        <v>9.9787640374185731</v>
      </c>
      <c r="D29" s="11">
        <f t="shared" si="12"/>
        <v>1.9174296814704348</v>
      </c>
      <c r="E29" s="11">
        <f t="shared" si="12"/>
        <v>3.696036396901393</v>
      </c>
      <c r="F29" s="11">
        <f t="shared" si="12"/>
        <v>5.613466078371828</v>
      </c>
      <c r="G29" s="200">
        <f t="shared" si="3"/>
        <v>2.5479269277050687E-2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6.7466155695533816</v>
      </c>
      <c r="R29" s="11">
        <v>8.4021725414814803</v>
      </c>
      <c r="S29" s="345">
        <f t="shared" si="4"/>
        <v>1.6555569719280987</v>
      </c>
      <c r="T29" s="345">
        <v>2.9695184714349341</v>
      </c>
      <c r="U29" s="345">
        <f t="shared" si="5"/>
        <v>4.6250754433630323</v>
      </c>
      <c r="V29" s="346">
        <f t="shared" si="6"/>
        <v>2.4614510970410564E-2</v>
      </c>
      <c r="X29" s="231" t="str">
        <f>name!B3</f>
        <v>All industries</v>
      </c>
      <c r="Y29" s="34">
        <f>SUM(Y7:Y28)</f>
        <v>672.33399999999972</v>
      </c>
      <c r="Z29" s="34">
        <f>SUM(Z7:Z28)</f>
        <v>718.76</v>
      </c>
      <c r="AA29" s="349">
        <f t="shared" si="7"/>
        <v>46.426000000000272</v>
      </c>
      <c r="AB29" s="34">
        <f>SUM(AB7:AB28)</f>
        <v>335.52534620136998</v>
      </c>
      <c r="AC29" s="349">
        <f t="shared" si="8"/>
        <v>381.95134620137026</v>
      </c>
      <c r="AD29" s="350">
        <f t="shared" si="9"/>
        <v>2.7356067587485322E-2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16.766634425617578</v>
      </c>
      <c r="C30" s="11">
        <f t="shared" si="12"/>
        <v>18.191860164406926</v>
      </c>
      <c r="D30" s="11">
        <f t="shared" si="12"/>
        <v>1.4252257387893466</v>
      </c>
      <c r="E30" s="11">
        <f t="shared" si="12"/>
        <v>9.4519018169594649</v>
      </c>
      <c r="F30" s="11">
        <f t="shared" si="12"/>
        <v>10.877127555748809</v>
      </c>
      <c r="G30" s="200">
        <f t="shared" si="3"/>
        <v>3.0253668845355186E-2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12.058820703097577</v>
      </c>
      <c r="K30" s="11">
        <f t="array" ref="K30:K38">MMULT(aggregation!$B$13:$AA$21,C65:C90)</f>
        <v>18.209450848464115</v>
      </c>
      <c r="L30" s="11">
        <f t="array" ref="L30:L38">MMULT(aggregation!$B$13:$AA$21,D65:D90)</f>
        <v>6.1506301453665371</v>
      </c>
      <c r="M30" s="11">
        <f t="array" ref="M30:M38">MMULT(aggregation!$B$13:$AA$21,E65:E90)</f>
        <v>8.4502552722533384</v>
      </c>
      <c r="N30" s="11">
        <f t="array" ref="N30:N38">MMULT(aggregation!$B$13:$AA$21,F65:F90)</f>
        <v>14.600885417619875</v>
      </c>
      <c r="O30" s="11"/>
      <c r="P30" s="10" t="str">
        <f>name!D27</f>
        <v>82 Transport and mobile machine drivers and operatives</v>
      </c>
      <c r="Q30" s="11">
        <v>15.252552023807604</v>
      </c>
      <c r="R30" s="11">
        <v>15.623724021216633</v>
      </c>
      <c r="S30" s="345">
        <f t="shared" si="4"/>
        <v>0.37117199740902862</v>
      </c>
      <c r="T30" s="345">
        <v>8.1252932936157496</v>
      </c>
      <c r="U30" s="345">
        <f t="shared" si="5"/>
        <v>8.4964652910247782</v>
      </c>
      <c r="V30" s="346">
        <f t="shared" si="6"/>
        <v>2.8878592360391142E-2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6.5335814626544133</v>
      </c>
      <c r="C31" s="11">
        <f t="shared" si="12"/>
        <v>5.4390815355669577</v>
      </c>
      <c r="D31" s="11">
        <f t="shared" si="12"/>
        <v>-1.0944999270874551</v>
      </c>
      <c r="E31" s="11">
        <f t="shared" si="12"/>
        <v>2.0608865392272517</v>
      </c>
      <c r="F31" s="11">
        <f t="shared" si="12"/>
        <v>0.96638661213979682</v>
      </c>
      <c r="G31" s="200">
        <f t="shared" si="3"/>
        <v>1.8445622690366203E-2</v>
      </c>
      <c r="H31" s="11"/>
      <c r="I31" s="11" t="str">
        <f>I20</f>
        <v>Professional occupations</v>
      </c>
      <c r="J31" s="11">
        <v>48.507263950117419</v>
      </c>
      <c r="K31" s="11">
        <v>69.057205848981368</v>
      </c>
      <c r="L31" s="11">
        <v>20.549941898863963</v>
      </c>
      <c r="M31" s="11">
        <v>29.151401113505834</v>
      </c>
      <c r="N31" s="11">
        <v>49.70134301236979</v>
      </c>
      <c r="O31" s="11"/>
      <c r="P31" s="10" t="str">
        <f>name!D28</f>
        <v>91 Elementary trades and related occupations</v>
      </c>
      <c r="Q31" s="11">
        <v>5.4825131704396979</v>
      </c>
      <c r="R31" s="11">
        <v>4.5552681809231688</v>
      </c>
      <c r="S31" s="345">
        <f t="shared" si="4"/>
        <v>-0.92724498951652912</v>
      </c>
      <c r="T31" s="345">
        <v>1.5346360099049741</v>
      </c>
      <c r="U31" s="345">
        <f t="shared" si="5"/>
        <v>0.60739102038844495</v>
      </c>
      <c r="V31" s="346">
        <f t="shared" si="6"/>
        <v>1.6588989729605652E-2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57.195159859773206</v>
      </c>
      <c r="C32" s="11">
        <f t="shared" si="12"/>
        <v>56.709825254413289</v>
      </c>
      <c r="D32" s="11">
        <f t="shared" si="12"/>
        <v>-0.48533460535991724</v>
      </c>
      <c r="E32" s="11">
        <f t="shared" si="12"/>
        <v>28.056094328486168</v>
      </c>
      <c r="F32" s="11">
        <f t="shared" si="12"/>
        <v>27.570759723126251</v>
      </c>
      <c r="G32" s="200">
        <f t="shared" ref="G32" si="13">IF(B32&gt;0,(1+(E32/B32))^(1/($C$6-$B$6))-1,0)</f>
        <v>2.6966081268025466E-2</v>
      </c>
      <c r="H32" s="11"/>
      <c r="I32" s="11" t="str">
        <f>I21</f>
        <v>Associate professional occupations</v>
      </c>
      <c r="J32" s="11">
        <v>15.199515133175623</v>
      </c>
      <c r="K32" s="11">
        <v>21.3511412605394</v>
      </c>
      <c r="L32" s="11">
        <v>6.1516261273637767</v>
      </c>
      <c r="M32" s="11">
        <v>9.0079028371603229</v>
      </c>
      <c r="N32" s="11">
        <v>15.159528964524098</v>
      </c>
      <c r="O32" s="11"/>
      <c r="P32" s="10" t="str">
        <f>name!D29</f>
        <v>92 Elementary administration and service occupations</v>
      </c>
      <c r="Q32" s="11">
        <v>26.800947422009319</v>
      </c>
      <c r="R32" s="11">
        <v>27.214989799047721</v>
      </c>
      <c r="S32" s="345">
        <f t="shared" ref="S32" si="14">R32-Q32</f>
        <v>0.41404237703840252</v>
      </c>
      <c r="T32" s="345">
        <v>10.979251061305057</v>
      </c>
      <c r="U32" s="345">
        <f>SUM(S32:T32)</f>
        <v>11.393293438343459</v>
      </c>
      <c r="V32" s="346">
        <f t="shared" ref="V32" si="15">IF(Q32&gt;0,(1+(T32/Q32))^(1/($C$6-$B$6))-1,0)</f>
        <v>2.3153841625831229E-2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672.33399999999983</v>
      </c>
      <c r="C33" s="11">
        <f>SUM(C62,C91,C120,C149,C178,C207,C236,C265,C294)</f>
        <v>718.76000000000022</v>
      </c>
      <c r="D33" s="11">
        <f t="shared" si="12"/>
        <v>46.426000000000215</v>
      </c>
      <c r="E33" s="11">
        <f t="shared" si="12"/>
        <v>335.52534620136998</v>
      </c>
      <c r="F33" s="11">
        <f t="shared" si="12"/>
        <v>381.9513462013702</v>
      </c>
      <c r="G33" s="200">
        <f t="shared" si="3"/>
        <v>2.7356067587485322E-2</v>
      </c>
      <c r="H33" s="11"/>
      <c r="I33" s="11" t="str">
        <f>I22</f>
        <v>Administrative and secretarial occupations</v>
      </c>
      <c r="J33" s="11">
        <v>5.0538888904623365</v>
      </c>
      <c r="K33" s="11">
        <v>7.5877682252363732</v>
      </c>
      <c r="L33" s="11">
        <v>2.5338793347740363</v>
      </c>
      <c r="M33" s="11">
        <v>3.5143976831519836</v>
      </c>
      <c r="N33" s="11">
        <v>6.0482770179260195</v>
      </c>
      <c r="O33" s="11"/>
      <c r="P33" s="10" t="str">
        <f>name!D3</f>
        <v>All occupations</v>
      </c>
      <c r="Q33" s="11">
        <f>SUM(Q7:Q32)</f>
        <v>338.4527277909408</v>
      </c>
      <c r="R33" s="11">
        <f>SUM(R7:R32)</f>
        <v>363.43072039081966</v>
      </c>
      <c r="S33" s="345">
        <f>R33-Q33</f>
        <v>24.97799259987886</v>
      </c>
      <c r="T33" s="11">
        <f>SUM(T7:T32)</f>
        <v>141.54873473247841</v>
      </c>
      <c r="U33" s="345">
        <f>SUM(S33:T33)</f>
        <v>166.52672733235727</v>
      </c>
      <c r="V33" s="346">
        <f t="shared" si="6"/>
        <v>2.3567063858546122E-2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1.3857613028963578</v>
      </c>
      <c r="K34" s="11">
        <v>2.6304972773156807</v>
      </c>
      <c r="L34" s="11">
        <v>1.2447359744193229</v>
      </c>
      <c r="M34" s="11">
        <v>1.0859083602607962</v>
      </c>
      <c r="N34" s="11">
        <v>2.3306443346801196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3.0087568264964655</v>
      </c>
      <c r="K35" s="11">
        <v>5.2521910550385753</v>
      </c>
      <c r="L35" s="11">
        <v>2.2434342285421098</v>
      </c>
      <c r="M35" s="11">
        <v>2.4997508031462159</v>
      </c>
      <c r="N35" s="11">
        <v>4.7431850316883262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1.1445391011181463</v>
      </c>
      <c r="C36" s="11">
        <v>1.571798836927035</v>
      </c>
      <c r="D36" s="11">
        <f>C36-B36</f>
        <v>0.42725973580888876</v>
      </c>
      <c r="E36" s="11">
        <v>0.7053328018108993</v>
      </c>
      <c r="F36" s="11">
        <f>SUM(D36:E36)</f>
        <v>1.1325925376197881</v>
      </c>
      <c r="G36" s="200">
        <f>IF(B36&gt;0,(1+(E36/B36))^(1/($C$6-$B$6))-1,0)</f>
        <v>3.2525377994685911E-2</v>
      </c>
      <c r="I36" s="11" t="str">
        <f t="shared" si="17"/>
        <v>Sales and customer service occupations</v>
      </c>
      <c r="J36" s="11">
        <v>2.2242508878404896</v>
      </c>
      <c r="K36" s="11">
        <v>3.7512050662240504</v>
      </c>
      <c r="L36" s="11">
        <v>1.5269541783835607</v>
      </c>
      <c r="M36" s="11">
        <v>1.4644579656495273</v>
      </c>
      <c r="N36" s="11">
        <v>2.9914121440330881</v>
      </c>
      <c r="P36" s="10" t="str">
        <f>name!D4</f>
        <v>11 Corporate managers and directors</v>
      </c>
      <c r="Q36" s="11">
        <v>21.217724175074071</v>
      </c>
      <c r="R36" s="11">
        <v>24.455424971142751</v>
      </c>
      <c r="S36" s="345">
        <f>R36-Q36</f>
        <v>3.2377007960686797</v>
      </c>
      <c r="T36" s="345">
        <v>13.038957437891733</v>
      </c>
      <c r="U36" s="345">
        <f>SUM(S36:T36)</f>
        <v>16.276658233960411</v>
      </c>
      <c r="V36" s="346">
        <f>IF(Q36&gt;0,(1+(T36/Q36))^(1/($C$6-$B$6))-1,0)</f>
        <v>3.2451753303722963E-2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0.36491973136182632</v>
      </c>
      <c r="C37" s="11">
        <v>0.71962665738941545</v>
      </c>
      <c r="D37" s="11">
        <f t="shared" ref="D37:D60" si="25">C37-B37</f>
        <v>0.35470692602758913</v>
      </c>
      <c r="E37" s="11">
        <v>0.35598468430679026</v>
      </c>
      <c r="F37" s="11">
        <f t="shared" ref="F37:F60" si="26">SUM(D37:E37)</f>
        <v>0.71069161033437944</v>
      </c>
      <c r="G37" s="200">
        <f t="shared" ref="G37:G62" si="27">IF(B37&gt;0,(1+(E37/B37))^(1/($C$6-$B$6))-1,0)</f>
        <v>4.6434435182174161E-2</v>
      </c>
      <c r="I37" s="11" t="str">
        <f t="shared" si="17"/>
        <v>Process, plant and machine operatives</v>
      </c>
      <c r="J37" s="11">
        <v>0.61369175336357229</v>
      </c>
      <c r="K37" s="11">
        <v>1.162104631219258</v>
      </c>
      <c r="L37" s="11">
        <v>0.5484128778556856</v>
      </c>
      <c r="M37" s="11">
        <v>0.52712167106203689</v>
      </c>
      <c r="N37" s="11">
        <v>1.0755345489177226</v>
      </c>
      <c r="P37" s="10" t="str">
        <f>name!D5</f>
        <v>12 Other managers and proprietors</v>
      </c>
      <c r="Q37" s="11">
        <v>11.002193416544261</v>
      </c>
      <c r="R37" s="11">
        <v>16.121510672091397</v>
      </c>
      <c r="S37" s="345">
        <f t="shared" ref="S37:S60" si="28">R37-Q37</f>
        <v>5.119317255547136</v>
      </c>
      <c r="T37" s="345">
        <v>9.2080686961986924</v>
      </c>
      <c r="U37" s="345">
        <f t="shared" ref="U37:U60" si="29">SUM(S37:T37)</f>
        <v>14.327385951745828</v>
      </c>
      <c r="V37" s="346">
        <f t="shared" ref="V37:V62" si="30">IF(Q37&gt;0,(1+(T37/Q37))^(1/($C$6-$B$6))-1,0)</f>
        <v>4.1372675422455485E-2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2.9331977596589867</v>
      </c>
      <c r="C38" s="11">
        <v>4.0719094114989618</v>
      </c>
      <c r="D38" s="11">
        <f t="shared" si="25"/>
        <v>1.1387116518399751</v>
      </c>
      <c r="E38" s="11">
        <v>1.3545677792015058</v>
      </c>
      <c r="F38" s="11">
        <f t="shared" si="26"/>
        <v>2.493279431041481</v>
      </c>
      <c r="G38" s="200">
        <f t="shared" si="27"/>
        <v>2.5634558011637942E-2</v>
      </c>
      <c r="I38" s="11" t="str">
        <f t="shared" si="17"/>
        <v>Elementary occupations</v>
      </c>
      <c r="J38" s="11">
        <v>1.7623976838145157</v>
      </c>
      <c r="K38" s="11">
        <v>3.2360987292013097</v>
      </c>
      <c r="L38" s="11">
        <v>1.473701045386794</v>
      </c>
      <c r="M38" s="11">
        <v>1.4227540009387396</v>
      </c>
      <c r="N38" s="11">
        <v>2.8964550463255332</v>
      </c>
      <c r="P38" s="10" t="str">
        <f>name!D6</f>
        <v>21 Science, research, engineering and technology professionals</v>
      </c>
      <c r="Q38" s="11">
        <v>12.516835364350003</v>
      </c>
      <c r="R38" s="11">
        <v>17.327812634314352</v>
      </c>
      <c r="S38" s="345">
        <f t="shared" si="28"/>
        <v>4.8109772699643489</v>
      </c>
      <c r="T38" s="345">
        <v>7.8539852814267128</v>
      </c>
      <c r="U38" s="345">
        <f t="shared" si="29"/>
        <v>12.664962551391062</v>
      </c>
      <c r="V38" s="346">
        <f t="shared" si="30"/>
        <v>3.300145288446199E-2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1.7607815930483821</v>
      </c>
      <c r="C39" s="11">
        <v>2.5712984628461699</v>
      </c>
      <c r="D39" s="11">
        <f t="shared" si="25"/>
        <v>0.81051686979778781</v>
      </c>
      <c r="E39" s="11">
        <v>1.1334597582100587</v>
      </c>
      <c r="F39" s="11">
        <f t="shared" si="26"/>
        <v>1.9439766280078465</v>
      </c>
      <c r="G39" s="200">
        <f t="shared" si="27"/>
        <v>3.3685958695871543E-2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21.60329685350888</v>
      </c>
      <c r="R39" s="11">
        <v>23.915077139491437</v>
      </c>
      <c r="S39" s="345">
        <f t="shared" si="28"/>
        <v>2.3117802859825574</v>
      </c>
      <c r="T39" s="345">
        <v>13.456984910298845</v>
      </c>
      <c r="U39" s="345">
        <f t="shared" si="29"/>
        <v>15.768765196281402</v>
      </c>
      <c r="V39" s="346">
        <f t="shared" si="30"/>
        <v>3.2808233009987697E-2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2.9157210595576388</v>
      </c>
      <c r="C40" s="11">
        <v>3.827484210860594</v>
      </c>
      <c r="D40" s="11">
        <f>C40-B40</f>
        <v>0.91176315130295515</v>
      </c>
      <c r="E40" s="11">
        <v>1.7342058737244408</v>
      </c>
      <c r="F40" s="11">
        <f>SUM(D40:E40)</f>
        <v>2.6459690250273962</v>
      </c>
      <c r="G40" s="200">
        <f>IF(B40&gt;0,(1+(E40/B40))^(1/($C$6-$B$6))-1,0)</f>
        <v>3.1604774932884938E-2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22.47778350708656</v>
      </c>
      <c r="R40" s="11">
        <v>24.65887531777264</v>
      </c>
      <c r="S40" s="345">
        <f t="shared" si="28"/>
        <v>2.1810918106860804</v>
      </c>
      <c r="T40" s="345">
        <v>13.015332620832055</v>
      </c>
      <c r="U40" s="345">
        <f t="shared" si="29"/>
        <v>15.196424431518135</v>
      </c>
      <c r="V40" s="346">
        <f t="shared" si="30"/>
        <v>3.0922558899594055E-2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1.0995737462200799</v>
      </c>
      <c r="C41" s="11">
        <v>1.8456648294863898</v>
      </c>
      <c r="D41" s="11">
        <f t="shared" si="25"/>
        <v>0.74609108326630991</v>
      </c>
      <c r="E41" s="11">
        <v>0.74069595193782367</v>
      </c>
      <c r="F41" s="11">
        <f t="shared" si="26"/>
        <v>1.4867870352041335</v>
      </c>
      <c r="G41" s="200">
        <f t="shared" si="27"/>
        <v>3.4928803690479793E-2</v>
      </c>
      <c r="I41" s="11" t="str">
        <f>I30</f>
        <v>Managers, directors and senior officials</v>
      </c>
      <c r="J41" s="11">
        <f t="array" ref="J41:J49">MMULT(aggregation!$B$13:$AA$21,B94:B119)</f>
        <v>24.147109478256162</v>
      </c>
      <c r="K41" s="11">
        <f t="array" ref="K41:K49">MMULT(aggregation!$B$13:$AA$21,C94:C119)</f>
        <v>29.553625359185091</v>
      </c>
      <c r="L41" s="11">
        <f t="array" ref="L41:L49">MMULT(aggregation!$B$13:$AA$21,D94:D119)</f>
        <v>5.4065158809289313</v>
      </c>
      <c r="M41" s="11">
        <f t="array" ref="M41:M49">MMULT(aggregation!$B$13:$AA$21,E94:E119)</f>
        <v>15.734868816288934</v>
      </c>
      <c r="N41" s="11">
        <f t="array" ref="N41:N49">MMULT(aggregation!$B$13:$AA$21,F94:F119)</f>
        <v>21.141384697217866</v>
      </c>
      <c r="P41" s="10" t="str">
        <f>name!D9</f>
        <v>24 Business, media and public service professionals</v>
      </c>
      <c r="Q41" s="11">
        <v>23.845736051833249</v>
      </c>
      <c r="R41" s="11">
        <v>29.716481538627566</v>
      </c>
      <c r="S41" s="345">
        <f t="shared" si="28"/>
        <v>5.8707454867943163</v>
      </c>
      <c r="T41" s="345">
        <v>14.787343129202547</v>
      </c>
      <c r="U41" s="345">
        <f t="shared" si="29"/>
        <v>20.658088615996864</v>
      </c>
      <c r="V41" s="346">
        <f t="shared" si="30"/>
        <v>3.2689844353869679E-2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0.38566867251356984</v>
      </c>
      <c r="C42" s="11">
        <v>0.58751542781487898</v>
      </c>
      <c r="D42" s="11">
        <f t="shared" si="25"/>
        <v>0.20184675530130913</v>
      </c>
      <c r="E42" s="11">
        <v>0.223082479972047</v>
      </c>
      <c r="F42" s="11">
        <f t="shared" si="26"/>
        <v>0.42492923527335613</v>
      </c>
      <c r="G42" s="200">
        <f t="shared" si="27"/>
        <v>3.0896413937717027E-2</v>
      </c>
      <c r="I42" s="11" t="str">
        <f>I31</f>
        <v>Professional occupations</v>
      </c>
      <c r="J42" s="11">
        <v>59.041871559864788</v>
      </c>
      <c r="K42" s="11">
        <v>65.380099184193469</v>
      </c>
      <c r="L42" s="11">
        <v>6.3382276243286801</v>
      </c>
      <c r="M42" s="11">
        <v>30.784986600369045</v>
      </c>
      <c r="N42" s="11">
        <v>37.123214224697726</v>
      </c>
      <c r="P42" s="10" t="str">
        <f>name!D10</f>
        <v>31 Science, engineering and technology associate professionals</v>
      </c>
      <c r="Q42" s="11">
        <v>4.4596353321504809</v>
      </c>
      <c r="R42" s="11">
        <v>5.3916918352556316</v>
      </c>
      <c r="S42" s="345">
        <f t="shared" si="28"/>
        <v>0.93205650310515065</v>
      </c>
      <c r="T42" s="345">
        <v>2.4366474824929738</v>
      </c>
      <c r="U42" s="345">
        <f t="shared" si="29"/>
        <v>3.3687039855981245</v>
      </c>
      <c r="V42" s="346">
        <f t="shared" si="30"/>
        <v>2.9487428717854813E-2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6.301714801497342E-2</v>
      </c>
      <c r="C43" s="11">
        <v>0.10750733920597487</v>
      </c>
      <c r="D43" s="11">
        <f t="shared" si="25"/>
        <v>4.4490191191001449E-2</v>
      </c>
      <c r="E43" s="11">
        <v>5.3536166773647365E-2</v>
      </c>
      <c r="F43" s="11">
        <f t="shared" si="26"/>
        <v>9.8026357964648814E-2</v>
      </c>
      <c r="G43" s="200">
        <f t="shared" si="27"/>
        <v>4.1848071913391349E-2</v>
      </c>
      <c r="I43" s="11" t="str">
        <f>I32</f>
        <v>Associate professional occupations</v>
      </c>
      <c r="J43" s="11">
        <v>30.593357484166038</v>
      </c>
      <c r="K43" s="11">
        <v>34.728404123441308</v>
      </c>
      <c r="L43" s="11">
        <v>4.1350466392752718</v>
      </c>
      <c r="M43" s="11">
        <v>16.193337990531184</v>
      </c>
      <c r="N43" s="11">
        <v>20.328384629806457</v>
      </c>
      <c r="P43" s="10" t="str">
        <f>name!D11</f>
        <v>32 Health and social care associate professionals</v>
      </c>
      <c r="Q43" s="11">
        <v>9.9102330884064074</v>
      </c>
      <c r="R43" s="11">
        <v>10.812645296383335</v>
      </c>
      <c r="S43" s="345">
        <f t="shared" si="28"/>
        <v>0.90241220797692812</v>
      </c>
      <c r="T43" s="345">
        <v>6.1738241026376945</v>
      </c>
      <c r="U43" s="345">
        <f t="shared" si="29"/>
        <v>7.0762363106146227</v>
      </c>
      <c r="V43" s="346">
        <f t="shared" si="30"/>
        <v>3.2810828479766796E-2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3.1660267111116906E-2</v>
      </c>
      <c r="C44" s="11">
        <v>6.8958937859404656E-2</v>
      </c>
      <c r="D44" s="11">
        <f t="shared" si="25"/>
        <v>3.729867074828775E-2</v>
      </c>
      <c r="E44" s="11">
        <v>1.7564376413220686E-2</v>
      </c>
      <c r="F44" s="11">
        <f t="shared" si="26"/>
        <v>5.4863047161508437E-2</v>
      </c>
      <c r="G44" s="200">
        <f t="shared" si="27"/>
        <v>2.9859233191212864E-2</v>
      </c>
      <c r="I44" s="11" t="str">
        <f>I33</f>
        <v>Administrative and secretarial occupations</v>
      </c>
      <c r="J44" s="11">
        <v>14.439564126574243</v>
      </c>
      <c r="K44" s="11">
        <v>19.224292532260407</v>
      </c>
      <c r="L44" s="11">
        <v>4.7847284056861632</v>
      </c>
      <c r="M44" s="11">
        <v>9.4499808262119682</v>
      </c>
      <c r="N44" s="11">
        <v>14.23470923189813</v>
      </c>
      <c r="P44" s="10" t="str">
        <f>name!D12</f>
        <v>33 Protective service occupations</v>
      </c>
      <c r="Q44" s="11">
        <v>1.8537429150013867</v>
      </c>
      <c r="R44" s="11">
        <v>3.2386769990031858</v>
      </c>
      <c r="S44" s="345">
        <f t="shared" si="28"/>
        <v>1.3849340840017992</v>
      </c>
      <c r="T44" s="345">
        <v>1.3273208940685661</v>
      </c>
      <c r="U44" s="345">
        <f t="shared" si="29"/>
        <v>2.7122549780703653</v>
      </c>
      <c r="V44" s="346">
        <f t="shared" si="30"/>
        <v>3.6656460158339232E-2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0.21920700650196887</v>
      </c>
      <c r="C45" s="11">
        <v>0.29672025557412968</v>
      </c>
      <c r="D45" s="11">
        <f t="shared" ref="D45:D46" si="31">C45-B45</f>
        <v>7.7513249072160811E-2</v>
      </c>
      <c r="E45" s="11">
        <v>0.13823775401125482</v>
      </c>
      <c r="F45" s="11">
        <f t="shared" ref="F45:F46" si="32">SUM(D45:E45)</f>
        <v>0.21575100308341563</v>
      </c>
      <c r="G45" s="200">
        <f t="shared" si="27"/>
        <v>3.3134743910607112E-2</v>
      </c>
      <c r="I45" s="11" t="str">
        <f t="shared" ref="I45:I49" si="33">I34</f>
        <v>Skilled trades occupations</v>
      </c>
      <c r="J45" s="11">
        <v>4.1664768533005105</v>
      </c>
      <c r="K45" s="11">
        <v>6.4375631845316761</v>
      </c>
      <c r="L45" s="11">
        <v>2.2710863312311655</v>
      </c>
      <c r="M45" s="11">
        <v>3.0576032244808369</v>
      </c>
      <c r="N45" s="11">
        <v>5.3286895557120024</v>
      </c>
      <c r="P45" s="10" t="str">
        <f>name!D13</f>
        <v>34 Culture, media and sports occupations</v>
      </c>
      <c r="Q45" s="11">
        <v>8.5986942613499142</v>
      </c>
      <c r="R45" s="11">
        <v>8.9629583001447592</v>
      </c>
      <c r="S45" s="345">
        <f t="shared" si="28"/>
        <v>0.36426403879484504</v>
      </c>
      <c r="T45" s="345">
        <v>4.5700869546807166</v>
      </c>
      <c r="U45" s="345">
        <f t="shared" si="29"/>
        <v>4.9343509934755616</v>
      </c>
      <c r="V45" s="346">
        <f t="shared" si="30"/>
        <v>2.8823490505727634E-2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0.75718895330600389</v>
      </c>
      <c r="C46" s="11">
        <v>1.1216783657231721</v>
      </c>
      <c r="D46" s="11">
        <f t="shared" si="31"/>
        <v>0.36448941241716826</v>
      </c>
      <c r="E46" s="11">
        <v>0.45281139319904701</v>
      </c>
      <c r="F46" s="11">
        <f t="shared" si="32"/>
        <v>0.81730080561621521</v>
      </c>
      <c r="G46" s="200">
        <f t="shared" si="27"/>
        <v>3.1744308184112446E-2</v>
      </c>
      <c r="I46" s="11" t="str">
        <f t="shared" si="33"/>
        <v>Caring, leisure and other service occupations</v>
      </c>
      <c r="J46" s="11">
        <v>8.7601225396569511</v>
      </c>
      <c r="K46" s="11">
        <v>12.827396284913561</v>
      </c>
      <c r="L46" s="11">
        <v>4.0672737452566103</v>
      </c>
      <c r="M46" s="11">
        <v>6.9752461795775176</v>
      </c>
      <c r="N46" s="11">
        <v>11.042519924834126</v>
      </c>
      <c r="P46" s="10" t="str">
        <f>name!D14</f>
        <v>35 Business and public service associate professionals</v>
      </c>
      <c r="Q46" s="11">
        <v>22.554195471978129</v>
      </c>
      <c r="R46" s="11">
        <v>24.254031019253244</v>
      </c>
      <c r="S46" s="345">
        <f t="shared" si="28"/>
        <v>1.6998355472751143</v>
      </c>
      <c r="T46" s="345">
        <v>12.376089447480755</v>
      </c>
      <c r="U46" s="345">
        <f t="shared" si="29"/>
        <v>14.075924994755869</v>
      </c>
      <c r="V46" s="346">
        <f t="shared" si="30"/>
        <v>2.9591588582823514E-2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0.39368903456625498</v>
      </c>
      <c r="C47" s="11">
        <v>0.61948048784630094</v>
      </c>
      <c r="D47" s="11">
        <f t="shared" si="25"/>
        <v>0.22579145328004596</v>
      </c>
      <c r="E47" s="11">
        <v>0.2680979634783664</v>
      </c>
      <c r="F47" s="11">
        <f t="shared" si="26"/>
        <v>0.49388941675841236</v>
      </c>
      <c r="G47" s="200">
        <f t="shared" si="27"/>
        <v>3.5231935182154173E-2</v>
      </c>
      <c r="I47" s="11" t="str">
        <f t="shared" si="33"/>
        <v>Sales and customer service occupations</v>
      </c>
      <c r="J47" s="11">
        <v>7.6255964392222131</v>
      </c>
      <c r="K47" s="11">
        <v>10.821892457314259</v>
      </c>
      <c r="L47" s="11">
        <v>3.1962960180920454</v>
      </c>
      <c r="M47" s="11">
        <v>4.8263691182125417</v>
      </c>
      <c r="N47" s="11">
        <v>8.0226651363045871</v>
      </c>
      <c r="P47" s="10" t="str">
        <f>name!D15</f>
        <v>41 Administrative occupations</v>
      </c>
      <c r="Q47" s="11">
        <v>39.737657289248716</v>
      </c>
      <c r="R47" s="11">
        <v>30.648942745659852</v>
      </c>
      <c r="S47" s="345">
        <f t="shared" si="28"/>
        <v>-9.0887145435888641</v>
      </c>
      <c r="T47" s="345">
        <v>19.143145140152946</v>
      </c>
      <c r="U47" s="345">
        <f t="shared" si="29"/>
        <v>10.054430596564082</v>
      </c>
      <c r="V47" s="346">
        <f t="shared" si="30"/>
        <v>2.6561007115388335E-2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3.5898163979287495E-2</v>
      </c>
      <c r="C48" s="11">
        <v>0.109865392628508</v>
      </c>
      <c r="D48" s="11">
        <f t="shared" si="25"/>
        <v>7.3967228649220507E-2</v>
      </c>
      <c r="E48" s="11">
        <v>4.6340357294917041E-2</v>
      </c>
      <c r="F48" s="11">
        <f t="shared" si="26"/>
        <v>0.12030758594413754</v>
      </c>
      <c r="G48" s="200">
        <f t="shared" si="27"/>
        <v>5.6818004924874321E-2</v>
      </c>
      <c r="I48" s="11" t="str">
        <f t="shared" si="33"/>
        <v>Process, plant and machine operatives</v>
      </c>
      <c r="J48" s="11">
        <v>1.4478005105537279</v>
      </c>
      <c r="K48" s="11">
        <v>2.4735547484954648</v>
      </c>
      <c r="L48" s="11">
        <v>1.025754237941737</v>
      </c>
      <c r="M48" s="11">
        <v>1.2053377850165738</v>
      </c>
      <c r="N48" s="11">
        <v>2.2310920229583111</v>
      </c>
      <c r="P48" s="10" t="str">
        <f>name!D16</f>
        <v>42 Secretarial and related occupations</v>
      </c>
      <c r="Q48" s="11">
        <v>14.325124311744624</v>
      </c>
      <c r="R48" s="11">
        <v>10.932439065650534</v>
      </c>
      <c r="S48" s="345">
        <f t="shared" si="28"/>
        <v>-3.3926852460940893</v>
      </c>
      <c r="T48" s="345">
        <v>7.1519037973055344</v>
      </c>
      <c r="U48" s="345">
        <f t="shared" si="29"/>
        <v>3.7592185512114451</v>
      </c>
      <c r="V48" s="346">
        <f t="shared" si="30"/>
        <v>2.7365677029256075E-2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1.9315879208192412E-2</v>
      </c>
      <c r="C49" s="11">
        <v>3.0409593561364155E-2</v>
      </c>
      <c r="D49" s="11">
        <f t="shared" si="25"/>
        <v>1.1093714353171743E-2</v>
      </c>
      <c r="E49" s="11">
        <v>1.7715606576073389E-2</v>
      </c>
      <c r="F49" s="11">
        <f t="shared" si="26"/>
        <v>2.8809320929245132E-2</v>
      </c>
      <c r="G49" s="200">
        <f t="shared" si="27"/>
        <v>4.4344483660282652E-2</v>
      </c>
      <c r="I49" s="11" t="str">
        <f t="shared" si="33"/>
        <v>Elementary occupations</v>
      </c>
      <c r="J49" s="11">
        <v>5.5155420424806092</v>
      </c>
      <c r="K49" s="11">
        <v>8.4380408815079164</v>
      </c>
      <c r="L49" s="11">
        <v>2.9224988390273072</v>
      </c>
      <c r="M49" s="11">
        <v>4.3973992698317499</v>
      </c>
      <c r="N49" s="11">
        <v>7.3198981088590562</v>
      </c>
      <c r="P49" s="10" t="str">
        <f>name!D17</f>
        <v>51 Skilled agricultural and related trades</v>
      </c>
      <c r="Q49" s="11">
        <v>1.3278699701662993</v>
      </c>
      <c r="R49" s="11">
        <v>2.0228983188995397</v>
      </c>
      <c r="S49" s="345">
        <f t="shared" si="28"/>
        <v>0.69502834873324049</v>
      </c>
      <c r="T49" s="345">
        <v>1.1657314336938267</v>
      </c>
      <c r="U49" s="345">
        <f t="shared" si="29"/>
        <v>1.8607597824270672</v>
      </c>
      <c r="V49" s="346">
        <f t="shared" si="30"/>
        <v>4.2905038474247092E-2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3.017734617242088E-2</v>
      </c>
      <c r="C50" s="11">
        <v>4.3799201978679668E-2</v>
      </c>
      <c r="D50" s="11">
        <f t="shared" si="25"/>
        <v>1.3621855806258788E-2</v>
      </c>
      <c r="E50" s="11">
        <v>1.6203977825440016E-2</v>
      </c>
      <c r="F50" s="11">
        <f t="shared" si="26"/>
        <v>2.9825833631698804E-2</v>
      </c>
      <c r="G50" s="200">
        <f t="shared" si="27"/>
        <v>2.9068156990208927E-2</v>
      </c>
      <c r="O50" s="71"/>
      <c r="P50" s="10" t="str">
        <f>name!D18</f>
        <v>52 Skilled metal, electrical and electronic trades</v>
      </c>
      <c r="Q50" s="11">
        <v>0.6210583903239465</v>
      </c>
      <c r="R50" s="11">
        <v>1.8815271747861699</v>
      </c>
      <c r="S50" s="345">
        <f t="shared" si="28"/>
        <v>1.2604687844622235</v>
      </c>
      <c r="T50" s="345">
        <v>0.8322324966265664</v>
      </c>
      <c r="U50" s="345">
        <f t="shared" si="29"/>
        <v>2.0927012810887899</v>
      </c>
      <c r="V50" s="346">
        <f t="shared" si="30"/>
        <v>5.8314324572579679E-2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9.25793525468541E-3</v>
      </c>
      <c r="C51" s="11">
        <v>1.5744837548133449E-2</v>
      </c>
      <c r="D51" s="11">
        <f t="shared" ref="D51" si="34">C51-B51</f>
        <v>6.4869022934480394E-3</v>
      </c>
      <c r="E51" s="11">
        <v>6.7073390505019521E-3</v>
      </c>
      <c r="F51" s="11">
        <f t="shared" ref="F51" si="35">SUM(D51:E51)</f>
        <v>1.3194241343949992E-2</v>
      </c>
      <c r="G51" s="200">
        <f t="shared" si="27"/>
        <v>3.6996959508555305E-2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0.33961091245822778</v>
      </c>
      <c r="R51" s="11">
        <v>0.38394673900763593</v>
      </c>
      <c r="S51" s="345">
        <f t="shared" si="28"/>
        <v>4.4335826549408153E-2</v>
      </c>
      <c r="T51" s="345">
        <v>0.17623952874485629</v>
      </c>
      <c r="U51" s="345">
        <f t="shared" si="29"/>
        <v>0.22057535529426445</v>
      </c>
      <c r="V51" s="346">
        <f t="shared" si="30"/>
        <v>2.8259691077299642E-2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5.2577569599011907E-2</v>
      </c>
      <c r="C52" s="11">
        <v>9.1199742513421334E-2</v>
      </c>
      <c r="D52" s="11">
        <f t="shared" si="25"/>
        <v>3.8622172914409426E-2</v>
      </c>
      <c r="E52" s="11">
        <v>3.88849149850609E-2</v>
      </c>
      <c r="F52" s="11">
        <f t="shared" si="26"/>
        <v>7.7507087899470334E-2</v>
      </c>
      <c r="G52" s="200">
        <f t="shared" si="27"/>
        <v>3.7598891708442661E-2</v>
      </c>
      <c r="I52" s="11" t="str">
        <f>I41</f>
        <v>Managers, directors and senior officials</v>
      </c>
      <c r="J52" s="11">
        <f t="array" ref="J52:J60">MMULT(aggregation!$B$13:$AA$21,B123:B148)</f>
        <v>5.2504087275902345</v>
      </c>
      <c r="K52" s="11">
        <f t="array" ref="K52:K60">MMULT(aggregation!$B$13:$AA$21,C123:C148)</f>
        <v>6.2610472749661419</v>
      </c>
      <c r="L52" s="11">
        <f t="array" ref="L52:L60">MMULT(aggregation!$B$13:$AA$21,D123:D148)</f>
        <v>1.0106385473759072</v>
      </c>
      <c r="M52" s="11">
        <f t="array" ref="M52:M60">MMULT(aggregation!$B$13:$AA$21,E123:E148)</f>
        <v>3.2965684732742524</v>
      </c>
      <c r="N52" s="11">
        <f t="array" ref="N52:N60">MMULT(aggregation!$B$13:$AA$21,F123:F148)</f>
        <v>4.3072070206501589</v>
      </c>
      <c r="P52" s="10" t="str">
        <f>name!D20</f>
        <v>54 Textiles, printing and other skilled trades</v>
      </c>
      <c r="Q52" s="11">
        <v>5.1443801171347143</v>
      </c>
      <c r="R52" s="11">
        <v>5.8622515119570888</v>
      </c>
      <c r="S52" s="345">
        <f t="shared" si="28"/>
        <v>0.7178713948223745</v>
      </c>
      <c r="T52" s="345">
        <v>3.1916398484035025</v>
      </c>
      <c r="U52" s="345">
        <f t="shared" si="29"/>
        <v>3.909511243225877</v>
      </c>
      <c r="V52" s="346">
        <f t="shared" si="30"/>
        <v>3.270206713899193E-2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5.0158834453904989E-2</v>
      </c>
      <c r="C53" s="11">
        <v>9.5641556623978247E-2</v>
      </c>
      <c r="D53" s="11">
        <f t="shared" si="25"/>
        <v>4.5482722170073257E-2</v>
      </c>
      <c r="E53" s="11">
        <v>4.1774573989206018E-2</v>
      </c>
      <c r="F53" s="11">
        <f t="shared" si="26"/>
        <v>8.7257296159279268E-2</v>
      </c>
      <c r="G53" s="200">
        <f t="shared" si="27"/>
        <v>4.1218146339544903E-2</v>
      </c>
      <c r="I53" s="11" t="str">
        <f>I42</f>
        <v>Professional occupations</v>
      </c>
      <c r="J53" s="11">
        <v>7.9927423624828311</v>
      </c>
      <c r="K53" s="11">
        <v>5.7351791491007251</v>
      </c>
      <c r="L53" s="11">
        <v>-2.2575632133821069</v>
      </c>
      <c r="M53" s="11">
        <v>2.4356529113154837</v>
      </c>
      <c r="N53" s="11">
        <v>0.17808969793337659</v>
      </c>
      <c r="P53" s="10" t="str">
        <f>name!D21</f>
        <v>61 Caring personal service occupations</v>
      </c>
      <c r="Q53" s="11">
        <v>39.228877122246722</v>
      </c>
      <c r="R53" s="11">
        <v>42.661254893906325</v>
      </c>
      <c r="S53" s="345">
        <f t="shared" si="28"/>
        <v>3.4323777716596027</v>
      </c>
      <c r="T53" s="345">
        <v>24.026756058536812</v>
      </c>
      <c r="U53" s="345">
        <f t="shared" si="29"/>
        <v>27.459133830196414</v>
      </c>
      <c r="V53" s="346">
        <f t="shared" si="30"/>
        <v>3.2364087969612099E-2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2.7928141075608551E-2</v>
      </c>
      <c r="C54" s="11">
        <v>4.7580711821119129E-2</v>
      </c>
      <c r="D54" s="11">
        <f t="shared" ref="D54:D55" si="36">C54-B54</f>
        <v>1.9652570745510578E-2</v>
      </c>
      <c r="E54" s="11">
        <v>2.0810280857451634E-2</v>
      </c>
      <c r="F54" s="11">
        <f t="shared" ref="F54:F55" si="37">SUM(D54:E54)</f>
        <v>4.0462851602962216E-2</v>
      </c>
      <c r="G54" s="200">
        <f t="shared" si="27"/>
        <v>3.7819824242249389E-2</v>
      </c>
      <c r="I54" s="11" t="str">
        <f>I43</f>
        <v>Associate professional occupations</v>
      </c>
      <c r="J54" s="11">
        <v>7.3636784572922842</v>
      </c>
      <c r="K54" s="11">
        <v>7.2678215207448469</v>
      </c>
      <c r="L54" s="11">
        <v>-9.5856936547437654E-2</v>
      </c>
      <c r="M54" s="11">
        <v>3.2494769523405838</v>
      </c>
      <c r="N54" s="11">
        <v>3.153620015793146</v>
      </c>
      <c r="P54" s="10" t="str">
        <f>name!D22</f>
        <v>62 Leisure, travel and related personal service occupations</v>
      </c>
      <c r="Q54" s="11">
        <v>11.37932724387178</v>
      </c>
      <c r="R54" s="11">
        <v>11.137169285650261</v>
      </c>
      <c r="S54" s="345">
        <f t="shared" si="28"/>
        <v>-0.24215795822151875</v>
      </c>
      <c r="T54" s="345">
        <v>6.0825998187432297</v>
      </c>
      <c r="U54" s="345">
        <f t="shared" si="29"/>
        <v>5.840441860521711</v>
      </c>
      <c r="V54" s="346">
        <f t="shared" si="30"/>
        <v>2.8959715585392898E-2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1.7859302125287075E-3</v>
      </c>
      <c r="C55" s="11">
        <v>2.6414153946114939E-3</v>
      </c>
      <c r="D55" s="11">
        <f t="shared" si="36"/>
        <v>8.5548518208278636E-4</v>
      </c>
      <c r="E55" s="11">
        <v>1.1580922672086193E-3</v>
      </c>
      <c r="F55" s="11">
        <f t="shared" si="37"/>
        <v>2.0135774492914056E-3</v>
      </c>
      <c r="G55" s="200">
        <f t="shared" si="27"/>
        <v>3.3883908195545986E-2</v>
      </c>
      <c r="I55" s="11" t="str">
        <f>I44</f>
        <v>Administrative and secretarial occupations</v>
      </c>
      <c r="J55" s="11">
        <v>5.7428806791860936</v>
      </c>
      <c r="K55" s="11">
        <v>7.0474624565679953</v>
      </c>
      <c r="L55" s="11">
        <v>1.3045817773819024</v>
      </c>
      <c r="M55" s="11">
        <v>3.7430527419794899</v>
      </c>
      <c r="N55" s="11">
        <v>5.0476345193613925</v>
      </c>
      <c r="P55" s="10" t="str">
        <f>name!D23</f>
        <v>63 Community and civil enforcement occupations</v>
      </c>
      <c r="Q55" s="11">
        <v>0.1615937430466956</v>
      </c>
      <c r="R55" s="11">
        <v>0.20533604577301745</v>
      </c>
      <c r="S55" s="345">
        <f t="shared" si="28"/>
        <v>4.3742302726321847E-2</v>
      </c>
      <c r="T55" s="345">
        <v>0.12520533353625332</v>
      </c>
      <c r="U55" s="345">
        <f t="shared" si="29"/>
        <v>0.16894763626257517</v>
      </c>
      <c r="V55" s="346">
        <f t="shared" si="30"/>
        <v>3.8987239819586739E-2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0.11698556423833385</v>
      </c>
      <c r="C56" s="11">
        <v>0.16205888967949128</v>
      </c>
      <c r="D56" s="11">
        <f t="shared" si="25"/>
        <v>4.5073325441157427E-2</v>
      </c>
      <c r="E56" s="11">
        <v>6.6512100373820368E-2</v>
      </c>
      <c r="F56" s="11">
        <f t="shared" si="26"/>
        <v>0.1115854258149778</v>
      </c>
      <c r="G56" s="200">
        <f t="shared" si="27"/>
        <v>3.046493444525189E-2</v>
      </c>
      <c r="I56" s="11" t="str">
        <f t="shared" ref="I56:I60" si="38">I45</f>
        <v>Skilled trades occupations</v>
      </c>
      <c r="J56" s="11">
        <v>1.7707068010088163</v>
      </c>
      <c r="K56" s="11">
        <v>2.4614660670834425</v>
      </c>
      <c r="L56" s="11">
        <v>0.69075926607462623</v>
      </c>
      <c r="M56" s="11">
        <v>1.2223938372082668</v>
      </c>
      <c r="N56" s="11">
        <v>1.913153103282893</v>
      </c>
      <c r="P56" s="10" t="str">
        <f>name!D24</f>
        <v>71 Sales occupations</v>
      </c>
      <c r="Q56" s="11">
        <v>20.436145107691949</v>
      </c>
      <c r="R56" s="11">
        <v>17.092200940122094</v>
      </c>
      <c r="S56" s="345">
        <f t="shared" si="28"/>
        <v>-3.3439441675698554</v>
      </c>
      <c r="T56" s="345">
        <v>9.7195326774444162</v>
      </c>
      <c r="U56" s="345">
        <f t="shared" si="29"/>
        <v>6.3755885098745608</v>
      </c>
      <c r="V56" s="346">
        <f t="shared" si="30"/>
        <v>2.627718535010426E-2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4.8309694891764454E-2</v>
      </c>
      <c r="C57" s="11">
        <v>9.9153662082103147E-2</v>
      </c>
      <c r="D57" s="11">
        <f t="shared" si="25"/>
        <v>5.0843967190338693E-2</v>
      </c>
      <c r="E57" s="11">
        <v>3.6520010074497879E-2</v>
      </c>
      <c r="F57" s="11">
        <f t="shared" si="26"/>
        <v>8.7363977264836579E-2</v>
      </c>
      <c r="G57" s="200">
        <f t="shared" si="27"/>
        <v>3.8247540044547668E-2</v>
      </c>
      <c r="I57" s="11" t="str">
        <f t="shared" si="38"/>
        <v>Caring, leisure and other service occupations</v>
      </c>
      <c r="J57" s="11">
        <v>6.4788904422656541</v>
      </c>
      <c r="K57" s="11">
        <v>7.5504593112018101</v>
      </c>
      <c r="L57" s="11">
        <v>1.0715688689361555</v>
      </c>
      <c r="M57" s="11">
        <v>4.1244469111007849</v>
      </c>
      <c r="N57" s="11">
        <v>5.1960157800369409</v>
      </c>
      <c r="P57" s="10" t="str">
        <f>name!D25</f>
        <v>72 Customer service occupations</v>
      </c>
      <c r="Q57" s="11">
        <v>6.8654756456587647</v>
      </c>
      <c r="R57" s="11">
        <v>9.1227507151509979</v>
      </c>
      <c r="S57" s="345">
        <f t="shared" si="28"/>
        <v>2.2572750694922332</v>
      </c>
      <c r="T57" s="345">
        <v>4.4607641331787828</v>
      </c>
      <c r="U57" s="345">
        <f t="shared" si="29"/>
        <v>6.7180392026710161</v>
      </c>
      <c r="V57" s="346">
        <f t="shared" si="30"/>
        <v>3.39376292369582E-2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2.8566346278188444E-2</v>
      </c>
      <c r="C58" s="11">
        <v>6.5195716407569868E-2</v>
      </c>
      <c r="D58" s="11">
        <f t="shared" ref="D58:D59" si="39">C58-B58</f>
        <v>3.6629370129381424E-2</v>
      </c>
      <c r="E58" s="11">
        <v>2.4068481228393966E-2</v>
      </c>
      <c r="F58" s="11">
        <f t="shared" ref="F58:F59" si="40">SUM(D58:E58)</f>
        <v>6.069785135777539E-2</v>
      </c>
      <c r="G58" s="200">
        <f t="shared" si="27"/>
        <v>4.1584640821767715E-2</v>
      </c>
      <c r="I58" s="11" t="str">
        <f t="shared" si="38"/>
        <v>Sales and customer service occupations</v>
      </c>
      <c r="J58" s="11">
        <v>2.3927522471711193</v>
      </c>
      <c r="K58" s="11">
        <v>3.1273926123346589</v>
      </c>
      <c r="L58" s="11">
        <v>0.73464036516353937</v>
      </c>
      <c r="M58" s="11">
        <v>1.4634835769174956</v>
      </c>
      <c r="N58" s="11">
        <v>2.1981239420810352</v>
      </c>
      <c r="P58" s="10" t="str">
        <f>name!D26</f>
        <v>81 Process, plant and machine operatives</v>
      </c>
      <c r="Q58" s="11">
        <v>1.3147187863947536</v>
      </c>
      <c r="R58" s="11">
        <v>1.576591495937091</v>
      </c>
      <c r="S58" s="345">
        <f t="shared" si="28"/>
        <v>0.26187270954233743</v>
      </c>
      <c r="T58" s="345">
        <v>0.72651792546645932</v>
      </c>
      <c r="U58" s="345">
        <f t="shared" si="29"/>
        <v>0.98839063500879676</v>
      </c>
      <c r="V58" s="346">
        <f t="shared" si="30"/>
        <v>2.9763197934204344E-2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5.1000033388799784E-2</v>
      </c>
      <c r="C59" s="11">
        <v>9.8225261317949147E-2</v>
      </c>
      <c r="D59" s="11">
        <f t="shared" si="39"/>
        <v>4.7225227929149363E-2</v>
      </c>
      <c r="E59" s="11">
        <v>5.0939344852254001E-2</v>
      </c>
      <c r="F59" s="11">
        <f t="shared" si="40"/>
        <v>9.8164572781403364E-2</v>
      </c>
      <c r="G59" s="200">
        <f t="shared" si="27"/>
        <v>4.7252569643827513E-2</v>
      </c>
      <c r="I59" s="11" t="str">
        <f t="shared" si="38"/>
        <v>Process, plant and machine operatives</v>
      </c>
      <c r="J59" s="11">
        <v>0.655086702585709</v>
      </c>
      <c r="K59" s="11">
        <v>1.1197748566848755</v>
      </c>
      <c r="L59" s="11">
        <v>0.46468815409916642</v>
      </c>
      <c r="M59" s="11">
        <v>0.55434070722136242</v>
      </c>
      <c r="N59" s="11">
        <v>1.0190288613205287</v>
      </c>
      <c r="P59" s="10" t="str">
        <f>name!D27</f>
        <v>82 Transport and mobile machine drivers and operatives</v>
      </c>
      <c r="Q59" s="11">
        <v>1.5140824018099888</v>
      </c>
      <c r="R59" s="11">
        <v>2.5681361431902938</v>
      </c>
      <c r="S59" s="345">
        <f t="shared" si="28"/>
        <v>1.0540537413803051</v>
      </c>
      <c r="T59" s="345">
        <v>1.3266085233437142</v>
      </c>
      <c r="U59" s="345">
        <f t="shared" si="29"/>
        <v>2.3806622647240192</v>
      </c>
      <c r="V59" s="346">
        <f t="shared" si="30"/>
        <v>4.2841482007395459E-2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5.1138969438847262E-4</v>
      </c>
      <c r="C60" s="11">
        <v>5.3224897676061068E-4</v>
      </c>
      <c r="D60" s="11">
        <f t="shared" si="25"/>
        <v>2.0859282372138067E-5</v>
      </c>
      <c r="E60" s="11">
        <v>2.8798600019345257E-4</v>
      </c>
      <c r="F60" s="11">
        <f t="shared" si="26"/>
        <v>3.0884528256559064E-4</v>
      </c>
      <c r="G60" s="200">
        <f t="shared" si="27"/>
        <v>3.0227799161891333E-2</v>
      </c>
      <c r="I60" s="11" t="str">
        <f t="shared" si="38"/>
        <v>Elementary occupations</v>
      </c>
      <c r="J60" s="11">
        <v>2.8902112913929541</v>
      </c>
      <c r="K60" s="11">
        <v>4.4040814112855795</v>
      </c>
      <c r="L60" s="11">
        <v>1.5138701198926252</v>
      </c>
      <c r="M60" s="11">
        <v>2.1984809296164478</v>
      </c>
      <c r="N60" s="11">
        <v>3.7123510495090728</v>
      </c>
      <c r="P60" s="10" t="str">
        <f>name!D28</f>
        <v>91 Elementary trades and related occupations</v>
      </c>
      <c r="Q60" s="11">
        <v>1.0510682922147161</v>
      </c>
      <c r="R60" s="11">
        <v>0.88381335464378774</v>
      </c>
      <c r="S60" s="345">
        <f t="shared" si="28"/>
        <v>-0.16725493757092835</v>
      </c>
      <c r="T60" s="345">
        <v>0.52625052932227723</v>
      </c>
      <c r="U60" s="345">
        <f t="shared" si="29"/>
        <v>0.35899559175134887</v>
      </c>
      <c r="V60" s="346">
        <f t="shared" si="30"/>
        <v>2.7430774743451902E-2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4.8270304893122722E-2</v>
      </c>
      <c r="C61" s="11">
        <v>7.6342227952003447E-2</v>
      </c>
      <c r="D61" s="11">
        <f t="shared" ref="D61" si="41">C61-B61</f>
        <v>2.8071923058880725E-2</v>
      </c>
      <c r="E61" s="11">
        <v>3.5937857484780518E-2</v>
      </c>
      <c r="F61" s="11">
        <f t="shared" ref="F61" si="42">SUM(D61:E61)</f>
        <v>6.4009780543661243E-2</v>
      </c>
      <c r="G61" s="200">
        <f t="shared" ref="G61" si="43">IF(B61&gt;0,(1+(E61/B61))^(1/($C$6-$B$6))-1,0)</f>
        <v>3.7795085791309413E-2</v>
      </c>
      <c r="P61" s="10" t="str">
        <f>name!D29</f>
        <v>92 Elementary administration and service occupations</v>
      </c>
      <c r="Q61" s="11">
        <v>30.394212437763947</v>
      </c>
      <c r="R61" s="11">
        <v>29.494835455365561</v>
      </c>
      <c r="S61" s="345">
        <f t="shared" ref="S61" si="44">R61-Q61</f>
        <v>-0.89937698239838682</v>
      </c>
      <c r="T61" s="345">
        <v>17.076843267181115</v>
      </c>
      <c r="U61" s="345">
        <f t="shared" ref="U61" si="45">SUM(S61:T61)</f>
        <v>16.177466284782728</v>
      </c>
      <c r="V61" s="346">
        <f t="shared" ref="V61" si="46">IF(Q61&gt;0,(1+(T61/Q61))^(1/($C$6-$B$6))-1,0)</f>
        <v>3.0170714545732835E-2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12.589907206319189</v>
      </c>
      <c r="C62" s="11">
        <f t="shared" ref="C62:F62" si="47">SUM(C36:C61)</f>
        <v>18.348033681518114</v>
      </c>
      <c r="D62" s="11">
        <f t="shared" si="47"/>
        <v>5.7581264751989325</v>
      </c>
      <c r="E62" s="11">
        <f t="shared" si="47"/>
        <v>7.581437905898901</v>
      </c>
      <c r="F62" s="11">
        <f t="shared" si="47"/>
        <v>13.339564381097837</v>
      </c>
      <c r="G62" s="200">
        <f t="shared" si="27"/>
        <v>3.1923466622470364E-2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333.8812722090592</v>
      </c>
      <c r="R62" s="11">
        <f>SUM(R36:R61)</f>
        <v>355.3292796091805</v>
      </c>
      <c r="S62" s="345">
        <f>R62-Q62</f>
        <v>21.448007400121298</v>
      </c>
      <c r="T62" s="11">
        <f>SUM(T36:T61)</f>
        <v>193.97661146889158</v>
      </c>
      <c r="U62" s="345">
        <f>SUM(S62:T62)</f>
        <v>215.42461886901287</v>
      </c>
      <c r="V62" s="346">
        <f t="shared" si="30"/>
        <v>3.1007117698005793E-2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6.9369517667709131</v>
      </c>
      <c r="K63" s="11">
        <f t="array" ref="K63:K71">MMULT(aggregation!$B$13:$AA$21,C152:C177)</f>
        <v>7.997740143000204</v>
      </c>
      <c r="L63" s="11">
        <f t="array" ref="L63:L71">MMULT(aggregation!$B$13:$AA$21,D152:D177)</f>
        <v>1.0607883762292909</v>
      </c>
      <c r="M63" s="11">
        <f t="array" ref="M63:M71">MMULT(aggregation!$B$13:$AA$21,E152:E177)</f>
        <v>4.0784648097710079</v>
      </c>
      <c r="N63" s="11">
        <f t="array" ref="N63:N71">MMULT(aggregation!$B$13:$AA$21,F152:F177)</f>
        <v>5.1392531860002997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8.5840395572953501</v>
      </c>
      <c r="K64" s="11">
        <v>9.0416667998465048</v>
      </c>
      <c r="L64" s="11">
        <v>0.45762724255115511</v>
      </c>
      <c r="M64" s="11">
        <v>3.8477779940086281</v>
      </c>
      <c r="N64" s="11">
        <v>4.3054052365597828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8.8663442523298652</v>
      </c>
      <c r="C65" s="11">
        <v>11.915724423593659</v>
      </c>
      <c r="D65" s="11">
        <f>C65-B65</f>
        <v>3.0493801712637936</v>
      </c>
      <c r="E65" s="11">
        <v>5.4070758261160092</v>
      </c>
      <c r="F65" s="11">
        <f>SUM(D65:E65)</f>
        <v>8.4564559973798019</v>
      </c>
      <c r="G65" s="200">
        <f>IF(B65&gt;0,(1+(E65/B65))^(1/($C$6-$B$6))-1,0)</f>
        <v>3.2251598006801663E-2</v>
      </c>
      <c r="I65" s="11" t="str">
        <f>I54</f>
        <v>Associate professional occupations</v>
      </c>
      <c r="J65" s="11">
        <v>6.7287079205214191</v>
      </c>
      <c r="K65" s="11">
        <v>6.6261901835804844</v>
      </c>
      <c r="L65" s="11">
        <v>-0.10251773694093436</v>
      </c>
      <c r="M65" s="11">
        <v>2.9596701657771369</v>
      </c>
      <c r="N65" s="11">
        <v>2.8571524288362022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3.1924764507677112</v>
      </c>
      <c r="C66" s="11">
        <v>6.2937264248704547</v>
      </c>
      <c r="D66" s="11">
        <f t="shared" ref="D66:D89" si="50">C66-B66</f>
        <v>3.1012499741027435</v>
      </c>
      <c r="E66" s="11">
        <v>3.0431794461373296</v>
      </c>
      <c r="F66" s="11">
        <f t="shared" ref="F66:F89" si="51">SUM(D66:E66)</f>
        <v>6.1444294202400727</v>
      </c>
      <c r="G66" s="200">
        <f t="shared" ref="G66:G89" si="52">IF(B66&gt;0,(1+(E66/B66))^(1/($C$6-$B$6))-1,0)</f>
        <v>4.5643469087423671E-2</v>
      </c>
      <c r="I66" s="11" t="str">
        <f>I55</f>
        <v>Administrative and secretarial occupations</v>
      </c>
      <c r="J66" s="11">
        <v>5.0652188212496077</v>
      </c>
      <c r="K66" s="11">
        <v>5.7534903173661736</v>
      </c>
      <c r="L66" s="11">
        <v>0.6882714961165658</v>
      </c>
      <c r="M66" s="11">
        <v>2.964512733982871</v>
      </c>
      <c r="N66" s="11">
        <v>3.6527842300994364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12.777822206801712</v>
      </c>
      <c r="C67" s="11">
        <v>19.857906986532175</v>
      </c>
      <c r="D67" s="11">
        <f t="shared" si="50"/>
        <v>7.0800847797304627</v>
      </c>
      <c r="E67" s="11">
        <v>6.5956457248752036</v>
      </c>
      <c r="F67" s="11">
        <f t="shared" si="51"/>
        <v>13.675730504605667</v>
      </c>
      <c r="G67" s="200">
        <f t="shared" si="52"/>
        <v>2.8134742899297294E-2</v>
      </c>
      <c r="I67" s="11" t="str">
        <f t="shared" ref="I67:I71" si="53">I56</f>
        <v>Skilled trades occupations</v>
      </c>
      <c r="J67" s="11">
        <v>3.5288686953007522</v>
      </c>
      <c r="K67" s="11">
        <v>4.6980853780091962</v>
      </c>
      <c r="L67" s="11">
        <v>1.1692166827084443</v>
      </c>
      <c r="M67" s="11">
        <v>2.1583969202680917</v>
      </c>
      <c r="N67" s="11">
        <v>3.3276136029765357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5.6145949878075649</v>
      </c>
      <c r="C68" s="11">
        <v>7.8394070425868883</v>
      </c>
      <c r="D68" s="11">
        <f t="shared" si="50"/>
        <v>2.2248120547793233</v>
      </c>
      <c r="E68" s="11">
        <v>3.7519554625295495</v>
      </c>
      <c r="F68" s="11">
        <f t="shared" si="51"/>
        <v>5.9767675173088728</v>
      </c>
      <c r="G68" s="200">
        <f t="shared" si="52"/>
        <v>3.4707069131539647E-2</v>
      </c>
      <c r="I68" s="11" t="str">
        <f t="shared" si="53"/>
        <v>Caring, leisure and other service occupations</v>
      </c>
      <c r="J68" s="11">
        <v>4.7170266366551408</v>
      </c>
      <c r="K68" s="11">
        <v>6.1333466406484103</v>
      </c>
      <c r="L68" s="11">
        <v>1.4163200039932695</v>
      </c>
      <c r="M68" s="11">
        <v>3.2679859473828516</v>
      </c>
      <c r="N68" s="11">
        <v>4.6843059513761212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16.603816376124328</v>
      </c>
      <c r="C69" s="11">
        <v>21.297624103285951</v>
      </c>
      <c r="D69" s="11">
        <f t="shared" ref="D69" si="54">C69-B69</f>
        <v>4.693807727161623</v>
      </c>
      <c r="E69" s="11">
        <v>10.251495008971936</v>
      </c>
      <c r="F69" s="11">
        <f t="shared" ref="F69" si="55">SUM(D69:E69)</f>
        <v>14.945302736133559</v>
      </c>
      <c r="G69" s="200">
        <f t="shared" si="52"/>
        <v>3.2574711610384277E-2</v>
      </c>
      <c r="I69" s="11" t="str">
        <f t="shared" si="53"/>
        <v>Sales and customer service occupations</v>
      </c>
      <c r="J69" s="11">
        <v>2.1400614954086139</v>
      </c>
      <c r="K69" s="11">
        <v>2.6592068906843731</v>
      </c>
      <c r="L69" s="11">
        <v>0.51914539527575942</v>
      </c>
      <c r="M69" s="11">
        <v>1.1257462884652023</v>
      </c>
      <c r="N69" s="11">
        <v>1.6448916837409617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13.511030379383813</v>
      </c>
      <c r="C70" s="11">
        <v>20.062267716576365</v>
      </c>
      <c r="D70" s="11">
        <f t="shared" si="50"/>
        <v>6.5512373371925516</v>
      </c>
      <c r="E70" s="11">
        <v>8.5523049171291472</v>
      </c>
      <c r="F70" s="11">
        <f t="shared" si="51"/>
        <v>15.103542254321699</v>
      </c>
      <c r="G70" s="200">
        <f t="shared" si="52"/>
        <v>3.3234374714326886E-2</v>
      </c>
      <c r="I70" s="11" t="str">
        <f t="shared" si="53"/>
        <v>Process, plant and machine operatives</v>
      </c>
      <c r="J70" s="11">
        <v>1.2248472666858432</v>
      </c>
      <c r="K70" s="11">
        <v>1.8457081312507926</v>
      </c>
      <c r="L70" s="11">
        <v>0.62086086456494938</v>
      </c>
      <c r="M70" s="11">
        <v>0.95874173873122182</v>
      </c>
      <c r="N70" s="11">
        <v>1.5796026032961712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2.0643864855022387</v>
      </c>
      <c r="C71" s="11">
        <v>2.4991389446166123</v>
      </c>
      <c r="D71" s="11">
        <f t="shared" si="50"/>
        <v>0.43475245911437366</v>
      </c>
      <c r="E71" s="11">
        <v>0.95295448251284487</v>
      </c>
      <c r="F71" s="11">
        <f t="shared" si="51"/>
        <v>1.3877069416272185</v>
      </c>
      <c r="G71" s="200">
        <f t="shared" si="52"/>
        <v>2.5625693707230557E-2</v>
      </c>
      <c r="I71" s="11" t="str">
        <f t="shared" si="53"/>
        <v>Elementary occupations</v>
      </c>
      <c r="J71" s="11">
        <v>2.6717318004817274</v>
      </c>
      <c r="K71" s="11">
        <v>3.9164910818195153</v>
      </c>
      <c r="L71" s="11">
        <v>1.2447592813377879</v>
      </c>
      <c r="M71" s="11">
        <v>1.9456216930467805</v>
      </c>
      <c r="N71" s="11">
        <v>3.1903809743845688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1.511922635715619</v>
      </c>
      <c r="C72" s="11">
        <v>2.2687034470230039</v>
      </c>
      <c r="D72" s="11">
        <f t="shared" si="50"/>
        <v>0.75678081130738484</v>
      </c>
      <c r="E72" s="11">
        <v>1.1270972540191089</v>
      </c>
      <c r="F72" s="11">
        <f t="shared" si="51"/>
        <v>1.8838780653264937</v>
      </c>
      <c r="G72" s="200">
        <f t="shared" si="52"/>
        <v>3.7833152391304026E-2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0.57033257647338598</v>
      </c>
      <c r="C73" s="11">
        <v>1.1558136674407551</v>
      </c>
      <c r="D73" s="11">
        <f t="shared" si="50"/>
        <v>0.58548109096736911</v>
      </c>
      <c r="E73" s="11">
        <v>0.29372234223703431</v>
      </c>
      <c r="F73" s="11">
        <f t="shared" si="51"/>
        <v>0.87920343320440342</v>
      </c>
      <c r="G73" s="200">
        <f t="shared" si="52"/>
        <v>2.8081500770362311E-2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3.7934030725684278</v>
      </c>
      <c r="C74" s="11">
        <v>5.5356682687976608</v>
      </c>
      <c r="D74" s="11">
        <f t="shared" ref="D74:D75" si="56">C74-B74</f>
        <v>1.742265196229233</v>
      </c>
      <c r="E74" s="11">
        <v>2.4206432210759479</v>
      </c>
      <c r="F74" s="11">
        <f t="shared" ref="F74:F75" si="57">SUM(D74:E74)</f>
        <v>4.1629084173051805</v>
      </c>
      <c r="G74" s="200">
        <f t="shared" si="52"/>
        <v>3.3450547119376672E-2</v>
      </c>
      <c r="I74" s="11" t="str">
        <f>I63</f>
        <v>Managers, directors and senior officials</v>
      </c>
      <c r="J74" s="11">
        <f t="array" ref="J74:J82">MMULT(aggregation!$B$13:$AA$21,B181:B206)</f>
        <v>14.55785202732266</v>
      </c>
      <c r="K74" s="11">
        <f t="array" ref="K74:K82">MMULT(aggregation!$B$13:$AA$21,C181:C206)</f>
        <v>14.561794451885547</v>
      </c>
      <c r="L74" s="11">
        <f t="array" ref="L74:L82">MMULT(aggregation!$B$13:$AA$21,D181:D206)</f>
        <v>3.9424245628856269E-3</v>
      </c>
      <c r="M74" s="11">
        <f t="array" ref="M74:M82">MMULT(aggregation!$B$13:$AA$21,E181:E206)</f>
        <v>6.5178128191566671</v>
      </c>
      <c r="N74" s="11">
        <f t="array" ref="N74:N82">MMULT(aggregation!$B$13:$AA$21,F181:F206)</f>
        <v>6.5217552437195536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7.2594703629159509</v>
      </c>
      <c r="C75" s="11">
        <v>9.8918169326613672</v>
      </c>
      <c r="D75" s="11">
        <f t="shared" si="56"/>
        <v>2.6323465697454163</v>
      </c>
      <c r="E75" s="11">
        <v>4.2134855373153863</v>
      </c>
      <c r="F75" s="11">
        <f t="shared" si="57"/>
        <v>6.8458321070608026</v>
      </c>
      <c r="G75" s="200">
        <f t="shared" si="52"/>
        <v>3.0982655707887385E-2</v>
      </c>
      <c r="I75" s="11" t="str">
        <f>I64</f>
        <v>Professional occupations</v>
      </c>
      <c r="J75" s="11">
        <v>15.964531409362351</v>
      </c>
      <c r="K75" s="11">
        <v>16.824484178977741</v>
      </c>
      <c r="L75" s="11">
        <v>0.85995276961538814</v>
      </c>
      <c r="M75" s="11">
        <v>6.6416413958710283</v>
      </c>
      <c r="N75" s="11">
        <v>7.5015941654864164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4.2396567346703327</v>
      </c>
      <c r="C76" s="11">
        <v>6.1024895697691059</v>
      </c>
      <c r="D76" s="11">
        <f t="shared" si="50"/>
        <v>1.8628328350987733</v>
      </c>
      <c r="E76" s="11">
        <v>2.7708272398053997</v>
      </c>
      <c r="F76" s="11">
        <f t="shared" si="51"/>
        <v>4.6336600749041725</v>
      </c>
      <c r="G76" s="200">
        <f t="shared" si="52"/>
        <v>3.4096703566800279E-2</v>
      </c>
      <c r="I76" s="11" t="str">
        <f>I65</f>
        <v>Associate professional occupations</v>
      </c>
      <c r="J76" s="11">
        <v>16.26976102392171</v>
      </c>
      <c r="K76" s="11">
        <v>14.303366325344486</v>
      </c>
      <c r="L76" s="11">
        <v>-1.9663946985772236</v>
      </c>
      <c r="M76" s="11">
        <v>6.2557871721996356</v>
      </c>
      <c r="N76" s="11">
        <v>4.2893924736224118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0.81423215579200403</v>
      </c>
      <c r="C77" s="11">
        <v>1.485278655467267</v>
      </c>
      <c r="D77" s="11">
        <f t="shared" si="50"/>
        <v>0.67104649967526298</v>
      </c>
      <c r="E77" s="11">
        <v>0.74357044334658395</v>
      </c>
      <c r="F77" s="11">
        <f t="shared" si="51"/>
        <v>1.4146169430218469</v>
      </c>
      <c r="G77" s="200">
        <f t="shared" si="52"/>
        <v>4.4201417190718795E-2</v>
      </c>
      <c r="I77" s="11" t="str">
        <f>I66</f>
        <v>Administrative and secretarial occupations</v>
      </c>
      <c r="J77" s="11">
        <v>14.272330803933906</v>
      </c>
      <c r="K77" s="11">
        <v>7.4540595505263534</v>
      </c>
      <c r="L77" s="11">
        <v>-6.8182712534075529</v>
      </c>
      <c r="M77" s="11">
        <v>5.4314816383717837</v>
      </c>
      <c r="N77" s="11">
        <v>-1.3867896150357697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0.11713746085380769</v>
      </c>
      <c r="C78" s="11">
        <v>0.17290550540936619</v>
      </c>
      <c r="D78" s="11">
        <f t="shared" si="50"/>
        <v>5.5768044555558505E-2</v>
      </c>
      <c r="E78" s="11">
        <v>8.5132156678937213E-2</v>
      </c>
      <c r="F78" s="11">
        <f t="shared" si="51"/>
        <v>0.1409002012344957</v>
      </c>
      <c r="G78" s="200">
        <f t="shared" si="52"/>
        <v>3.7088113120059996E-2</v>
      </c>
      <c r="I78" s="11" t="str">
        <f t="shared" ref="I78:I82" si="58">I67</f>
        <v>Skilled trades occupations</v>
      </c>
      <c r="J78" s="11">
        <v>17.678758956512738</v>
      </c>
      <c r="K78" s="11">
        <v>17.404030902992158</v>
      </c>
      <c r="L78" s="11">
        <v>-0.27472805352058061</v>
      </c>
      <c r="M78" s="11">
        <v>6.6820425290946215</v>
      </c>
      <c r="N78" s="11">
        <v>6.4073144755740419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0.50610431374376785</v>
      </c>
      <c r="C79" s="11">
        <v>1.1442704496174028</v>
      </c>
      <c r="D79" s="11">
        <f t="shared" si="50"/>
        <v>0.63816613587363491</v>
      </c>
      <c r="E79" s="11">
        <v>0.42715842795979159</v>
      </c>
      <c r="F79" s="11">
        <f t="shared" si="51"/>
        <v>1.0653245638334266</v>
      </c>
      <c r="G79" s="200">
        <f t="shared" si="52"/>
        <v>4.1639865015456135E-2</v>
      </c>
      <c r="I79" s="11" t="str">
        <f t="shared" si="58"/>
        <v>Caring, leisure and other service occupations</v>
      </c>
      <c r="J79" s="11">
        <v>21.869896670041776</v>
      </c>
      <c r="K79" s="11">
        <v>24.838656969768255</v>
      </c>
      <c r="L79" s="11">
        <v>2.968760299726481</v>
      </c>
      <c r="M79" s="11">
        <v>12.816021957498526</v>
      </c>
      <c r="N79" s="11">
        <v>15.784782257225006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0.26150083663013568</v>
      </c>
      <c r="C80" s="11">
        <v>0.39133082221376508</v>
      </c>
      <c r="D80" s="11">
        <f t="shared" ref="D80" si="59">C80-B80</f>
        <v>0.1298299855836294</v>
      </c>
      <c r="E80" s="11">
        <v>0.16814533038903126</v>
      </c>
      <c r="F80" s="11">
        <f t="shared" ref="F80" si="60">SUM(D80:E80)</f>
        <v>0.29797531597266069</v>
      </c>
      <c r="G80" s="200">
        <f t="shared" si="52"/>
        <v>3.3655589123355645E-2</v>
      </c>
      <c r="I80" s="11" t="str">
        <f t="shared" si="58"/>
        <v>Sales and customer service occupations</v>
      </c>
      <c r="J80" s="11">
        <v>12.860963025960134</v>
      </c>
      <c r="K80" s="11">
        <v>13.138833095937883</v>
      </c>
      <c r="L80" s="11">
        <v>0.27787006997774943</v>
      </c>
      <c r="M80" s="11">
        <v>5.6739663238320066</v>
      </c>
      <c r="N80" s="11">
        <v>5.9518363938097565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0.50101869166864665</v>
      </c>
      <c r="C81" s="11">
        <v>0.92199050007514682</v>
      </c>
      <c r="D81" s="11">
        <f t="shared" si="50"/>
        <v>0.42097180840650017</v>
      </c>
      <c r="E81" s="11">
        <v>0.40547244523303611</v>
      </c>
      <c r="F81" s="11">
        <f t="shared" si="51"/>
        <v>0.82644425363953622</v>
      </c>
      <c r="G81" s="200">
        <f t="shared" si="52"/>
        <v>4.032086497538856E-2</v>
      </c>
      <c r="I81" s="11" t="str">
        <f t="shared" si="58"/>
        <v>Process, plant and machine operatives</v>
      </c>
      <c r="J81" s="11">
        <v>5.88373938868836</v>
      </c>
      <c r="K81" s="11">
        <v>7.9296430468614396</v>
      </c>
      <c r="L81" s="11">
        <v>2.0459036581730796</v>
      </c>
      <c r="M81" s="11">
        <v>3.231270415527292</v>
      </c>
      <c r="N81" s="11">
        <v>5.2771740737003716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2.5242993926832331</v>
      </c>
      <c r="C82" s="11">
        <v>4.4837282947379178</v>
      </c>
      <c r="D82" s="11">
        <f t="shared" si="50"/>
        <v>1.9594289020546847</v>
      </c>
      <c r="E82" s="11">
        <v>2.1442187525394849</v>
      </c>
      <c r="F82" s="11">
        <f t="shared" si="51"/>
        <v>4.1036476545941696</v>
      </c>
      <c r="G82" s="200">
        <f t="shared" si="52"/>
        <v>4.1843642385141822E-2</v>
      </c>
      <c r="I82" s="11" t="str">
        <f t="shared" si="58"/>
        <v>Elementary occupations</v>
      </c>
      <c r="J82" s="11">
        <v>12.372152484810085</v>
      </c>
      <c r="K82" s="11">
        <v>12.137740925515089</v>
      </c>
      <c r="L82" s="11">
        <v>-0.23441155929499691</v>
      </c>
      <c r="M82" s="11">
        <v>5.9516642306265553</v>
      </c>
      <c r="N82" s="11">
        <v>5.7172526713315577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0.44731428841197701</v>
      </c>
      <c r="C83" s="11">
        <v>0.72243102688485739</v>
      </c>
      <c r="D83" s="11">
        <f t="shared" ref="D83:D84" si="61">C83-B83</f>
        <v>0.27511673847288037</v>
      </c>
      <c r="E83" s="11">
        <v>0.33542955170212002</v>
      </c>
      <c r="F83" s="11">
        <f t="shared" ref="F83:F84" si="62">SUM(D83:E83)</f>
        <v>0.61054629017500039</v>
      </c>
      <c r="G83" s="200">
        <f t="shared" si="52"/>
        <v>3.80074228239351E-2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3.7143145401255608E-2</v>
      </c>
      <c r="C84" s="11">
        <v>4.6031733415800594E-2</v>
      </c>
      <c r="D84" s="11">
        <f t="shared" si="61"/>
        <v>8.8885880145449861E-3</v>
      </c>
      <c r="E84" s="11">
        <v>2.0102498904610862E-2</v>
      </c>
      <c r="F84" s="11">
        <f t="shared" si="62"/>
        <v>2.8991086919155848E-2</v>
      </c>
      <c r="G84" s="200">
        <f t="shared" si="52"/>
        <v>2.925800003419643E-2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1.6590657237101816</v>
      </c>
      <c r="C85" s="11">
        <v>2.5745804172091646</v>
      </c>
      <c r="D85" s="11">
        <f t="shared" si="50"/>
        <v>0.91551469349898307</v>
      </c>
      <c r="E85" s="11">
        <v>1.0076705709197311</v>
      </c>
      <c r="F85" s="11">
        <f t="shared" si="51"/>
        <v>1.9231852644187142</v>
      </c>
      <c r="G85" s="200">
        <f t="shared" si="52"/>
        <v>3.2145916564964683E-2</v>
      </c>
      <c r="I85" s="11" t="str">
        <f>I74</f>
        <v>Managers, directors and senior officials</v>
      </c>
      <c r="J85" s="11">
        <f t="array" ref="J85:J93">MMULT(aggregation!$B$13:$AA$21,B210:B235)</f>
        <v>11.417955534672902</v>
      </c>
      <c r="K85" s="11">
        <f t="array" ref="K85:K93">MMULT(aggregation!$B$13:$AA$21,C210:C235)</f>
        <v>10.336687968377969</v>
      </c>
      <c r="L85" s="11">
        <f t="array" ref="L85:L93">MMULT(aggregation!$B$13:$AA$21,D210:D235)</f>
        <v>-1.0812675662949336</v>
      </c>
      <c r="M85" s="11">
        <f t="array" ref="M85:M93">MMULT(aggregation!$B$13:$AA$21,E210:E235)</f>
        <v>5.3968182637042492</v>
      </c>
      <c r="N85" s="11">
        <f t="array" ref="N85:N93">MMULT(aggregation!$B$13:$AA$21,F210:F235)</f>
        <v>4.3155506974093161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0.56518516413030817</v>
      </c>
      <c r="C86" s="11">
        <v>1.1766246490148857</v>
      </c>
      <c r="D86" s="11">
        <f t="shared" si="50"/>
        <v>0.61143948488457756</v>
      </c>
      <c r="E86" s="11">
        <v>0.45678739472979624</v>
      </c>
      <c r="F86" s="11">
        <f t="shared" si="51"/>
        <v>1.0682268796143739</v>
      </c>
      <c r="G86" s="200">
        <f t="shared" si="52"/>
        <v>4.0279161055817525E-2</v>
      </c>
      <c r="I86" s="11" t="str">
        <f>I75</f>
        <v>Professional occupations</v>
      </c>
      <c r="J86" s="11">
        <v>10.780610978839245</v>
      </c>
      <c r="K86" s="11">
        <v>9.5474816878647939</v>
      </c>
      <c r="L86" s="11">
        <v>-1.2331292909744498</v>
      </c>
      <c r="M86" s="11">
        <v>4.0750654308031979</v>
      </c>
      <c r="N86" s="11">
        <v>2.841936139828749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0.15660889074001608</v>
      </c>
      <c r="C87" s="11">
        <v>0.37561720637945106</v>
      </c>
      <c r="D87" s="11">
        <f t="shared" ref="D87:D88" si="63">C87-B87</f>
        <v>0.21900831563943499</v>
      </c>
      <c r="E87" s="11">
        <v>0.12661783718363115</v>
      </c>
      <c r="F87" s="11">
        <f t="shared" ref="F87:F88" si="64">SUM(D87:E87)</f>
        <v>0.34562615282306614</v>
      </c>
      <c r="G87" s="200">
        <f t="shared" si="52"/>
        <v>4.0290233965945887E-2</v>
      </c>
      <c r="I87" s="11" t="str">
        <f>I76</f>
        <v>Associate professional occupations</v>
      </c>
      <c r="J87" s="11">
        <v>11.642867639457126</v>
      </c>
      <c r="K87" s="11">
        <v>8.7299477086680355</v>
      </c>
      <c r="L87" s="11">
        <v>-2.9129199307890907</v>
      </c>
      <c r="M87" s="11">
        <v>3.8943518675808826</v>
      </c>
      <c r="N87" s="11">
        <v>0.98143193679179208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0.45708286262355619</v>
      </c>
      <c r="C88" s="11">
        <v>0.78648742483980683</v>
      </c>
      <c r="D88" s="11">
        <f t="shared" si="63"/>
        <v>0.32940456221625064</v>
      </c>
      <c r="E88" s="11">
        <v>0.40050383387840577</v>
      </c>
      <c r="F88" s="11">
        <f t="shared" si="64"/>
        <v>0.72990839609465641</v>
      </c>
      <c r="G88" s="200">
        <f t="shared" si="52"/>
        <v>4.2842862634240531E-2</v>
      </c>
      <c r="I88" s="11" t="str">
        <f>I77</f>
        <v>Administrative and secretarial occupations</v>
      </c>
      <c r="J88" s="11">
        <v>14.35702223667505</v>
      </c>
      <c r="K88" s="11">
        <v>6.2882176420642679</v>
      </c>
      <c r="L88" s="11">
        <v>-8.068804594610782</v>
      </c>
      <c r="M88" s="11">
        <v>4.2901906467892355</v>
      </c>
      <c r="N88" s="11">
        <v>-3.7786139478215475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9.3205751328139533E-2</v>
      </c>
      <c r="C89" s="11">
        <v>0.13934710230427208</v>
      </c>
      <c r="D89" s="11">
        <f t="shared" si="50"/>
        <v>4.6141350976132547E-2</v>
      </c>
      <c r="E89" s="11">
        <v>5.2422758979949691E-2</v>
      </c>
      <c r="F89" s="11">
        <f t="shared" si="51"/>
        <v>9.8564109956082238E-2</v>
      </c>
      <c r="G89" s="200">
        <f t="shared" si="52"/>
        <v>3.0196918167639586E-2</v>
      </c>
      <c r="I89" s="11" t="str">
        <f t="shared" ref="I89:I93" si="65">I78</f>
        <v>Skilled trades occupations</v>
      </c>
      <c r="J89" s="11">
        <v>13.656214407333627</v>
      </c>
      <c r="K89" s="11">
        <v>13.167107825400763</v>
      </c>
      <c r="L89" s="11">
        <v>-0.48910658193286127</v>
      </c>
      <c r="M89" s="11">
        <v>5.6566048987941313</v>
      </c>
      <c r="N89" s="11">
        <v>5.1674983168612698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1.6691919324863762</v>
      </c>
      <c r="C90" s="11">
        <v>3.0967516268970376</v>
      </c>
      <c r="D90" s="11">
        <f t="shared" ref="D90" si="66">C90-B90</f>
        <v>1.4275596944106614</v>
      </c>
      <c r="E90" s="11">
        <v>1.3703312419587899</v>
      </c>
      <c r="F90" s="11">
        <f t="shared" ref="F90" si="67">SUM(D90:E90)</f>
        <v>2.7978909363694511</v>
      </c>
      <c r="G90" s="200">
        <f t="shared" ref="G90:G91" si="68">IF(B90&gt;0,(1+(E90/B90))^(1/($C$6-$B$6))-1,0)</f>
        <v>4.0766437710906933E-2</v>
      </c>
      <c r="I90" s="11" t="str">
        <f t="shared" si="65"/>
        <v>Caring, leisure and other service occupations</v>
      </c>
      <c r="J90" s="11">
        <v>14.839896070985384</v>
      </c>
      <c r="K90" s="11">
        <v>11.94478589501457</v>
      </c>
      <c r="L90" s="11">
        <v>-2.8951101759708155</v>
      </c>
      <c r="M90" s="11">
        <v>6.3266221358313421</v>
      </c>
      <c r="N90" s="11">
        <v>3.431511959860527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89.814347131264341</v>
      </c>
      <c r="C91" s="11">
        <f t="shared" ref="C91:F91" si="69">SUM(C65:C90)</f>
        <v>132.23766294222014</v>
      </c>
      <c r="D91" s="11">
        <f t="shared" si="69"/>
        <v>42.423315810955771</v>
      </c>
      <c r="E91" s="11">
        <f t="shared" si="69"/>
        <v>57.123949707128787</v>
      </c>
      <c r="F91" s="11">
        <f t="shared" si="69"/>
        <v>99.547265518084586</v>
      </c>
      <c r="G91" s="200">
        <f t="shared" si="68"/>
        <v>3.3362313694311752E-2</v>
      </c>
      <c r="I91" s="11" t="str">
        <f t="shared" si="65"/>
        <v>Sales and customer service occupations</v>
      </c>
      <c r="J91" s="11">
        <v>11.039376913166766</v>
      </c>
      <c r="K91" s="11">
        <v>8.7107039596134381</v>
      </c>
      <c r="L91" s="11">
        <v>-2.3286729535533279</v>
      </c>
      <c r="M91" s="11">
        <v>4.3059208751914637</v>
      </c>
      <c r="N91" s="11">
        <v>1.977247921638136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7.1296437600162852</v>
      </c>
      <c r="K92" s="11">
        <v>8.0968079571671456</v>
      </c>
      <c r="L92" s="11">
        <v>0.96716419715085999</v>
      </c>
      <c r="M92" s="11">
        <v>3.8379904069030966</v>
      </c>
      <c r="N92" s="11">
        <v>4.805154604053957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17.685748796313685</v>
      </c>
      <c r="K93" s="11">
        <v>16.282463284808429</v>
      </c>
      <c r="L93" s="11">
        <v>-1.4032855115052569</v>
      </c>
      <c r="M93" s="11">
        <v>7.925072038643318</v>
      </c>
      <c r="N93" s="11">
        <v>6.5217865271380617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18.225487832785436</v>
      </c>
      <c r="C94" s="11">
        <v>20.095787496789665</v>
      </c>
      <c r="D94" s="11">
        <f>C94-B94</f>
        <v>1.8702996640042286</v>
      </c>
      <c r="E94" s="11">
        <v>10.55252297488814</v>
      </c>
      <c r="F94" s="11">
        <f>SUM(D94:E94)</f>
        <v>12.422822638892368</v>
      </c>
      <c r="G94" s="200">
        <f>IF(B94&gt;0,(1+(E94/B94))^(1/($C$6-$B$6))-1,0)</f>
        <v>3.0921128877917647E-2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5.9216216454707249</v>
      </c>
      <c r="C95" s="11">
        <v>9.4578378623954276</v>
      </c>
      <c r="D95" s="11">
        <f t="shared" ref="D95:D118" si="72">C95-B95</f>
        <v>3.5362162169247027</v>
      </c>
      <c r="E95" s="11">
        <v>5.182345841400795</v>
      </c>
      <c r="F95" s="11">
        <f t="shared" ref="F95:F118" si="73">SUM(D95:E95)</f>
        <v>8.7185620583254977</v>
      </c>
      <c r="G95" s="200">
        <f t="shared" ref="G95:G120" si="74">IF(B95&gt;0,(1+(E95/B95))^(1/($C$6-$B$6))-1,0)</f>
        <v>4.280355189142826E-2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18.590804569768267</v>
      </c>
      <c r="C96" s="11">
        <v>20.562498338744838</v>
      </c>
      <c r="D96" s="11">
        <f t="shared" si="72"/>
        <v>1.9716937689765714</v>
      </c>
      <c r="E96" s="11">
        <v>7.8901893144307564</v>
      </c>
      <c r="F96" s="11">
        <f t="shared" si="73"/>
        <v>9.8618830834073279</v>
      </c>
      <c r="G96" s="200">
        <f t="shared" si="74"/>
        <v>2.3864314244161688E-2</v>
      </c>
      <c r="I96" s="11" t="str">
        <f>I85</f>
        <v>Managers, directors and senior officials</v>
      </c>
      <c r="J96" s="11">
        <f t="array" ref="J96:J104">MMULT(aggregation!$B$13:$AA$21,B239:B264)</f>
        <v>6.8032156131980397</v>
      </c>
      <c r="K96" s="11">
        <f t="array" ref="K96:K104">MMULT(aggregation!$B$13:$AA$21,C239:C264)</f>
        <v>5.4963968125886193</v>
      </c>
      <c r="L96" s="11">
        <f t="array" ref="L96:L104">MMULT(aggregation!$B$13:$AA$21,D239:D264)</f>
        <v>-1.3068188006094212</v>
      </c>
      <c r="M96" s="11">
        <f t="array" ref="M96:M104">MMULT(aggregation!$B$13:$AA$21,E239:E264)</f>
        <v>2.8353799382039773</v>
      </c>
      <c r="N96" s="11">
        <f t="array" ref="N96:N104">MMULT(aggregation!$B$13:$AA$21,F239:F264)</f>
        <v>1.528561137594556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10.603684465836999</v>
      </c>
      <c r="C97" s="11">
        <v>12.883925502821752</v>
      </c>
      <c r="D97" s="11">
        <f t="shared" si="72"/>
        <v>2.2802410369847532</v>
      </c>
      <c r="E97" s="11">
        <v>6.8523805336700709</v>
      </c>
      <c r="F97" s="11">
        <f t="shared" si="73"/>
        <v>9.1326215706548233</v>
      </c>
      <c r="G97" s="200">
        <f t="shared" si="74"/>
        <v>3.3790738169921175E-2</v>
      </c>
      <c r="I97" s="11" t="str">
        <f>I86</f>
        <v>Professional occupations</v>
      </c>
      <c r="J97" s="11">
        <v>6.195797945439768</v>
      </c>
      <c r="K97" s="11">
        <v>4.6906090939203846</v>
      </c>
      <c r="L97" s="11">
        <v>-1.5051888515193843</v>
      </c>
      <c r="M97" s="11">
        <v>2.1355966196089762</v>
      </c>
      <c r="N97" s="11">
        <v>0.63040776808959142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9.2182110775525992</v>
      </c>
      <c r="C98" s="11">
        <v>7.2964719938858567</v>
      </c>
      <c r="D98" s="11">
        <f t="shared" ref="D98" si="75">C98-B98</f>
        <v>-1.9217390836667425</v>
      </c>
      <c r="E98" s="11">
        <v>4.1825768531460819</v>
      </c>
      <c r="F98" s="11">
        <f t="shared" ref="F98" si="76">SUM(D98:E98)</f>
        <v>2.2608377694793393</v>
      </c>
      <c r="G98" s="200">
        <f t="shared" si="74"/>
        <v>2.5255825776100638E-2</v>
      </c>
      <c r="I98" s="11" t="str">
        <f>I87</f>
        <v>Associate professional occupations</v>
      </c>
      <c r="J98" s="11">
        <v>6.5582428833590667</v>
      </c>
      <c r="K98" s="11">
        <v>4.1693466820106462</v>
      </c>
      <c r="L98" s="11">
        <v>-2.3888962013484201</v>
      </c>
      <c r="M98" s="11">
        <v>1.9305579442993968</v>
      </c>
      <c r="N98" s="11">
        <v>-0.4583382570490232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20.629171446706916</v>
      </c>
      <c r="C99" s="11">
        <v>24.637203348741014</v>
      </c>
      <c r="D99" s="11">
        <f t="shared" si="72"/>
        <v>4.008031902034098</v>
      </c>
      <c r="E99" s="11">
        <v>11.859839899122134</v>
      </c>
      <c r="F99" s="11">
        <f t="shared" si="73"/>
        <v>15.867871801156232</v>
      </c>
      <c r="G99" s="200">
        <f t="shared" si="74"/>
        <v>3.074280998870349E-2</v>
      </c>
      <c r="I99" s="11" t="str">
        <f>I88</f>
        <v>Administrative and secretarial occupations</v>
      </c>
      <c r="J99" s="11">
        <v>8.0264372613526422</v>
      </c>
      <c r="K99" s="11">
        <v>1.4785569174431072</v>
      </c>
      <c r="L99" s="11">
        <v>-6.5478803439095348</v>
      </c>
      <c r="M99" s="11">
        <v>1.578010186655491</v>
      </c>
      <c r="N99" s="11">
        <v>-4.9698701572540438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4.336988571575902</v>
      </c>
      <c r="C100" s="11">
        <v>4.4607628262135242</v>
      </c>
      <c r="D100" s="11">
        <f t="shared" si="72"/>
        <v>0.12377425463762215</v>
      </c>
      <c r="E100" s="11">
        <v>1.8942691703217096</v>
      </c>
      <c r="F100" s="11">
        <f t="shared" si="73"/>
        <v>2.0180434249593318</v>
      </c>
      <c r="G100" s="200">
        <f t="shared" si="74"/>
        <v>2.4454078633233456E-2</v>
      </c>
      <c r="I100" s="11" t="str">
        <f t="shared" ref="I100:I104" si="77">I89</f>
        <v>Skilled trades occupations</v>
      </c>
      <c r="J100" s="11">
        <v>7.8202367707527305</v>
      </c>
      <c r="K100" s="11">
        <v>7.3541698530801867</v>
      </c>
      <c r="L100" s="11">
        <v>-0.46606691767254504</v>
      </c>
      <c r="M100" s="11">
        <v>3.0933939648937989</v>
      </c>
      <c r="N100" s="11">
        <v>2.6273270472212542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3.9382488558125428</v>
      </c>
      <c r="C101" s="11">
        <v>4.9946554197890958</v>
      </c>
      <c r="D101" s="11">
        <f t="shared" si="72"/>
        <v>1.056406563976553</v>
      </c>
      <c r="E101" s="11">
        <v>2.8148143083001074</v>
      </c>
      <c r="F101" s="11">
        <f t="shared" si="73"/>
        <v>3.8712208722766603</v>
      </c>
      <c r="G101" s="200">
        <f t="shared" si="74"/>
        <v>3.6604708300703281E-2</v>
      </c>
      <c r="I101" s="11" t="str">
        <f t="shared" si="77"/>
        <v>Caring, leisure and other service occupations</v>
      </c>
      <c r="J101" s="11">
        <v>4.3014133427906307</v>
      </c>
      <c r="K101" s="11">
        <v>3.0437236306310274</v>
      </c>
      <c r="L101" s="11">
        <v>-1.2576897121596036</v>
      </c>
      <c r="M101" s="11">
        <v>1.3884297338286098</v>
      </c>
      <c r="N101" s="11">
        <v>0.13074002166900631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2.0557192111752114</v>
      </c>
      <c r="C102" s="11">
        <v>3.6021628261611376</v>
      </c>
      <c r="D102" s="11">
        <f t="shared" si="72"/>
        <v>1.5464436149859262</v>
      </c>
      <c r="E102" s="11">
        <v>1.2212328475813514</v>
      </c>
      <c r="F102" s="11">
        <f t="shared" si="73"/>
        <v>2.7676764625672776</v>
      </c>
      <c r="G102" s="200">
        <f t="shared" si="74"/>
        <v>3.1574075997260254E-2</v>
      </c>
      <c r="I102" s="11" t="str">
        <f t="shared" si="77"/>
        <v>Sales and customer service occupations</v>
      </c>
      <c r="J102" s="11">
        <v>6.5712273589913783</v>
      </c>
      <c r="K102" s="11">
        <v>2.9421510957099755</v>
      </c>
      <c r="L102" s="11">
        <v>-3.6290762632814033</v>
      </c>
      <c r="M102" s="11">
        <v>1.6286933586524261</v>
      </c>
      <c r="N102" s="11">
        <v>-2.0003829046289772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6.6643584218480676</v>
      </c>
      <c r="C103" s="11">
        <v>7.4139857456370759</v>
      </c>
      <c r="D103" s="11">
        <f t="shared" ref="D103:D104" si="78">C103-B103</f>
        <v>0.74962732378900832</v>
      </c>
      <c r="E103" s="11">
        <v>3.3686930081330639</v>
      </c>
      <c r="F103" s="11">
        <f t="shared" ref="F103:F104" si="79">SUM(D103:E103)</f>
        <v>4.1183203319220727</v>
      </c>
      <c r="G103" s="200">
        <f t="shared" si="74"/>
        <v>2.7649415320743831E-2</v>
      </c>
      <c r="I103" s="11" t="str">
        <f t="shared" si="77"/>
        <v>Process, plant and machine operatives</v>
      </c>
      <c r="J103" s="11">
        <v>5.457380739090592</v>
      </c>
      <c r="K103" s="11">
        <v>3.609866289507345</v>
      </c>
      <c r="L103" s="11">
        <v>-1.847514449583247</v>
      </c>
      <c r="M103" s="11">
        <v>2.0214727057587591</v>
      </c>
      <c r="N103" s="11">
        <v>0.17395825617551219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13.598042423754315</v>
      </c>
      <c r="C104" s="11">
        <v>14.256837305640477</v>
      </c>
      <c r="D104" s="11">
        <f t="shared" si="78"/>
        <v>0.65879488188616264</v>
      </c>
      <c r="E104" s="11">
        <v>6.8943286561949515</v>
      </c>
      <c r="F104" s="11">
        <f t="shared" si="79"/>
        <v>7.5531235380811141</v>
      </c>
      <c r="G104" s="200">
        <f t="shared" si="74"/>
        <v>2.7719005552105269E-2</v>
      </c>
      <c r="I104" s="11" t="str">
        <f t="shared" si="77"/>
        <v>Elementary occupations</v>
      </c>
      <c r="J104" s="11">
        <v>14.984741117177684</v>
      </c>
      <c r="K104" s="11">
        <v>10.495074160517071</v>
      </c>
      <c r="L104" s="11">
        <v>-4.4896669566606136</v>
      </c>
      <c r="M104" s="11">
        <v>5.2216943023786948</v>
      </c>
      <c r="N104" s="11">
        <v>0.7320273457180817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11.994609294022544</v>
      </c>
      <c r="C105" s="11">
        <v>13.97157726121563</v>
      </c>
      <c r="D105" s="11">
        <f t="shared" si="72"/>
        <v>1.9769679671930867</v>
      </c>
      <c r="E105" s="11">
        <v>7.0741725779632034</v>
      </c>
      <c r="F105" s="11">
        <f t="shared" si="73"/>
        <v>9.0511405451562901</v>
      </c>
      <c r="G105" s="200">
        <f t="shared" si="74"/>
        <v>3.1388907560837342E-2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2.4449548325517001</v>
      </c>
      <c r="C106" s="11">
        <v>5.2527152710447762</v>
      </c>
      <c r="D106" s="11">
        <f t="shared" si="72"/>
        <v>2.8077604384930761</v>
      </c>
      <c r="E106" s="11">
        <v>2.3758082482487644</v>
      </c>
      <c r="F106" s="11">
        <f t="shared" si="73"/>
        <v>5.1835686867418405</v>
      </c>
      <c r="G106" s="200">
        <f t="shared" si="74"/>
        <v>4.6300251852497976E-2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0.92968280665429781</v>
      </c>
      <c r="C107" s="11">
        <v>1.5996695331483854</v>
      </c>
      <c r="D107" s="11">
        <f t="shared" si="72"/>
        <v>0.66998672649408764</v>
      </c>
      <c r="E107" s="11">
        <v>0.85073590911911989</v>
      </c>
      <c r="F107" s="11">
        <f t="shared" si="73"/>
        <v>1.5207226356132075</v>
      </c>
      <c r="G107" s="200">
        <f t="shared" si="74"/>
        <v>4.4269250816179051E-2</v>
      </c>
      <c r="I107" s="11" t="str">
        <f>I96</f>
        <v>Managers, directors and senior officials</v>
      </c>
      <c r="J107" s="11">
        <f t="array" ref="J107:J115">MMULT(aggregation!$B$13:$AA$21,B268:B293)</f>
        <v>1.5341711771748643</v>
      </c>
      <c r="K107" s="11">
        <f t="array" ref="K107:K115">MMULT(aggregation!$B$13:$AA$21,C268:C293)</f>
        <v>2.4335594362545541</v>
      </c>
      <c r="L107" s="11">
        <f t="array" ref="L107:L115">MMULT(aggregation!$B$13:$AA$21,D268:D293)</f>
        <v>0.89938825907969011</v>
      </c>
      <c r="M107" s="11">
        <f t="array" ref="M107:M115">MMULT(aggregation!$B$13:$AA$21,E268:E293)</f>
        <v>0.65011517398611107</v>
      </c>
      <c r="N107" s="11">
        <f t="array" ref="N107:N115">MMULT(aggregation!$B$13:$AA$21,F268:F293)</f>
        <v>1.5495034330658011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1.2448068244051962</v>
      </c>
      <c r="C108" s="11">
        <v>1.8552420923547666</v>
      </c>
      <c r="D108" s="11">
        <f t="shared" si="72"/>
        <v>0.61043526794957037</v>
      </c>
      <c r="E108" s="11">
        <v>0.80039974155261184</v>
      </c>
      <c r="F108" s="11">
        <f t="shared" si="73"/>
        <v>1.4108350095021822</v>
      </c>
      <c r="G108" s="200">
        <f t="shared" si="74"/>
        <v>3.3655170023334069E-2</v>
      </c>
      <c r="I108" s="11" t="str">
        <f>I97</f>
        <v>Professional occupations</v>
      </c>
      <c r="J108" s="11">
        <v>1.3638152661134317</v>
      </c>
      <c r="K108" s="11">
        <v>3.1186025035957963</v>
      </c>
      <c r="L108" s="11">
        <v>1.7547872374823648</v>
      </c>
      <c r="M108" s="11">
        <v>0.72101879517422063</v>
      </c>
      <c r="N108" s="11">
        <v>2.4758060326565854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0.75461513504684052</v>
      </c>
      <c r="C109" s="11">
        <v>1.0312922122598163</v>
      </c>
      <c r="D109" s="11">
        <f t="shared" ref="D109" si="80">C109-B109</f>
        <v>0.27667707721297574</v>
      </c>
      <c r="E109" s="11">
        <v>0.49244295201661237</v>
      </c>
      <c r="F109" s="11">
        <f t="shared" ref="F109" si="81">SUM(D109:E109)</f>
        <v>0.76912002922958811</v>
      </c>
      <c r="G109" s="200">
        <f t="shared" si="74"/>
        <v>3.4056045723231954E-2</v>
      </c>
      <c r="I109" s="11" t="str">
        <f>I98</f>
        <v>Associate professional occupations</v>
      </c>
      <c r="J109" s="11">
        <v>1.4925947119250118</v>
      </c>
      <c r="K109" s="11">
        <v>2.6154947153732948</v>
      </c>
      <c r="L109" s="11">
        <v>1.122900003448283</v>
      </c>
      <c r="M109" s="11">
        <v>0.61583494289923602</v>
      </c>
      <c r="N109" s="11">
        <v>1.738734946347519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1.2373720871941762</v>
      </c>
      <c r="C110" s="11">
        <v>1.9513593467687078</v>
      </c>
      <c r="D110" s="11">
        <f t="shared" si="72"/>
        <v>0.71398725957453157</v>
      </c>
      <c r="E110" s="11">
        <v>0.91402462179249289</v>
      </c>
      <c r="F110" s="11">
        <f t="shared" si="73"/>
        <v>1.6280118813670246</v>
      </c>
      <c r="G110" s="200">
        <f t="shared" si="74"/>
        <v>3.7563484508221778E-2</v>
      </c>
      <c r="I110" s="11" t="str">
        <f>I99</f>
        <v>Administrative and secretarial occupations</v>
      </c>
      <c r="J110" s="11">
        <v>1.948435264319456</v>
      </c>
      <c r="K110" s="11">
        <v>1.2645512272354775</v>
      </c>
      <c r="L110" s="11">
        <v>-0.6838840370839786</v>
      </c>
      <c r="M110" s="11">
        <v>0.45003032776289303</v>
      </c>
      <c r="N110" s="11">
        <v>-0.23385370932108557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6.7024233038523633</v>
      </c>
      <c r="C111" s="11">
        <v>9.47258108178419</v>
      </c>
      <c r="D111" s="11">
        <f>C111-B111</f>
        <v>2.7701577779318267</v>
      </c>
      <c r="E111" s="11">
        <v>5.3079142413550313</v>
      </c>
      <c r="F111" s="11">
        <f>SUM(D111:E111)</f>
        <v>8.0780720192868571</v>
      </c>
      <c r="G111" s="200">
        <f t="shared" si="74"/>
        <v>3.9652552146180797E-2</v>
      </c>
      <c r="I111" s="11" t="str">
        <f t="shared" ref="I111:I115" si="82">I100</f>
        <v>Skilled trades occupations</v>
      </c>
      <c r="J111" s="11">
        <v>3.0951087657810099</v>
      </c>
      <c r="K111" s="11">
        <v>1.7554122589716983</v>
      </c>
      <c r="L111" s="11">
        <v>-1.3396965068093116</v>
      </c>
      <c r="M111" s="11">
        <v>0.73998671980891928</v>
      </c>
      <c r="N111" s="11">
        <v>-0.59970978700039235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1.9265598586373645</v>
      </c>
      <c r="C112" s="11">
        <v>3.188304956494151</v>
      </c>
      <c r="D112" s="11">
        <f t="shared" ref="D112:D113" si="83">C112-B112</f>
        <v>1.2617450978567866</v>
      </c>
      <c r="E112" s="11">
        <v>1.5753611848963265</v>
      </c>
      <c r="F112" s="11">
        <f t="shared" ref="F112:F113" si="84">SUM(D112:E112)</f>
        <v>2.8371062827531128</v>
      </c>
      <c r="G112" s="200">
        <f t="shared" si="74"/>
        <v>4.0642574148223032E-2</v>
      </c>
      <c r="I112" s="11" t="str">
        <f t="shared" si="82"/>
        <v>Caring, leisure and other service occupations</v>
      </c>
      <c r="J112" s="11">
        <v>1.1300384287478564</v>
      </c>
      <c r="K112" s="11">
        <v>1.2569842367958224</v>
      </c>
      <c r="L112" s="11">
        <v>0.12694580804796604</v>
      </c>
      <c r="M112" s="11">
        <v>0.32494998433321087</v>
      </c>
      <c r="N112" s="11">
        <v>0.45189579238117694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0.13113937716722271</v>
      </c>
      <c r="C113" s="11">
        <v>0.16651024663521918</v>
      </c>
      <c r="D113" s="11">
        <f t="shared" si="83"/>
        <v>3.5370869467996474E-2</v>
      </c>
      <c r="E113" s="11">
        <v>9.1970753326159976E-2</v>
      </c>
      <c r="F113" s="11">
        <f t="shared" si="84"/>
        <v>0.12734162279415645</v>
      </c>
      <c r="G113" s="200">
        <f t="shared" si="74"/>
        <v>3.6061999220787344E-2</v>
      </c>
      <c r="I113" s="11" t="str">
        <f t="shared" si="82"/>
        <v>Sales and customer service occupations</v>
      </c>
      <c r="J113" s="11">
        <v>2.3616674904846118</v>
      </c>
      <c r="K113" s="11">
        <v>2.289726702509391</v>
      </c>
      <c r="L113" s="11">
        <v>-7.1940787975220466E-2</v>
      </c>
      <c r="M113" s="11">
        <v>0.59980018404421265</v>
      </c>
      <c r="N113" s="11">
        <v>0.52785939606899224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5.6866844836550854</v>
      </c>
      <c r="C114" s="11">
        <v>7.4242037388038282</v>
      </c>
      <c r="D114" s="11">
        <f t="shared" si="72"/>
        <v>1.7375192551487428</v>
      </c>
      <c r="E114" s="11">
        <v>3.397933562860139</v>
      </c>
      <c r="F114" s="11">
        <f t="shared" si="73"/>
        <v>5.1354528180088819</v>
      </c>
      <c r="G114" s="200">
        <f t="shared" si="74"/>
        <v>3.1723135470495212E-2</v>
      </c>
      <c r="I114" s="11" t="str">
        <f t="shared" si="82"/>
        <v>Process, plant and machine operatives</v>
      </c>
      <c r="J114" s="11">
        <v>2.3362122809146388</v>
      </c>
      <c r="K114" s="11">
        <v>1.7697435629136582</v>
      </c>
      <c r="L114" s="11">
        <v>-0.56646871800098042</v>
      </c>
      <c r="M114" s="11">
        <v>0.73665495755986554</v>
      </c>
      <c r="N114" s="11">
        <v>0.17018623955888512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1.9389119555671279</v>
      </c>
      <c r="C115" s="11">
        <v>3.3976887185104303</v>
      </c>
      <c r="D115" s="11">
        <f t="shared" si="72"/>
        <v>1.4587767629433024</v>
      </c>
      <c r="E115" s="11">
        <v>1.4284355553524031</v>
      </c>
      <c r="F115" s="11">
        <f t="shared" si="73"/>
        <v>2.8872123182957052</v>
      </c>
      <c r="G115" s="200">
        <f t="shared" si="74"/>
        <v>3.7485390772304727E-2</v>
      </c>
      <c r="I115" s="11" t="str">
        <f t="shared" si="82"/>
        <v>Elementary occupations</v>
      </c>
      <c r="J115" s="11">
        <v>5.7974344113688447</v>
      </c>
      <c r="K115" s="11">
        <v>3.1620418383965725</v>
      </c>
      <c r="L115" s="11">
        <v>-2.6353925729722718</v>
      </c>
      <c r="M115" s="11">
        <v>1.0180685591461589</v>
      </c>
      <c r="N115" s="11">
        <v>-1.6173240138261131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0.36484361101808749</v>
      </c>
      <c r="C116" s="11">
        <v>0.84713238013619208</v>
      </c>
      <c r="D116" s="11">
        <f t="shared" ref="D116:D117" si="85">C116-B116</f>
        <v>0.48228876911810459</v>
      </c>
      <c r="E116" s="11">
        <v>0.30490069768227673</v>
      </c>
      <c r="F116" s="11">
        <f t="shared" ref="F116:F117" si="86">SUM(D116:E116)</f>
        <v>0.78718946680038138</v>
      </c>
      <c r="G116" s="200">
        <f t="shared" si="74"/>
        <v>4.1326256615645596E-2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1.0829568995356404</v>
      </c>
      <c r="C117" s="11">
        <v>1.6264223683592729</v>
      </c>
      <c r="D117" s="11">
        <f t="shared" si="85"/>
        <v>0.54346546882363245</v>
      </c>
      <c r="E117" s="11">
        <v>0.90043708733429717</v>
      </c>
      <c r="F117" s="11">
        <f t="shared" si="86"/>
        <v>1.4439025561579295</v>
      </c>
      <c r="G117" s="200">
        <f t="shared" si="74"/>
        <v>4.116570552095089E-2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0.30806522040109474</v>
      </c>
      <c r="C118" s="11">
        <v>0.29612685925657956</v>
      </c>
      <c r="D118" s="11">
        <f t="shared" si="72"/>
        <v>-1.1938361144515186E-2</v>
      </c>
      <c r="E118" s="11">
        <v>0.15497405775756487</v>
      </c>
      <c r="F118" s="11">
        <f t="shared" si="73"/>
        <v>0.14303569661304968</v>
      </c>
      <c r="G118" s="200">
        <f t="shared" si="74"/>
        <v>2.7539070306519253E-2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5.2074768220795145</v>
      </c>
      <c r="C119" s="11">
        <v>8.1419140222513366</v>
      </c>
      <c r="D119" s="11">
        <f t="shared" ref="D119" si="87">C119-B119</f>
        <v>2.9344372001718222</v>
      </c>
      <c r="E119" s="11">
        <v>4.2424252120741848</v>
      </c>
      <c r="F119" s="11">
        <f t="shared" ref="F119" si="88">SUM(D119:E119)</f>
        <v>7.176862412246007</v>
      </c>
      <c r="G119" s="200">
        <f t="shared" si="74"/>
        <v>4.0526944349704719E-2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155.7374410340752</v>
      </c>
      <c r="C120" s="11">
        <f t="shared" ref="C120:F120" si="89">SUM(C94:C119)</f>
        <v>189.88486875584317</v>
      </c>
      <c r="D120" s="11">
        <f t="shared" si="89"/>
        <v>34.147427721767905</v>
      </c>
      <c r="E120" s="11">
        <f t="shared" si="89"/>
        <v>92.625129810520363</v>
      </c>
      <c r="F120" s="11">
        <f t="shared" si="89"/>
        <v>126.77255753228826</v>
      </c>
      <c r="G120" s="200">
        <f t="shared" si="74"/>
        <v>3.1603659665881301E-2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3.4533354821710587</v>
      </c>
      <c r="C123" s="11">
        <v>3.5025896854287799</v>
      </c>
      <c r="D123" s="11">
        <f>C123-B123</f>
        <v>4.925420325772123E-2</v>
      </c>
      <c r="E123" s="11">
        <v>1.7556075838646583</v>
      </c>
      <c r="F123" s="11">
        <f>SUM(D123:E123)</f>
        <v>1.8048617871223795</v>
      </c>
      <c r="G123" s="200">
        <f>IF(B123&gt;0,(1+(E123/B123))^(1/($C$6-$B$6))-1,0)</f>
        <v>2.7781326052805921E-2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1.7970732454191756</v>
      </c>
      <c r="C124" s="11">
        <v>2.7584575895373615</v>
      </c>
      <c r="D124" s="11">
        <f t="shared" ref="D124:D139" si="92">C124-B124</f>
        <v>0.96138434411818596</v>
      </c>
      <c r="E124" s="11">
        <v>1.5409608894095939</v>
      </c>
      <c r="F124" s="11">
        <f t="shared" ref="F124:F131" si="93">SUM(D124:E124)</f>
        <v>2.5023452335277798</v>
      </c>
      <c r="G124" s="200">
        <f t="shared" ref="G124:G147" si="94">IF(B124&gt;0,(1+(E124/B124))^(1/($C$6-$B$6))-1,0)</f>
        <v>4.2145441015920326E-2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2.0170092292909798</v>
      </c>
      <c r="C125" s="11">
        <v>2.5047551494140219</v>
      </c>
      <c r="D125" s="11">
        <f t="shared" si="92"/>
        <v>0.48774592012304208</v>
      </c>
      <c r="E125" s="11">
        <v>0.87946503396775755</v>
      </c>
      <c r="F125" s="11">
        <f t="shared" si="93"/>
        <v>1.3672109540907997</v>
      </c>
      <c r="G125" s="200">
        <f t="shared" si="94"/>
        <v>2.4418593793026799E-2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3.3410957043168028</v>
      </c>
      <c r="C126" s="11">
        <v>0.72229113521778132</v>
      </c>
      <c r="D126" s="11">
        <f t="shared" si="92"/>
        <v>-2.6188045690990216</v>
      </c>
      <c r="E126" s="11">
        <v>0.66244662442033997</v>
      </c>
      <c r="F126" s="11">
        <f t="shared" si="93"/>
        <v>-1.9563579446786816</v>
      </c>
      <c r="G126" s="200">
        <f t="shared" si="94"/>
        <v>1.2131715651851005E-2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0.71786753201968723</v>
      </c>
      <c r="C127" s="11">
        <v>0.50569423473910524</v>
      </c>
      <c r="D127" s="11">
        <f t="shared" si="92"/>
        <v>-0.21217329728058199</v>
      </c>
      <c r="E127" s="11">
        <v>0.16017392497170882</v>
      </c>
      <c r="F127" s="11">
        <f t="shared" si="93"/>
        <v>-5.1999372308873165E-2</v>
      </c>
      <c r="G127" s="200">
        <f>IF(B127&gt;0,(1+(E127/B127))^(1/($C$6-$B$6))-1,0)</f>
        <v>1.3517800606086094E-2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1.9167698968553621</v>
      </c>
      <c r="C128" s="11">
        <v>2.0024386297298169</v>
      </c>
      <c r="D128" s="11">
        <f t="shared" si="92"/>
        <v>8.5668732874454756E-2</v>
      </c>
      <c r="E128" s="11">
        <v>0.73356732795567692</v>
      </c>
      <c r="F128" s="11">
        <f t="shared" si="93"/>
        <v>0.81923606083013167</v>
      </c>
      <c r="G128" s="200">
        <f t="shared" si="94"/>
        <v>2.1838065750143354E-2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0.69632587416880709</v>
      </c>
      <c r="C129" s="11">
        <v>0.93013368904921934</v>
      </c>
      <c r="D129" s="11">
        <f t="shared" si="92"/>
        <v>0.23380781488041225</v>
      </c>
      <c r="E129" s="11">
        <v>0.37640238312575658</v>
      </c>
      <c r="F129" s="11">
        <f t="shared" si="93"/>
        <v>0.61021019800616882</v>
      </c>
      <c r="G129" s="200">
        <f t="shared" si="94"/>
        <v>2.9228521127187435E-2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1.8632993707169174</v>
      </c>
      <c r="C130" s="11">
        <v>0.80657306871974566</v>
      </c>
      <c r="D130" s="11">
        <f t="shared" si="92"/>
        <v>-1.0567263019971718</v>
      </c>
      <c r="E130" s="11">
        <v>0.52602502163721343</v>
      </c>
      <c r="F130" s="11">
        <f t="shared" si="93"/>
        <v>-0.53070128035995834</v>
      </c>
      <c r="G130" s="200">
        <f t="shared" si="94"/>
        <v>1.6715626727747512E-2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0.51072160003203637</v>
      </c>
      <c r="C131" s="11">
        <v>0.81175925127898996</v>
      </c>
      <c r="D131" s="11">
        <f t="shared" si="92"/>
        <v>0.30103765124695359</v>
      </c>
      <c r="E131" s="11">
        <v>0.25444823794100396</v>
      </c>
      <c r="F131" s="11">
        <f t="shared" si="93"/>
        <v>0.55548588918795749</v>
      </c>
      <c r="G131" s="200">
        <f t="shared" si="94"/>
        <v>2.7318024019888254E-2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0.81659374344893998</v>
      </c>
      <c r="C132" s="11">
        <v>0.9487427867404894</v>
      </c>
      <c r="D132" s="11">
        <f t="shared" si="92"/>
        <v>0.13214904329154942</v>
      </c>
      <c r="E132" s="11">
        <v>0.37876717510046631</v>
      </c>
      <c r="F132" s="11">
        <f t="shared" ref="F132:F133" si="95">SUM(D132:E132)</f>
        <v>0.51091621839201573</v>
      </c>
      <c r="G132" s="200">
        <f t="shared" si="94"/>
        <v>2.5729549511973149E-2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3.4767378689255839</v>
      </c>
      <c r="C133" s="11">
        <v>3.7706127249564028</v>
      </c>
      <c r="D133" s="11">
        <f t="shared" si="92"/>
        <v>0.29387485603081887</v>
      </c>
      <c r="E133" s="11">
        <v>1.7138341345361434</v>
      </c>
      <c r="F133" s="11">
        <f t="shared" si="95"/>
        <v>2.0077089905669623</v>
      </c>
      <c r="G133" s="200">
        <f t="shared" si="94"/>
        <v>2.7076718351545237E-2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4.5072268261844028</v>
      </c>
      <c r="C134" s="11">
        <v>5.0300508425583352</v>
      </c>
      <c r="D134" s="11">
        <f t="shared" si="92"/>
        <v>0.52282401637393239</v>
      </c>
      <c r="E134" s="11">
        <v>2.724467347074671</v>
      </c>
      <c r="F134" s="11">
        <f t="shared" ref="F134:F137" si="96">SUM(D134:E134)</f>
        <v>3.2472913634486034</v>
      </c>
      <c r="G134" s="200">
        <f t="shared" si="94"/>
        <v>3.2021414796107761E-2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1.2356538530016905</v>
      </c>
      <c r="C135" s="11">
        <v>2.0174116140096605</v>
      </c>
      <c r="D135" s="11">
        <f t="shared" si="92"/>
        <v>0.78175776100797001</v>
      </c>
      <c r="E135" s="11">
        <v>1.0185853949048189</v>
      </c>
      <c r="F135" s="11">
        <f t="shared" si="96"/>
        <v>1.8003431559127889</v>
      </c>
      <c r="G135" s="200">
        <f t="shared" si="94"/>
        <v>4.0894895091339922E-2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0.39467554547079814</v>
      </c>
      <c r="C136" s="11">
        <v>0.6233191996160472</v>
      </c>
      <c r="D136" s="11">
        <f t="shared" si="92"/>
        <v>0.22864365414524906</v>
      </c>
      <c r="E136" s="11">
        <v>0.36526921117644151</v>
      </c>
      <c r="F136" s="11">
        <f t="shared" si="96"/>
        <v>0.59391286532169052</v>
      </c>
      <c r="G136" s="200">
        <f t="shared" si="94"/>
        <v>4.4646740852515299E-2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0.42317937507698139</v>
      </c>
      <c r="C137" s="11">
        <v>0.55303367352124622</v>
      </c>
      <c r="D137" s="11">
        <f t="shared" si="92"/>
        <v>0.12985429844426483</v>
      </c>
      <c r="E137" s="11">
        <v>0.21996523249077604</v>
      </c>
      <c r="F137" s="11">
        <f t="shared" si="96"/>
        <v>0.34981953093504087</v>
      </c>
      <c r="G137" s="200">
        <f t="shared" si="94"/>
        <v>2.8297885239471521E-2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0.5163575128709933</v>
      </c>
      <c r="C138" s="11">
        <v>0.69882196020967979</v>
      </c>
      <c r="D138" s="11">
        <f t="shared" si="92"/>
        <v>0.1824644473386865</v>
      </c>
      <c r="E138" s="11">
        <v>0.35970553720469378</v>
      </c>
      <c r="F138" s="11">
        <f t="shared" ref="F138" si="97">SUM(D138:E138)</f>
        <v>0.54216998454338028</v>
      </c>
      <c r="G138" s="200">
        <f t="shared" si="94"/>
        <v>3.5870958751688109E-2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0.43649436759004356</v>
      </c>
      <c r="C139" s="11">
        <v>0.58629123373646941</v>
      </c>
      <c r="D139" s="11">
        <f t="shared" si="92"/>
        <v>0.14979686614642584</v>
      </c>
      <c r="E139" s="11">
        <v>0.27745385633635544</v>
      </c>
      <c r="F139" s="11">
        <f t="shared" ref="F139" si="98">SUM(D139:E139)</f>
        <v>0.42725072248278129</v>
      </c>
      <c r="G139" s="200">
        <f t="shared" si="94"/>
        <v>3.3346259052481342E-2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5.2736023838838424</v>
      </c>
      <c r="C140" s="11">
        <v>5.8074800225540288</v>
      </c>
      <c r="D140" s="11">
        <f>C140-B140</f>
        <v>0.53387763867018645</v>
      </c>
      <c r="E140" s="11">
        <v>3.2361924553571164</v>
      </c>
      <c r="F140" s="11">
        <f>SUM(D140:E140)</f>
        <v>3.7700700940273029</v>
      </c>
      <c r="G140" s="200">
        <f t="shared" si="94"/>
        <v>3.2414543715923561E-2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1.1657813638725596</v>
      </c>
      <c r="C141" s="11">
        <v>1.7051953378779856</v>
      </c>
      <c r="D141" s="11">
        <f t="shared" ref="D141:D147" si="99">C141-B141</f>
        <v>0.53941397400542601</v>
      </c>
      <c r="E141" s="11">
        <v>0.86788109330557828</v>
      </c>
      <c r="F141" s="11">
        <f t="shared" ref="F141:F142" si="100">SUM(D141:E141)</f>
        <v>1.4072950673110043</v>
      </c>
      <c r="G141" s="200">
        <f t="shared" si="94"/>
        <v>3.7793112733936152E-2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3.9506694509252156E-2</v>
      </c>
      <c r="C142" s="11">
        <v>3.7783950769795259E-2</v>
      </c>
      <c r="D142" s="11">
        <f t="shared" si="99"/>
        <v>-1.7227437394568973E-3</v>
      </c>
      <c r="E142" s="11">
        <v>2.0373362438090417E-2</v>
      </c>
      <c r="F142" s="11">
        <f t="shared" si="100"/>
        <v>1.865061869863352E-2</v>
      </c>
      <c r="G142" s="200">
        <f t="shared" si="94"/>
        <v>2.8112802891382627E-2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1.7405243535277104</v>
      </c>
      <c r="C143" s="11">
        <v>2.0174515300200153</v>
      </c>
      <c r="D143" s="11">
        <f t="shared" si="99"/>
        <v>0.27692717649230492</v>
      </c>
      <c r="E143" s="11">
        <v>0.95277014781729441</v>
      </c>
      <c r="F143" s="11">
        <f t="shared" ref="F143:F144" si="101">SUM(D143:E143)</f>
        <v>1.2296973243095994</v>
      </c>
      <c r="G143" s="200">
        <f t="shared" si="94"/>
        <v>2.9532946807655946E-2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0.65222789364340894</v>
      </c>
      <c r="C144" s="11">
        <v>1.1099410823146434</v>
      </c>
      <c r="D144" s="11">
        <f t="shared" si="99"/>
        <v>0.45771318867123445</v>
      </c>
      <c r="E144" s="11">
        <v>0.51071342910020134</v>
      </c>
      <c r="F144" s="11">
        <f t="shared" si="101"/>
        <v>0.96842661777143579</v>
      </c>
      <c r="G144" s="200">
        <f t="shared" si="94"/>
        <v>3.9307103481817318E-2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0.17239385019522721</v>
      </c>
      <c r="C145" s="11">
        <v>0.40456258488000907</v>
      </c>
      <c r="D145" s="11">
        <f t="shared" si="99"/>
        <v>0.23216873468478186</v>
      </c>
      <c r="E145" s="11">
        <v>0.14402281113389548</v>
      </c>
      <c r="F145" s="11">
        <f t="shared" ref="F145:F146" si="102">SUM(D145:E145)</f>
        <v>0.37619154581867731</v>
      </c>
      <c r="G145" s="200">
        <f t="shared" si="94"/>
        <v>4.1315912532153609E-2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0.48269285239048182</v>
      </c>
      <c r="C146" s="11">
        <v>0.71521227180486635</v>
      </c>
      <c r="D146" s="11">
        <f t="shared" si="99"/>
        <v>0.23251941941438453</v>
      </c>
      <c r="E146" s="11">
        <v>0.41031789608746694</v>
      </c>
      <c r="F146" s="11">
        <f t="shared" si="102"/>
        <v>0.64283731550185141</v>
      </c>
      <c r="G146" s="200">
        <f t="shared" si="94"/>
        <v>4.1867252947303202E-2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0.22465454706760107</v>
      </c>
      <c r="C147" s="11">
        <v>0.29726338370265604</v>
      </c>
      <c r="D147" s="11">
        <f t="shared" si="99"/>
        <v>7.2608836635054963E-2</v>
      </c>
      <c r="E147" s="11">
        <v>0.12915798455254493</v>
      </c>
      <c r="F147" s="11">
        <f t="shared" ref="F147" si="103">SUM(D147:E147)</f>
        <v>0.20176682118759989</v>
      </c>
      <c r="G147" s="200">
        <f t="shared" si="94"/>
        <v>3.0743330114427758E-2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2.6655567443253529</v>
      </c>
      <c r="C148" s="11">
        <v>4.1068180275829231</v>
      </c>
      <c r="D148" s="11">
        <f t="shared" ref="D148" si="104">C148-B148</f>
        <v>1.4412612832575702</v>
      </c>
      <c r="E148" s="11">
        <v>2.0693229450639028</v>
      </c>
      <c r="F148" s="11">
        <f t="shared" ref="F148" si="105">SUM(D148:E148)</f>
        <v>3.510584228321473</v>
      </c>
      <c r="G148" s="200">
        <f t="shared" ref="G148:G149" si="106">IF(B148&gt;0,(1+(E148/B148))^(1/($C$6-$B$6))-1,0)</f>
        <v>3.9045903360793277E-2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40.537357710975684</v>
      </c>
      <c r="C149" s="11">
        <f t="shared" ref="C149:F149" si="107">SUM(C123:C148)</f>
        <v>44.974684659970087</v>
      </c>
      <c r="D149" s="11">
        <f t="shared" si="107"/>
        <v>4.4373269489943779</v>
      </c>
      <c r="E149" s="11">
        <f t="shared" si="107"/>
        <v>22.287897040974158</v>
      </c>
      <c r="F149" s="11">
        <f t="shared" si="107"/>
        <v>26.725223989968541</v>
      </c>
      <c r="G149" s="200">
        <f t="shared" si="106"/>
        <v>2.9639641550736062E-2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5.0365172756024261</v>
      </c>
      <c r="C152" s="11">
        <v>5.0731712543497238</v>
      </c>
      <c r="D152" s="11">
        <f>C152-B152</f>
        <v>3.66539787472977E-2</v>
      </c>
      <c r="E152" s="11">
        <v>2.5408253233511124</v>
      </c>
      <c r="F152" s="11">
        <f>SUM(D152:E152)</f>
        <v>2.5774793020984101</v>
      </c>
      <c r="G152" s="200">
        <f>IF(B152&gt;0,(1+(E152/B152))^(1/($C$6-$B$6))-1,0)</f>
        <v>2.7603969098557002E-2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1.900434491168487</v>
      </c>
      <c r="C153" s="11">
        <v>2.9245688886504801</v>
      </c>
      <c r="D153" s="11">
        <f t="shared" ref="D153:D168" si="110">C153-B153</f>
        <v>1.0241343974819932</v>
      </c>
      <c r="E153" s="11">
        <v>1.5376394864198959</v>
      </c>
      <c r="F153" s="11">
        <f t="shared" ref="F153:F160" si="111">SUM(D153:E153)</f>
        <v>2.5617738839018891</v>
      </c>
      <c r="G153" s="200">
        <f t="shared" ref="G153:G155" si="112">IF(B153&gt;0,(1+(E153/B153))^(1/($C$6-$B$6))-1,0)</f>
        <v>4.0313308181132657E-2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4.2441459104630237</v>
      </c>
      <c r="C154" s="11">
        <v>3.9534699017024679</v>
      </c>
      <c r="D154" s="11">
        <f t="shared" si="110"/>
        <v>-0.29067600876055577</v>
      </c>
      <c r="E154" s="11">
        <v>1.5050230021961524</v>
      </c>
      <c r="F154" s="11">
        <f t="shared" si="111"/>
        <v>1.2143469934355966</v>
      </c>
      <c r="G154" s="200">
        <f t="shared" si="112"/>
        <v>2.0440415278371482E-2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0.84832486160318921</v>
      </c>
      <c r="C155" s="11">
        <v>0.94572141416403865</v>
      </c>
      <c r="D155" s="11">
        <f t="shared" si="110"/>
        <v>9.7396552560849448E-2</v>
      </c>
      <c r="E155" s="11">
        <v>0.46235403417582011</v>
      </c>
      <c r="F155" s="11">
        <f t="shared" si="111"/>
        <v>0.55975058673666955</v>
      </c>
      <c r="G155" s="200">
        <f t="shared" si="112"/>
        <v>2.9427124739594301E-2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0.35685160426554652</v>
      </c>
      <c r="C156" s="11">
        <v>0.27557156369371777</v>
      </c>
      <c r="D156" s="11">
        <f t="shared" si="110"/>
        <v>-8.1280040571828749E-2</v>
      </c>
      <c r="E156" s="11">
        <v>0.1457592444680216</v>
      </c>
      <c r="F156" s="11">
        <f t="shared" si="111"/>
        <v>6.4479203896192855E-2</v>
      </c>
      <c r="G156" s="200">
        <f>IF(B156&gt;0,(1+(E156/B156))^(1/($C$6-$B$6))-1,0)</f>
        <v>2.3095749404982602E-2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3.1347171809635905</v>
      </c>
      <c r="C157" s="11">
        <v>3.8669039202862807</v>
      </c>
      <c r="D157" s="11">
        <f t="shared" si="110"/>
        <v>0.73218673932269018</v>
      </c>
      <c r="E157" s="11">
        <v>1.7346417131686336</v>
      </c>
      <c r="F157" s="11">
        <f t="shared" si="111"/>
        <v>2.466828452491324</v>
      </c>
      <c r="G157" s="200">
        <f t="shared" ref="G157:G178" si="113">IF(B157&gt;0,(1+(E157/B157))^(1/($C$6-$B$6))-1,0)</f>
        <v>2.9796855576277315E-2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1.4984334756005036</v>
      </c>
      <c r="C158" s="11">
        <v>1.2012507450829855</v>
      </c>
      <c r="D158" s="11">
        <f t="shared" si="110"/>
        <v>-0.29718273051751809</v>
      </c>
      <c r="E158" s="11">
        <v>0.48422056809915581</v>
      </c>
      <c r="F158" s="11">
        <f t="shared" si="111"/>
        <v>0.18703783758163772</v>
      </c>
      <c r="G158" s="200">
        <f t="shared" si="113"/>
        <v>1.8843075679886301E-2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0.6586237477442507</v>
      </c>
      <c r="C159" s="11">
        <v>0.67812683162970999</v>
      </c>
      <c r="D159" s="11">
        <f t="shared" si="110"/>
        <v>1.9503083885459294E-2</v>
      </c>
      <c r="E159" s="11">
        <v>0.36858146394458496</v>
      </c>
      <c r="F159" s="11">
        <f t="shared" si="111"/>
        <v>0.38808454783004426</v>
      </c>
      <c r="G159" s="200">
        <f t="shared" si="113"/>
        <v>3.0072964060768204E-2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0.41813579838945747</v>
      </c>
      <c r="C160" s="11">
        <v>0.52052751949756104</v>
      </c>
      <c r="D160" s="11">
        <f t="shared" si="110"/>
        <v>0.10239172110810357</v>
      </c>
      <c r="E160" s="11">
        <v>0.171670189454913</v>
      </c>
      <c r="F160" s="11">
        <f t="shared" si="111"/>
        <v>0.27406191056301654</v>
      </c>
      <c r="G160" s="200">
        <f t="shared" si="113"/>
        <v>2.3197464044837135E-2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0.99115311084331481</v>
      </c>
      <c r="C161" s="11">
        <v>0.9128290930799845</v>
      </c>
      <c r="D161" s="11">
        <f t="shared" si="110"/>
        <v>-7.8324017763330311E-2</v>
      </c>
      <c r="E161" s="11">
        <v>0.42221819743320815</v>
      </c>
      <c r="F161" s="11">
        <f t="shared" ref="F161:F162" si="114">SUM(D161:E161)</f>
        <v>0.34389417966987784</v>
      </c>
      <c r="G161" s="200">
        <f t="shared" si="113"/>
        <v>2.3939668055742658E-2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3.1623617879438921</v>
      </c>
      <c r="C162" s="11">
        <v>3.3134559942902433</v>
      </c>
      <c r="D162" s="11">
        <f t="shared" si="110"/>
        <v>0.15109420634635118</v>
      </c>
      <c r="E162" s="11">
        <v>1.5129797468452748</v>
      </c>
      <c r="F162" s="11">
        <f t="shared" si="114"/>
        <v>1.664073953191626</v>
      </c>
      <c r="G162" s="200">
        <f t="shared" si="113"/>
        <v>2.6408214734339852E-2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4.1033718652250979</v>
      </c>
      <c r="C163" s="11">
        <v>4.4679090877940117</v>
      </c>
      <c r="D163" s="11">
        <f t="shared" si="110"/>
        <v>0.36453722256891385</v>
      </c>
      <c r="E163" s="11">
        <v>2.2757590455151622</v>
      </c>
      <c r="F163" s="11">
        <f t="shared" ref="F163:F166" si="115">SUM(D163:E163)</f>
        <v>2.640296268084076</v>
      </c>
      <c r="G163" s="200">
        <f t="shared" si="113"/>
        <v>2.9851745033787624E-2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0.96184695602451009</v>
      </c>
      <c r="C164" s="11">
        <v>1.285581229572162</v>
      </c>
      <c r="D164" s="11">
        <f t="shared" si="110"/>
        <v>0.32373427354765194</v>
      </c>
      <c r="E164" s="11">
        <v>0.68875368846770857</v>
      </c>
      <c r="F164" s="11">
        <f t="shared" si="115"/>
        <v>1.0124879620153604</v>
      </c>
      <c r="G164" s="200">
        <f t="shared" si="113"/>
        <v>3.6658554169026303E-2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0.55072352593286478</v>
      </c>
      <c r="C165" s="11">
        <v>0.81928957489573684</v>
      </c>
      <c r="D165" s="11">
        <f t="shared" si="110"/>
        <v>0.26856604896287206</v>
      </c>
      <c r="E165" s="11">
        <v>0.42915942819878838</v>
      </c>
      <c r="F165" s="11">
        <f t="shared" si="115"/>
        <v>0.69772547716166045</v>
      </c>
      <c r="G165" s="200">
        <f t="shared" si="113"/>
        <v>3.9160678728797027E-2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1.7416428203701104</v>
      </c>
      <c r="C166" s="11">
        <v>2.2059302002491803</v>
      </c>
      <c r="D166" s="11">
        <f t="shared" si="110"/>
        <v>0.46428737987906987</v>
      </c>
      <c r="E166" s="11">
        <v>0.90164852450757227</v>
      </c>
      <c r="F166" s="11">
        <f t="shared" si="115"/>
        <v>1.3659359043866421</v>
      </c>
      <c r="G166" s="200">
        <f t="shared" si="113"/>
        <v>2.8203464023035085E-2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0.69474864649494905</v>
      </c>
      <c r="C167" s="11">
        <v>0.88959902526737189</v>
      </c>
      <c r="D167" s="11">
        <f t="shared" si="110"/>
        <v>0.19485037877242284</v>
      </c>
      <c r="E167" s="11">
        <v>0.46444048158374668</v>
      </c>
      <c r="F167" s="11">
        <f t="shared" ref="F167" si="116">SUM(D167:E167)</f>
        <v>0.65929086035616957</v>
      </c>
      <c r="G167" s="200">
        <f t="shared" si="113"/>
        <v>3.4717448450921617E-2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0.54175370250282806</v>
      </c>
      <c r="C168" s="11">
        <v>0.78326657759690754</v>
      </c>
      <c r="D168" s="11">
        <f t="shared" si="110"/>
        <v>0.24151287509407948</v>
      </c>
      <c r="E168" s="11">
        <v>0.3631484859779846</v>
      </c>
      <c r="F168" s="11">
        <f t="shared" ref="F168" si="117">SUM(D168:E168)</f>
        <v>0.60466136107206414</v>
      </c>
      <c r="G168" s="200">
        <f t="shared" si="113"/>
        <v>3.4792605632236073E-2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3.1404985433621948</v>
      </c>
      <c r="C169" s="11">
        <v>3.6187961075283179</v>
      </c>
      <c r="D169" s="11">
        <f>C169-B169</f>
        <v>0.47829756416612312</v>
      </c>
      <c r="E169" s="11">
        <v>2.0098718283507391</v>
      </c>
      <c r="F169" s="11">
        <f>SUM(D169:E169)</f>
        <v>2.4881693925168622</v>
      </c>
      <c r="G169" s="200">
        <f t="shared" si="113"/>
        <v>3.3528977523743064E-2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1.5414508880913735</v>
      </c>
      <c r="C170" s="11">
        <v>2.4853844348265031</v>
      </c>
      <c r="D170" s="11">
        <f t="shared" ref="D170:D176" si="118">C170-B170</f>
        <v>0.94393354673512953</v>
      </c>
      <c r="E170" s="11">
        <v>1.2414091745939646</v>
      </c>
      <c r="F170" s="11">
        <f t="shared" ref="F170:F171" si="119">SUM(D170:E170)</f>
        <v>2.1853427213290941</v>
      </c>
      <c r="G170" s="200">
        <f t="shared" si="113"/>
        <v>4.0169491728585749E-2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3.5077205201572481E-2</v>
      </c>
      <c r="C171" s="11">
        <v>2.9166098293589252E-2</v>
      </c>
      <c r="D171" s="11">
        <f t="shared" si="118"/>
        <v>-5.9111069079832296E-3</v>
      </c>
      <c r="E171" s="11">
        <v>1.6704944438148121E-2</v>
      </c>
      <c r="F171" s="11">
        <f t="shared" si="119"/>
        <v>1.0793837530164892E-2</v>
      </c>
      <c r="G171" s="200">
        <f t="shared" si="113"/>
        <v>2.6306326696215798E-2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1.4290766133334687</v>
      </c>
      <c r="C172" s="11">
        <v>1.6050291054999735</v>
      </c>
      <c r="D172" s="11">
        <f t="shared" si="118"/>
        <v>0.17595249216650477</v>
      </c>
      <c r="E172" s="11">
        <v>0.66031928054784372</v>
      </c>
      <c r="F172" s="11">
        <f t="shared" ref="F172:F173" si="120">SUM(D172:E172)</f>
        <v>0.83627177271434849</v>
      </c>
      <c r="G172" s="200">
        <f t="shared" si="113"/>
        <v>2.5646451137815385E-2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0.71098488207514499</v>
      </c>
      <c r="C173" s="11">
        <v>1.0541777851843996</v>
      </c>
      <c r="D173" s="11">
        <f t="shared" si="118"/>
        <v>0.34319290310925465</v>
      </c>
      <c r="E173" s="11">
        <v>0.46542700791735858</v>
      </c>
      <c r="F173" s="11">
        <f t="shared" si="120"/>
        <v>0.80861991102661324</v>
      </c>
      <c r="G173" s="200">
        <f t="shared" si="113"/>
        <v>3.4141426801585828E-2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0.38068562706333064</v>
      </c>
      <c r="C174" s="11">
        <v>0.70093626282373711</v>
      </c>
      <c r="D174" s="11">
        <f t="shared" si="118"/>
        <v>0.32025063576040647</v>
      </c>
      <c r="E174" s="11">
        <v>0.27340026543471402</v>
      </c>
      <c r="F174" s="11">
        <f t="shared" ref="F174:F175" si="121">SUM(D174:E174)</f>
        <v>0.59365090119512054</v>
      </c>
      <c r="G174" s="200">
        <f t="shared" si="113"/>
        <v>3.6743258800972844E-2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0.84416163962251267</v>
      </c>
      <c r="C175" s="11">
        <v>1.1447718684270556</v>
      </c>
      <c r="D175" s="11">
        <f t="shared" si="118"/>
        <v>0.30061022880454291</v>
      </c>
      <c r="E175" s="11">
        <v>0.68534147329650774</v>
      </c>
      <c r="F175" s="11">
        <f t="shared" si="121"/>
        <v>0.98595170210105065</v>
      </c>
      <c r="G175" s="200">
        <f t="shared" si="113"/>
        <v>4.0419101056272444E-2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0.27948710061364923</v>
      </c>
      <c r="C176" s="11">
        <v>0.27883437840265823</v>
      </c>
      <c r="D176" s="11">
        <f t="shared" si="118"/>
        <v>-6.5272221099099692E-4</v>
      </c>
      <c r="E176" s="11">
        <v>0.12565854189707337</v>
      </c>
      <c r="F176" s="11">
        <f t="shared" ref="F176" si="122">SUM(D176:E176)</f>
        <v>0.12500581968608238</v>
      </c>
      <c r="G176" s="200">
        <f t="shared" si="113"/>
        <v>2.5061589649380211E-2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2.392244699868078</v>
      </c>
      <c r="C177" s="11">
        <v>3.637656703416857</v>
      </c>
      <c r="D177" s="11">
        <f t="shared" ref="D177" si="123">C177-B177</f>
        <v>1.245412003548779</v>
      </c>
      <c r="E177" s="11">
        <v>1.8199631511497072</v>
      </c>
      <c r="F177" s="11">
        <f t="shared" ref="F177" si="124">SUM(D177:E177)</f>
        <v>3.0653751546984864</v>
      </c>
      <c r="G177" s="200">
        <f t="shared" si="113"/>
        <v>3.8437300396102492E-2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41.597453960369371</v>
      </c>
      <c r="C178" s="11">
        <f t="shared" ref="C178:F178" si="125">SUM(C152:C177)</f>
        <v>48.671925566205658</v>
      </c>
      <c r="D178" s="11">
        <f t="shared" si="125"/>
        <v>7.0744716058362895</v>
      </c>
      <c r="E178" s="11">
        <f t="shared" si="125"/>
        <v>23.306918291433792</v>
      </c>
      <c r="F178" s="11">
        <f t="shared" si="125"/>
        <v>30.381389897270083</v>
      </c>
      <c r="G178" s="200">
        <f t="shared" si="113"/>
        <v>3.0102592721474863E-2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10.453771639136768</v>
      </c>
      <c r="C181" s="11">
        <v>9.6083420996095796</v>
      </c>
      <c r="D181" s="11">
        <f>C181-B181</f>
        <v>-0.84542953952718847</v>
      </c>
      <c r="E181" s="11">
        <v>4.1761127879437625</v>
      </c>
      <c r="F181" s="11">
        <f>SUM(D181:E181)</f>
        <v>3.330683248416574</v>
      </c>
      <c r="G181" s="200">
        <f>IF(B181&gt;0,(1+(E181/B181))^(1/($C$6-$B$6))-1,0)</f>
        <v>2.265981871088929E-2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4.104080388185892</v>
      </c>
      <c r="C182" s="11">
        <v>4.9534523522759661</v>
      </c>
      <c r="D182" s="11">
        <f t="shared" ref="D182:D197" si="128">C182-B182</f>
        <v>0.84937196409007409</v>
      </c>
      <c r="E182" s="11">
        <v>2.341700031212905</v>
      </c>
      <c r="F182" s="11">
        <f t="shared" ref="F182:F189" si="129">SUM(D182:E182)</f>
        <v>3.1910719953029791</v>
      </c>
      <c r="G182" s="200">
        <f t="shared" ref="G182:G184" si="130">IF(B182&gt;0,(1+(E182/B182))^(1/($C$6-$B$6))-1,0)</f>
        <v>3.0553738714040213E-2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5.3998105414448698</v>
      </c>
      <c r="C183" s="11">
        <v>4.5384506170589614</v>
      </c>
      <c r="D183" s="11">
        <f t="shared" si="128"/>
        <v>-0.86135992438590847</v>
      </c>
      <c r="E183" s="11">
        <v>1.3660362055641977</v>
      </c>
      <c r="F183" s="11">
        <f t="shared" si="129"/>
        <v>0.50467628117828922</v>
      </c>
      <c r="G183" s="200">
        <f t="shared" si="130"/>
        <v>1.514849617254499E-2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2.8676797938812815</v>
      </c>
      <c r="C184" s="11">
        <v>3.2976907124890511</v>
      </c>
      <c r="D184" s="11">
        <f t="shared" si="128"/>
        <v>0.43001091860776963</v>
      </c>
      <c r="E184" s="11">
        <v>1.7804256006120722</v>
      </c>
      <c r="F184" s="11">
        <f t="shared" si="129"/>
        <v>2.2104365192198419</v>
      </c>
      <c r="G184" s="200">
        <f t="shared" si="130"/>
        <v>3.2721029461133977E-2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1.2995246588316403</v>
      </c>
      <c r="C185" s="11">
        <v>1.6350320531601894</v>
      </c>
      <c r="D185" s="11">
        <f t="shared" si="128"/>
        <v>0.33550739432854915</v>
      </c>
      <c r="E185" s="11">
        <v>0.60355682821107104</v>
      </c>
      <c r="F185" s="11">
        <f t="shared" si="129"/>
        <v>0.93906422253962019</v>
      </c>
      <c r="G185" s="200">
        <f>IF(B185&gt;0,(1+(E185/B185))^(1/($C$6-$B$6))-1,0)</f>
        <v>2.5757869040628822E-2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6.39751641520456</v>
      </c>
      <c r="C186" s="11">
        <v>7.3533107962695379</v>
      </c>
      <c r="D186" s="11">
        <f t="shared" si="128"/>
        <v>0.95579438106497783</v>
      </c>
      <c r="E186" s="11">
        <v>2.8916227614836867</v>
      </c>
      <c r="F186" s="11">
        <f t="shared" si="129"/>
        <v>3.8474171425486645</v>
      </c>
      <c r="G186" s="200">
        <f t="shared" ref="G186:G205" si="131">IF(B186&gt;0,(1+(E186/B186))^(1/($C$6-$B$6))-1,0)</f>
        <v>2.5174049079095262E-2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2.0778321131607576</v>
      </c>
      <c r="C187" s="11">
        <v>1.0934261912413226</v>
      </c>
      <c r="D187" s="11">
        <f t="shared" si="128"/>
        <v>-0.98440592191943499</v>
      </c>
      <c r="E187" s="11">
        <v>0.49974226055629756</v>
      </c>
      <c r="F187" s="11">
        <f t="shared" si="129"/>
        <v>-0.48466366136313743</v>
      </c>
      <c r="G187" s="200">
        <f t="shared" si="131"/>
        <v>1.4471965715830537E-2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2.3187474654880122</v>
      </c>
      <c r="C188" s="11">
        <v>2.6008523430915296</v>
      </c>
      <c r="D188" s="11">
        <f t="shared" si="128"/>
        <v>0.28210487760351732</v>
      </c>
      <c r="E188" s="11">
        <v>1.4240563315064536</v>
      </c>
      <c r="F188" s="11">
        <f t="shared" si="129"/>
        <v>1.7061612091099709</v>
      </c>
      <c r="G188" s="200">
        <f t="shared" si="131"/>
        <v>3.2435447831417719E-2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1.3463129779129623</v>
      </c>
      <c r="C189" s="11">
        <v>1.5258207572461231</v>
      </c>
      <c r="D189" s="11">
        <f t="shared" si="128"/>
        <v>0.17950777933316076</v>
      </c>
      <c r="E189" s="11">
        <v>0.38584727144817166</v>
      </c>
      <c r="F189" s="11">
        <f t="shared" si="129"/>
        <v>0.56535505078133241</v>
      </c>
      <c r="G189" s="200">
        <f t="shared" si="131"/>
        <v>1.6941886479859614E-2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2.2607674418568271</v>
      </c>
      <c r="C190" s="11">
        <v>2.0354722930032101</v>
      </c>
      <c r="D190" s="11">
        <f t="shared" si="128"/>
        <v>-0.22529514885361701</v>
      </c>
      <c r="E190" s="11">
        <v>0.75287864713917052</v>
      </c>
      <c r="F190" s="11">
        <f t="shared" ref="F190:F191" si="132">SUM(D190:E190)</f>
        <v>0.52758349828555351</v>
      </c>
      <c r="G190" s="200">
        <f t="shared" si="131"/>
        <v>1.9347879777773302E-2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8.2661010255031506</v>
      </c>
      <c r="C191" s="11">
        <v>7.0477947407623009</v>
      </c>
      <c r="D191" s="11">
        <f t="shared" si="128"/>
        <v>-1.2183062847408497</v>
      </c>
      <c r="E191" s="11">
        <v>3.1932626615495425</v>
      </c>
      <c r="F191" s="11">
        <f t="shared" si="132"/>
        <v>1.9749563768086928</v>
      </c>
      <c r="G191" s="200">
        <f t="shared" si="131"/>
        <v>2.2015116888865149E-2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11.273764311423648</v>
      </c>
      <c r="C192" s="11">
        <v>6.8465926648229667</v>
      </c>
      <c r="D192" s="11">
        <f t="shared" si="128"/>
        <v>-4.427171646600681</v>
      </c>
      <c r="E192" s="11">
        <v>4.34462695874958</v>
      </c>
      <c r="F192" s="11">
        <f t="shared" ref="F192:F195" si="133">SUM(D192:E192)</f>
        <v>-8.2544687851100917E-2</v>
      </c>
      <c r="G192" s="200">
        <f t="shared" si="131"/>
        <v>2.1969237361931571E-2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2.9985664925102586</v>
      </c>
      <c r="C193" s="11">
        <v>0.60746688570338681</v>
      </c>
      <c r="D193" s="11">
        <f t="shared" si="128"/>
        <v>-2.3910996068068719</v>
      </c>
      <c r="E193" s="11">
        <v>1.0868546796222032</v>
      </c>
      <c r="F193" s="11">
        <f t="shared" si="133"/>
        <v>-1.3042449271846688</v>
      </c>
      <c r="G193" s="200">
        <f t="shared" si="131"/>
        <v>2.0833413532127087E-2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0.76524126121988545</v>
      </c>
      <c r="C194" s="11">
        <v>0.74756382349635286</v>
      </c>
      <c r="D194" s="11">
        <f t="shared" si="128"/>
        <v>-1.7677437723532585E-2</v>
      </c>
      <c r="E194" s="11">
        <v>0.39507843474061266</v>
      </c>
      <c r="F194" s="11">
        <f t="shared" si="133"/>
        <v>0.37740099701708008</v>
      </c>
      <c r="G194" s="200">
        <f t="shared" si="131"/>
        <v>2.8139281665090499E-2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7.6971479125014834</v>
      </c>
      <c r="C195" s="11">
        <v>7.5940279825688428</v>
      </c>
      <c r="D195" s="11">
        <f t="shared" si="128"/>
        <v>-0.10311992993264063</v>
      </c>
      <c r="E195" s="11">
        <v>2.6550196787767488</v>
      </c>
      <c r="F195" s="11">
        <f t="shared" si="133"/>
        <v>2.5518997488441082</v>
      </c>
      <c r="G195" s="200">
        <f t="shared" si="131"/>
        <v>1.9952853845865537E-2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6.0694925639649924</v>
      </c>
      <c r="C196" s="11">
        <v>5.2878351949034856</v>
      </c>
      <c r="D196" s="11">
        <f t="shared" si="128"/>
        <v>-0.78165736906150673</v>
      </c>
      <c r="E196" s="11">
        <v>2.1722798930016185</v>
      </c>
      <c r="F196" s="11">
        <f t="shared" ref="F196" si="134">SUM(D196:E196)</f>
        <v>1.3906225239401118</v>
      </c>
      <c r="G196" s="200">
        <f t="shared" si="131"/>
        <v>2.0605448376569191E-2</v>
      </c>
    </row>
    <row r="197" spans="1:14" x14ac:dyDescent="0.2">
      <c r="A197" t="str">
        <f t="shared" si="127"/>
        <v>54 Textiles, printing and other skilled trades</v>
      </c>
      <c r="B197" s="11">
        <v>3.1468772188263747</v>
      </c>
      <c r="C197" s="11">
        <v>3.7746039020234741</v>
      </c>
      <c r="D197" s="11">
        <f t="shared" si="128"/>
        <v>0.62772668319709934</v>
      </c>
      <c r="E197" s="11">
        <v>1.4596645225756415</v>
      </c>
      <c r="F197" s="11">
        <f t="shared" ref="F197" si="135">SUM(D197:E197)</f>
        <v>2.0873912057727408</v>
      </c>
      <c r="G197" s="200">
        <f t="shared" si="131"/>
        <v>2.5729897126138157E-2</v>
      </c>
    </row>
    <row r="198" spans="1:14" x14ac:dyDescent="0.2">
      <c r="A198" t="str">
        <f t="shared" si="127"/>
        <v>61 Caring personal service occupations</v>
      </c>
      <c r="B198" s="11">
        <v>17.417479989817672</v>
      </c>
      <c r="C198" s="11">
        <v>21.098721015891172</v>
      </c>
      <c r="D198" s="11">
        <f>C198-B198</f>
        <v>3.6812410260735007</v>
      </c>
      <c r="E198" s="11">
        <v>10.944882217119007</v>
      </c>
      <c r="F198" s="11">
        <f>SUM(D198:E198)</f>
        <v>14.626123243192508</v>
      </c>
      <c r="G198" s="200">
        <f t="shared" si="131"/>
        <v>3.304000133609275E-2</v>
      </c>
    </row>
    <row r="199" spans="1:14" x14ac:dyDescent="0.2">
      <c r="A199" t="str">
        <f t="shared" si="127"/>
        <v>62 Leisure, travel and related personal service occupations</v>
      </c>
      <c r="B199" s="11">
        <v>4.3334379279146242</v>
      </c>
      <c r="C199" s="11">
        <v>3.6607853917485578</v>
      </c>
      <c r="D199" s="11">
        <f t="shared" ref="D199:D205" si="136">C199-B199</f>
        <v>-0.67265253616606646</v>
      </c>
      <c r="E199" s="11">
        <v>1.8407209281794927</v>
      </c>
      <c r="F199" s="11">
        <f t="shared" ref="F199:F200" si="137">SUM(D199:E199)</f>
        <v>1.1680683920134263</v>
      </c>
      <c r="G199" s="200">
        <f t="shared" si="131"/>
        <v>2.388146525052437E-2</v>
      </c>
    </row>
    <row r="200" spans="1:14" x14ac:dyDescent="0.2">
      <c r="A200" t="str">
        <f t="shared" si="127"/>
        <v>63 Community and civil enforcement occupations</v>
      </c>
      <c r="B200" s="11">
        <v>0.1189787523094801</v>
      </c>
      <c r="C200" s="11">
        <v>7.915056212852678E-2</v>
      </c>
      <c r="D200" s="11">
        <f t="shared" si="136"/>
        <v>-3.9828190180953321E-2</v>
      </c>
      <c r="E200" s="11">
        <v>3.0418812200025867E-2</v>
      </c>
      <c r="F200" s="11">
        <f t="shared" si="137"/>
        <v>-9.4093779809274539E-3</v>
      </c>
      <c r="G200" s="200">
        <f t="shared" si="131"/>
        <v>1.5293503165610289E-2</v>
      </c>
    </row>
    <row r="201" spans="1:14" x14ac:dyDescent="0.2">
      <c r="A201" t="str">
        <f t="shared" si="127"/>
        <v>71 Sales occupations</v>
      </c>
      <c r="B201" s="11">
        <v>10.314279473521337</v>
      </c>
      <c r="C201" s="11">
        <v>9.8700868888780278</v>
      </c>
      <c r="D201" s="11">
        <f t="shared" si="136"/>
        <v>-0.44419258464330902</v>
      </c>
      <c r="E201" s="11">
        <v>4.3014991285204154</v>
      </c>
      <c r="F201" s="11">
        <f t="shared" ref="F201:F202" si="138">SUM(D201:E201)</f>
        <v>3.8573065438771064</v>
      </c>
      <c r="G201" s="200">
        <f t="shared" si="131"/>
        <v>2.35102683320636E-2</v>
      </c>
    </row>
    <row r="202" spans="1:14" x14ac:dyDescent="0.2">
      <c r="A202" t="str">
        <f t="shared" si="127"/>
        <v>72 Customer service occupations</v>
      </c>
      <c r="B202" s="11">
        <v>2.5466835524387967</v>
      </c>
      <c r="C202" s="11">
        <v>3.2687462070598552</v>
      </c>
      <c r="D202" s="11">
        <f t="shared" si="136"/>
        <v>0.72206265462105845</v>
      </c>
      <c r="E202" s="11">
        <v>1.3724671953115914</v>
      </c>
      <c r="F202" s="11">
        <f t="shared" si="138"/>
        <v>2.0945298499326501</v>
      </c>
      <c r="G202" s="200">
        <f t="shared" si="131"/>
        <v>2.9155815192756895E-2</v>
      </c>
    </row>
    <row r="203" spans="1:14" x14ac:dyDescent="0.2">
      <c r="A203" t="str">
        <f t="shared" si="127"/>
        <v>81 Process, plant and machine operatives</v>
      </c>
      <c r="B203" s="11">
        <v>2.1033753439670129</v>
      </c>
      <c r="C203" s="11">
        <v>3.1770044066990422</v>
      </c>
      <c r="D203" s="11">
        <f t="shared" si="136"/>
        <v>1.0736290627320293</v>
      </c>
      <c r="E203" s="11">
        <v>1.0250478915825127</v>
      </c>
      <c r="F203" s="11">
        <f t="shared" ref="F203:F204" si="139">SUM(D203:E203)</f>
        <v>2.0986769543145423</v>
      </c>
      <c r="G203" s="200">
        <f t="shared" si="131"/>
        <v>2.6819044424080341E-2</v>
      </c>
    </row>
    <row r="204" spans="1:14" x14ac:dyDescent="0.2">
      <c r="A204" t="str">
        <f t="shared" si="127"/>
        <v>82 Transport and mobile machine drivers and operatives</v>
      </c>
      <c r="B204" s="11">
        <v>3.7803640447213476</v>
      </c>
      <c r="C204" s="11">
        <v>4.7526386401623979</v>
      </c>
      <c r="D204" s="11">
        <f t="shared" si="136"/>
        <v>0.97227459544105033</v>
      </c>
      <c r="E204" s="11">
        <v>2.206222523944779</v>
      </c>
      <c r="F204" s="11">
        <f t="shared" si="139"/>
        <v>3.1784971193858294</v>
      </c>
      <c r="G204" s="200">
        <f t="shared" si="131"/>
        <v>3.1121184405630276E-2</v>
      </c>
    </row>
    <row r="205" spans="1:14" x14ac:dyDescent="0.2">
      <c r="A205" t="str">
        <f t="shared" si="127"/>
        <v>91 Elementary trades and related occupations</v>
      </c>
      <c r="B205" s="11">
        <v>1.2243567180238615</v>
      </c>
      <c r="C205" s="11">
        <v>1.4196191453753226</v>
      </c>
      <c r="D205" s="11">
        <f t="shared" si="136"/>
        <v>0.19526242735146115</v>
      </c>
      <c r="E205" s="11">
        <v>0.42638600509336883</v>
      </c>
      <c r="F205" s="11">
        <f t="shared" ref="F205" si="140">SUM(D205:E205)</f>
        <v>0.62164843244482992</v>
      </c>
      <c r="G205" s="200">
        <f t="shared" si="131"/>
        <v>2.0120389849323628E-2</v>
      </c>
    </row>
    <row r="206" spans="1:14" x14ac:dyDescent="0.2">
      <c r="A206" t="str">
        <f t="shared" si="127"/>
        <v>92 Elementary administration and service occupations</v>
      </c>
      <c r="B206" s="11">
        <v>11.147795766786224</v>
      </c>
      <c r="C206" s="11">
        <v>10.718121780139766</v>
      </c>
      <c r="D206" s="11">
        <f t="shared" ref="D206" si="141">C206-B206</f>
        <v>-0.42967398664645806</v>
      </c>
      <c r="E206" s="11">
        <v>5.525278225533186</v>
      </c>
      <c r="F206" s="11">
        <f t="shared" ref="F206" si="142">SUM(D206:E206)</f>
        <v>5.095604238886728</v>
      </c>
      <c r="G206" s="200">
        <f t="shared" ref="G206:G207" si="143">IF(B206&gt;0,(1+(E206/B206))^(1/($C$6-$B$6))-1,0)</f>
        <v>2.7200238572861135E-2</v>
      </c>
    </row>
    <row r="207" spans="1:14" x14ac:dyDescent="0.2">
      <c r="A207" t="str">
        <f t="shared" si="127"/>
        <v>All occupations</v>
      </c>
      <c r="B207" s="11">
        <f>SUM(B181:B206)</f>
        <v>131.72998579055374</v>
      </c>
      <c r="C207" s="11">
        <f t="shared" ref="C207:F207" si="144">SUM(C181:C206)</f>
        <v>128.59260944780894</v>
      </c>
      <c r="D207" s="11">
        <f t="shared" si="144"/>
        <v>-3.1373763427447718</v>
      </c>
      <c r="E207" s="11">
        <f t="shared" si="144"/>
        <v>59.201688482178113</v>
      </c>
      <c r="F207" s="11">
        <f t="shared" si="144"/>
        <v>56.064312139433341</v>
      </c>
      <c r="G207" s="200">
        <f t="shared" si="143"/>
        <v>2.5052767230495654E-2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7.4747798964480063</v>
      </c>
      <c r="C210" s="11">
        <v>5.4854826010750193</v>
      </c>
      <c r="D210" s="11">
        <f>C210-B210</f>
        <v>-1.9892972953729871</v>
      </c>
      <c r="E210" s="11">
        <v>2.8253253965807521</v>
      </c>
      <c r="F210" s="11">
        <f>SUM(D210:E210)</f>
        <v>0.83602810120776505</v>
      </c>
      <c r="G210" s="200">
        <f>IF(B210&gt;0,(1+(E210/B210))^(1/($C$6-$B$6))-1,0)</f>
        <v>2.160470333549358E-2</v>
      </c>
    </row>
    <row r="211" spans="1:7" x14ac:dyDescent="0.2">
      <c r="A211" t="str">
        <f t="shared" si="146"/>
        <v>12 Other managers and proprietors</v>
      </c>
      <c r="B211" s="11">
        <v>3.9431756382248966</v>
      </c>
      <c r="C211" s="11">
        <v>4.85120536730295</v>
      </c>
      <c r="D211" s="11">
        <f t="shared" ref="D211:D226" si="147">C211-B211</f>
        <v>0.90802972907805346</v>
      </c>
      <c r="E211" s="11">
        <v>2.5714928671234976</v>
      </c>
      <c r="F211" s="11">
        <f t="shared" ref="F211:F218" si="148">SUM(D211:E211)</f>
        <v>3.479522596201551</v>
      </c>
      <c r="G211" s="200">
        <f t="shared" ref="G211:G213" si="149">IF(B211&gt;0,(1+(E211/B211))^(1/($C$6-$B$6))-1,0)</f>
        <v>3.4037796011259225E-2</v>
      </c>
    </row>
    <row r="212" spans="1:7" x14ac:dyDescent="0.2">
      <c r="A212" t="str">
        <f t="shared" si="146"/>
        <v>21 Science, research, engineering and technology professionals</v>
      </c>
      <c r="B212" s="11">
        <v>3.9730337922073145</v>
      </c>
      <c r="C212" s="11">
        <v>3.587629138023237</v>
      </c>
      <c r="D212" s="11">
        <f t="shared" si="147"/>
        <v>-0.38540465418407743</v>
      </c>
      <c r="E212" s="11">
        <v>1.2615206623566568</v>
      </c>
      <c r="F212" s="11">
        <f t="shared" si="148"/>
        <v>0.8761160081725794</v>
      </c>
      <c r="G212" s="200">
        <f t="shared" si="149"/>
        <v>1.8553465809227898E-2</v>
      </c>
    </row>
    <row r="213" spans="1:7" x14ac:dyDescent="0.2">
      <c r="A213" t="str">
        <f t="shared" si="146"/>
        <v>22 Health professionals</v>
      </c>
      <c r="B213" s="11">
        <v>1.826402773106697</v>
      </c>
      <c r="C213" s="11">
        <v>1.4708488392755112</v>
      </c>
      <c r="D213" s="11">
        <f t="shared" si="147"/>
        <v>-0.35555393383118572</v>
      </c>
      <c r="E213" s="11">
        <v>0.81717285421700048</v>
      </c>
      <c r="F213" s="11">
        <f t="shared" si="148"/>
        <v>0.46161892038581476</v>
      </c>
      <c r="G213" s="200">
        <f t="shared" si="149"/>
        <v>2.495865107914641E-2</v>
      </c>
    </row>
    <row r="214" spans="1:7" x14ac:dyDescent="0.2">
      <c r="A214" t="str">
        <f t="shared" si="146"/>
        <v>23 Teaching and other educational professionals</v>
      </c>
      <c r="B214" s="11">
        <v>0.94416005934489322</v>
      </c>
      <c r="C214" s="11">
        <v>0.86142112337769849</v>
      </c>
      <c r="D214" s="11">
        <f t="shared" si="147"/>
        <v>-8.2738935967194727E-2</v>
      </c>
      <c r="E214" s="11">
        <v>0.41026180331388695</v>
      </c>
      <c r="F214" s="11">
        <f t="shared" si="148"/>
        <v>0.32752286734669223</v>
      </c>
      <c r="G214" s="200">
        <f>IF(B214&gt;0,(1+(E214/B214))^(1/($C$6-$B$6))-1,0)</f>
        <v>2.4347288213171892E-2</v>
      </c>
    </row>
    <row r="215" spans="1:7" x14ac:dyDescent="0.2">
      <c r="A215" t="str">
        <f t="shared" si="146"/>
        <v>24 Business, media and public service professionals</v>
      </c>
      <c r="B215" s="11">
        <v>4.0370143541803394</v>
      </c>
      <c r="C215" s="11">
        <v>3.6275825871883476</v>
      </c>
      <c r="D215" s="11">
        <f t="shared" si="147"/>
        <v>-0.4094317669919918</v>
      </c>
      <c r="E215" s="11">
        <v>1.5861101109156546</v>
      </c>
      <c r="F215" s="11">
        <f t="shared" si="148"/>
        <v>1.1766783439236628</v>
      </c>
      <c r="G215" s="200">
        <f t="shared" ref="G215:G234" si="150">IF(B215&gt;0,(1+(E215/B215))^(1/($C$6-$B$6))-1,0)</f>
        <v>2.2337976071943988E-2</v>
      </c>
    </row>
    <row r="216" spans="1:7" x14ac:dyDescent="0.2">
      <c r="A216" t="str">
        <f t="shared" si="146"/>
        <v>31 Science, engineering and technology associate professionals</v>
      </c>
      <c r="B216" s="11">
        <v>1.5792000853193568</v>
      </c>
      <c r="C216" s="11">
        <v>1.2248890809223427</v>
      </c>
      <c r="D216" s="11">
        <f t="shared" si="147"/>
        <v>-0.35431100439701413</v>
      </c>
      <c r="E216" s="11">
        <v>0.4984083548909472</v>
      </c>
      <c r="F216" s="11">
        <f t="shared" si="148"/>
        <v>0.14409735049393307</v>
      </c>
      <c r="G216" s="200">
        <f t="shared" si="150"/>
        <v>1.8454823726360869E-2</v>
      </c>
    </row>
    <row r="217" spans="1:7" x14ac:dyDescent="0.2">
      <c r="A217" t="str">
        <f t="shared" si="146"/>
        <v>32 Health and social care associate professionals</v>
      </c>
      <c r="B217" s="11">
        <v>1.5132209021691203</v>
      </c>
      <c r="C217" s="11">
        <v>1.160420286844362</v>
      </c>
      <c r="D217" s="11">
        <f t="shared" si="147"/>
        <v>-0.35280061532475826</v>
      </c>
      <c r="E217" s="11">
        <v>0.68455775320447465</v>
      </c>
      <c r="F217" s="11">
        <f t="shared" si="148"/>
        <v>0.33175713787971639</v>
      </c>
      <c r="G217" s="200">
        <f t="shared" si="150"/>
        <v>2.5192549464516656E-2</v>
      </c>
    </row>
    <row r="218" spans="1:7" x14ac:dyDescent="0.2">
      <c r="A218" t="str">
        <f t="shared" si="146"/>
        <v>33 Protective service occupations</v>
      </c>
      <c r="B218" s="11">
        <v>1.4508461718482952</v>
      </c>
      <c r="C218" s="11">
        <v>1.4752991430294109</v>
      </c>
      <c r="D218" s="11">
        <f t="shared" si="147"/>
        <v>2.4452971181115668E-2</v>
      </c>
      <c r="E218" s="11">
        <v>0.45810422679785301</v>
      </c>
      <c r="F218" s="11">
        <f t="shared" si="148"/>
        <v>0.48255719797896868</v>
      </c>
      <c r="G218" s="200">
        <f t="shared" si="150"/>
        <v>1.8462130037255386E-2</v>
      </c>
    </row>
    <row r="219" spans="1:7" x14ac:dyDescent="0.2">
      <c r="A219" t="str">
        <f t="shared" si="146"/>
        <v>34 Culture, media and sports occupations</v>
      </c>
      <c r="B219" s="11">
        <v>1.1174743017280162</v>
      </c>
      <c r="C219" s="11">
        <v>0.53918567089818747</v>
      </c>
      <c r="D219" s="11">
        <f t="shared" si="147"/>
        <v>-0.57828863082982873</v>
      </c>
      <c r="E219" s="11">
        <v>0.30125482777333845</v>
      </c>
      <c r="F219" s="11">
        <f t="shared" ref="F219:F220" si="151">SUM(D219:E219)</f>
        <v>-0.27703380305649028</v>
      </c>
      <c r="G219" s="200">
        <f t="shared" si="150"/>
        <v>1.6039977222441548E-2</v>
      </c>
    </row>
    <row r="220" spans="1:7" x14ac:dyDescent="0.2">
      <c r="A220" t="str">
        <f t="shared" si="146"/>
        <v>35 Business and public service associate professionals</v>
      </c>
      <c r="B220" s="11">
        <v>5.9821261783923374</v>
      </c>
      <c r="C220" s="11">
        <v>4.3301535269737323</v>
      </c>
      <c r="D220" s="11">
        <f t="shared" si="147"/>
        <v>-1.6519726514186051</v>
      </c>
      <c r="E220" s="11">
        <v>1.9520267049142692</v>
      </c>
      <c r="F220" s="11">
        <f t="shared" si="151"/>
        <v>0.30005405349566416</v>
      </c>
      <c r="G220" s="200">
        <f t="shared" si="150"/>
        <v>1.9005042342881584E-2</v>
      </c>
    </row>
    <row r="221" spans="1:7" x14ac:dyDescent="0.2">
      <c r="A221" t="str">
        <f t="shared" si="146"/>
        <v>41 Administrative occupations</v>
      </c>
      <c r="B221" s="11">
        <v>11.142982064483073</v>
      </c>
      <c r="C221" s="11">
        <v>5.7781934187556017</v>
      </c>
      <c r="D221" s="11">
        <f t="shared" si="147"/>
        <v>-5.3647886457274714</v>
      </c>
      <c r="E221" s="11">
        <v>3.4422999637559824</v>
      </c>
      <c r="F221" s="11">
        <f t="shared" ref="F221:F224" si="152">SUM(D221:E221)</f>
        <v>-1.922488681971489</v>
      </c>
      <c r="G221" s="200">
        <f t="shared" si="150"/>
        <v>1.8108882930726988E-2</v>
      </c>
    </row>
    <row r="222" spans="1:7" x14ac:dyDescent="0.2">
      <c r="A222" t="str">
        <f t="shared" si="146"/>
        <v>42 Secretarial and related occupations</v>
      </c>
      <c r="B222" s="11">
        <v>3.2140401721919778</v>
      </c>
      <c r="C222" s="11">
        <v>0.51002422330866637</v>
      </c>
      <c r="D222" s="11">
        <f t="shared" si="147"/>
        <v>-2.7040159488833115</v>
      </c>
      <c r="E222" s="11">
        <v>0.84789068303325299</v>
      </c>
      <c r="F222" s="11">
        <f t="shared" si="152"/>
        <v>-1.8561252658500584</v>
      </c>
      <c r="G222" s="200">
        <f t="shared" si="150"/>
        <v>1.5731096121527344E-2</v>
      </c>
    </row>
    <row r="223" spans="1:7" x14ac:dyDescent="0.2">
      <c r="A223" t="str">
        <f t="shared" si="146"/>
        <v>51 Skilled agricultural and related trades</v>
      </c>
      <c r="B223" s="11">
        <v>1.1102196197206586</v>
      </c>
      <c r="C223" s="11">
        <v>1.2002592916557007</v>
      </c>
      <c r="D223" s="11">
        <f t="shared" si="147"/>
        <v>9.0039671935042032E-2</v>
      </c>
      <c r="E223" s="11">
        <v>0.61514772290998287</v>
      </c>
      <c r="F223" s="11">
        <f t="shared" si="152"/>
        <v>0.70518739484502491</v>
      </c>
      <c r="G223" s="200">
        <f t="shared" si="150"/>
        <v>2.9828354165907678E-2</v>
      </c>
    </row>
    <row r="224" spans="1:7" x14ac:dyDescent="0.2">
      <c r="A224" t="str">
        <f t="shared" si="146"/>
        <v>52 Skilled metal, electrical and electronic trades</v>
      </c>
      <c r="B224" s="11">
        <v>4.3703919524166102</v>
      </c>
      <c r="C224" s="11">
        <v>3.7593273922287844</v>
      </c>
      <c r="D224" s="11">
        <f t="shared" si="147"/>
        <v>-0.61106456018782573</v>
      </c>
      <c r="E224" s="11">
        <v>1.481271741543202</v>
      </c>
      <c r="F224" s="11">
        <f t="shared" si="152"/>
        <v>0.87020718135537622</v>
      </c>
      <c r="G224" s="200">
        <f t="shared" si="150"/>
        <v>1.9648766148427033E-2</v>
      </c>
    </row>
    <row r="225" spans="1:7" x14ac:dyDescent="0.2">
      <c r="A225" t="str">
        <f t="shared" si="146"/>
        <v>53 Skilled construction and building trades</v>
      </c>
      <c r="B225" s="11">
        <v>5.4268171612066896</v>
      </c>
      <c r="C225" s="11">
        <v>5.9633695642382145</v>
      </c>
      <c r="D225" s="11">
        <f t="shared" si="147"/>
        <v>0.53655240303152496</v>
      </c>
      <c r="E225" s="11">
        <v>2.6048909123652253</v>
      </c>
      <c r="F225" s="11">
        <f t="shared" ref="F225" si="153">SUM(D225:E225)</f>
        <v>3.1414433153967503</v>
      </c>
      <c r="G225" s="200">
        <f t="shared" si="150"/>
        <v>2.6480842320719011E-2</v>
      </c>
    </row>
    <row r="226" spans="1:7" x14ac:dyDescent="0.2">
      <c r="A226" t="str">
        <f t="shared" si="146"/>
        <v>54 Textiles, printing and other skilled trades</v>
      </c>
      <c r="B226" s="11">
        <v>2.748785673989667</v>
      </c>
      <c r="C226" s="11">
        <v>2.2441515772780645</v>
      </c>
      <c r="D226" s="11">
        <f t="shared" si="147"/>
        <v>-0.50463409671160253</v>
      </c>
      <c r="E226" s="11">
        <v>0.95529452197572096</v>
      </c>
      <c r="F226" s="11">
        <f t="shared" ref="F226" si="154">SUM(D226:E226)</f>
        <v>0.45066042526411842</v>
      </c>
      <c r="G226" s="200">
        <f t="shared" si="150"/>
        <v>2.0084073035862682E-2</v>
      </c>
    </row>
    <row r="227" spans="1:7" x14ac:dyDescent="0.2">
      <c r="A227" t="str">
        <f t="shared" si="146"/>
        <v>61 Caring personal service occupations</v>
      </c>
      <c r="B227" s="11">
        <v>10.939596468757664</v>
      </c>
      <c r="C227" s="11">
        <v>9.1475347345870581</v>
      </c>
      <c r="D227" s="11">
        <f>C227-B227</f>
        <v>-1.7920617341706055</v>
      </c>
      <c r="E227" s="11">
        <v>4.8487423168518404</v>
      </c>
      <c r="F227" s="11">
        <f>SUM(D227:E227)</f>
        <v>3.0566805826812349</v>
      </c>
      <c r="G227" s="200">
        <f t="shared" si="150"/>
        <v>2.4760418310527221E-2</v>
      </c>
    </row>
    <row r="228" spans="1:7" x14ac:dyDescent="0.2">
      <c r="A228" t="str">
        <f t="shared" si="146"/>
        <v>62 Leisure, travel and related personal service occupations</v>
      </c>
      <c r="B228" s="11">
        <v>3.7402568825856624</v>
      </c>
      <c r="C228" s="11">
        <v>2.6849465156830976</v>
      </c>
      <c r="D228" s="11">
        <f t="shared" ref="D228:D234" si="155">C228-B228</f>
        <v>-1.0553103669025647</v>
      </c>
      <c r="E228" s="11">
        <v>1.4288084430340786</v>
      </c>
      <c r="F228" s="11">
        <f t="shared" ref="F228:F229" si="156">SUM(D228:E228)</f>
        <v>0.37349807613151387</v>
      </c>
      <c r="G228" s="200">
        <f t="shared" si="150"/>
        <v>2.1803468752953581E-2</v>
      </c>
    </row>
    <row r="229" spans="1:7" x14ac:dyDescent="0.2">
      <c r="A229" t="str">
        <f t="shared" si="146"/>
        <v>63 Community and civil enforcement occupations</v>
      </c>
      <c r="B229" s="11">
        <v>0.16004271964205846</v>
      </c>
      <c r="C229" s="11">
        <v>0.11230464474441343</v>
      </c>
      <c r="D229" s="11">
        <f t="shared" si="155"/>
        <v>-4.7738074897645033E-2</v>
      </c>
      <c r="E229" s="11">
        <v>4.9071375945423018E-2</v>
      </c>
      <c r="F229" s="11">
        <f t="shared" si="156"/>
        <v>1.333301047777985E-3</v>
      </c>
      <c r="G229" s="200">
        <f t="shared" si="150"/>
        <v>1.7989172991451197E-2</v>
      </c>
    </row>
    <row r="230" spans="1:7" x14ac:dyDescent="0.2">
      <c r="A230" t="str">
        <f t="shared" si="146"/>
        <v>71 Sales occupations</v>
      </c>
      <c r="B230" s="11">
        <v>8.529629856695939</v>
      </c>
      <c r="C230" s="11">
        <v>5.8110459843644158</v>
      </c>
      <c r="D230" s="11">
        <f t="shared" si="155"/>
        <v>-2.7185838723315232</v>
      </c>
      <c r="E230" s="11">
        <v>2.9721911640986489</v>
      </c>
      <c r="F230" s="11">
        <f t="shared" ref="F230:F231" si="157">SUM(D230:E230)</f>
        <v>0.25360729176712571</v>
      </c>
      <c r="G230" s="200">
        <f t="shared" si="150"/>
        <v>2.0130568055709785E-2</v>
      </c>
    </row>
    <row r="231" spans="1:7" x14ac:dyDescent="0.2">
      <c r="A231" t="str">
        <f t="shared" si="146"/>
        <v>72 Customer service occupations</v>
      </c>
      <c r="B231" s="11">
        <v>2.5097470564708275</v>
      </c>
      <c r="C231" s="11">
        <v>2.8996579752490228</v>
      </c>
      <c r="D231" s="11">
        <f t="shared" si="155"/>
        <v>0.38991091877819528</v>
      </c>
      <c r="E231" s="11">
        <v>1.333729711092815</v>
      </c>
      <c r="F231" s="11">
        <f t="shared" si="157"/>
        <v>1.7236406298710103</v>
      </c>
      <c r="G231" s="200">
        <f t="shared" si="150"/>
        <v>2.8820526405021862E-2</v>
      </c>
    </row>
    <row r="232" spans="1:7" x14ac:dyDescent="0.2">
      <c r="A232" t="str">
        <f t="shared" si="146"/>
        <v>81 Process, plant and machine operatives</v>
      </c>
      <c r="B232" s="11">
        <v>2.4575617094415643</v>
      </c>
      <c r="C232" s="11">
        <v>3.2180689642112559</v>
      </c>
      <c r="D232" s="11">
        <f t="shared" si="155"/>
        <v>0.76050725476969161</v>
      </c>
      <c r="E232" s="11">
        <v>1.1865907175514281</v>
      </c>
      <c r="F232" s="11">
        <f t="shared" ref="F232:F233" si="158">SUM(D232:E232)</f>
        <v>1.9470979723211197</v>
      </c>
      <c r="G232" s="200">
        <f t="shared" si="150"/>
        <v>2.6611536144299786E-2</v>
      </c>
    </row>
    <row r="233" spans="1:7" x14ac:dyDescent="0.2">
      <c r="A233" t="str">
        <f t="shared" si="146"/>
        <v>82 Transport and mobile machine drivers and operatives</v>
      </c>
      <c r="B233" s="11">
        <v>4.6720820505747209</v>
      </c>
      <c r="C233" s="11">
        <v>4.8787389929558893</v>
      </c>
      <c r="D233" s="11">
        <f t="shared" si="155"/>
        <v>0.20665694238116838</v>
      </c>
      <c r="E233" s="11">
        <v>2.6513996893516687</v>
      </c>
      <c r="F233" s="11">
        <f t="shared" si="158"/>
        <v>2.8580566317328371</v>
      </c>
      <c r="G233" s="200">
        <f t="shared" si="150"/>
        <v>3.0418884611554065E-2</v>
      </c>
    </row>
    <row r="234" spans="1:7" x14ac:dyDescent="0.2">
      <c r="A234" t="str">
        <f t="shared" si="146"/>
        <v>91 Elementary trades and related occupations</v>
      </c>
      <c r="B234" s="11">
        <v>1.7332991247541789</v>
      </c>
      <c r="C234" s="11">
        <v>1.4283525110279252</v>
      </c>
      <c r="D234" s="11">
        <f t="shared" si="155"/>
        <v>-0.30494661372625376</v>
      </c>
      <c r="E234" s="11">
        <v>0.52703984420704075</v>
      </c>
      <c r="F234" s="11">
        <f t="shared" ref="F234" si="159">SUM(D234:E234)</f>
        <v>0.222093230480787</v>
      </c>
      <c r="G234" s="200">
        <f t="shared" si="150"/>
        <v>1.7856771733373744E-2</v>
      </c>
    </row>
    <row r="235" spans="1:7" x14ac:dyDescent="0.2">
      <c r="A235" t="str">
        <f t="shared" si="146"/>
        <v>92 Elementary administration and service occupations</v>
      </c>
      <c r="B235" s="11">
        <v>15.952449671559506</v>
      </c>
      <c r="C235" s="11">
        <v>14.854110773780503</v>
      </c>
      <c r="D235" s="11">
        <f t="shared" ref="D235" si="160">C235-B235</f>
        <v>-1.0983388977790032</v>
      </c>
      <c r="E235" s="11">
        <v>7.3980321944362775</v>
      </c>
      <c r="F235" s="11">
        <f t="shared" ref="F235" si="161">SUM(D235:E235)</f>
        <v>6.2996932966572743</v>
      </c>
      <c r="G235" s="200">
        <f t="shared" ref="G235:G236" si="162">IF(B235&gt;0,(1+(E235/B235))^(1/($C$6-$B$6))-1,0)</f>
        <v>2.572568547233578E-2</v>
      </c>
    </row>
    <row r="236" spans="1:7" x14ac:dyDescent="0.2">
      <c r="A236" t="str">
        <f t="shared" si="146"/>
        <v>All occupations</v>
      </c>
      <c r="B236" s="11">
        <f>SUM(B210:B235)</f>
        <v>112.54933633746008</v>
      </c>
      <c r="C236" s="11">
        <f t="shared" ref="C236:F236" si="163">SUM(C210:C235)</f>
        <v>93.104203928979402</v>
      </c>
      <c r="D236" s="11">
        <f t="shared" si="163"/>
        <v>-19.44513240848066</v>
      </c>
      <c r="E236" s="11">
        <f t="shared" si="163"/>
        <v>45.708636564240912</v>
      </c>
      <c r="F236" s="11">
        <f t="shared" si="163"/>
        <v>26.263504155760259</v>
      </c>
      <c r="G236" s="200">
        <f t="shared" si="162"/>
        <v>2.2982436343204293E-2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4.7635955121580622</v>
      </c>
      <c r="C239" s="11">
        <v>3.6063341528618045</v>
      </c>
      <c r="D239" s="11">
        <f>C239-B239</f>
        <v>-1.1572613592962577</v>
      </c>
      <c r="E239" s="11">
        <v>1.8540461727471849</v>
      </c>
      <c r="F239" s="11">
        <f>SUM(D239:E239)</f>
        <v>0.69678481345092713</v>
      </c>
      <c r="G239" s="200">
        <f>IF(B239&gt;0,(1+(E239/B239))^(1/($C$6-$B$6))-1,0)</f>
        <v>2.2157669015525405E-2</v>
      </c>
    </row>
    <row r="240" spans="1:7" x14ac:dyDescent="0.2">
      <c r="A240" t="str">
        <f t="shared" si="165"/>
        <v>12 Other managers and proprietors</v>
      </c>
      <c r="B240" s="11">
        <v>2.0396201010399779</v>
      </c>
      <c r="C240" s="11">
        <v>1.8900626597268144</v>
      </c>
      <c r="D240" s="11">
        <f t="shared" ref="D240:D255" si="166">C240-B240</f>
        <v>-0.14955744131316351</v>
      </c>
      <c r="E240" s="11">
        <v>0.9813337654567923</v>
      </c>
      <c r="F240" s="11">
        <f t="shared" ref="F240:F247" si="167">SUM(D240:E240)</f>
        <v>0.83177632414362879</v>
      </c>
      <c r="G240" s="200">
        <f t="shared" ref="G240:G242" si="168">IF(B240&gt;0,(1+(E240/B240))^(1/($C$6-$B$6))-1,0)</f>
        <v>2.6533170423305164E-2</v>
      </c>
    </row>
    <row r="241" spans="1:7" x14ac:dyDescent="0.2">
      <c r="A241" t="str">
        <f t="shared" si="165"/>
        <v>21 Science, research, engineering and technology professionals</v>
      </c>
      <c r="B241" s="11">
        <v>2.3054259119747078</v>
      </c>
      <c r="C241" s="11">
        <v>1.7367891582022013</v>
      </c>
      <c r="D241" s="11">
        <f t="shared" si="166"/>
        <v>-0.56863675377250655</v>
      </c>
      <c r="E241" s="11">
        <v>0.64888628700353213</v>
      </c>
      <c r="F241" s="11">
        <f t="shared" si="167"/>
        <v>8.0249533231025572E-2</v>
      </c>
      <c r="G241" s="200">
        <f t="shared" si="168"/>
        <v>1.6670794294656233E-2</v>
      </c>
    </row>
    <row r="242" spans="1:7" x14ac:dyDescent="0.2">
      <c r="A242" t="str">
        <f t="shared" si="165"/>
        <v>22 Health professionals</v>
      </c>
      <c r="B242" s="11">
        <v>0.97172958818924071</v>
      </c>
      <c r="C242" s="11">
        <v>0.6565460212340003</v>
      </c>
      <c r="D242" s="11">
        <f t="shared" si="166"/>
        <v>-0.31518356695524041</v>
      </c>
      <c r="E242" s="11">
        <v>0.3913095130008854</v>
      </c>
      <c r="F242" s="11">
        <f t="shared" si="167"/>
        <v>7.6125946045644988E-2</v>
      </c>
      <c r="G242" s="200">
        <f t="shared" si="168"/>
        <v>2.2816029996215237E-2</v>
      </c>
    </row>
    <row r="243" spans="1:7" x14ac:dyDescent="0.2">
      <c r="A243" t="str">
        <f t="shared" si="165"/>
        <v>23 Teaching and other educational professionals</v>
      </c>
      <c r="B243" s="11">
        <v>0.61102176858955159</v>
      </c>
      <c r="C243" s="11">
        <v>0.65310893482628685</v>
      </c>
      <c r="D243" s="11">
        <f t="shared" si="166"/>
        <v>4.2087166236735252E-2</v>
      </c>
      <c r="E243" s="11">
        <v>0.28854046453342974</v>
      </c>
      <c r="F243" s="11">
        <f t="shared" si="167"/>
        <v>0.33062763077016499</v>
      </c>
      <c r="G243" s="200">
        <f>IF(B243&gt;0,(1+(E243/B243))^(1/($C$6-$B$6))-1,0)</f>
        <v>2.6120353423126019E-2</v>
      </c>
    </row>
    <row r="244" spans="1:7" x14ac:dyDescent="0.2">
      <c r="A244" t="str">
        <f t="shared" si="165"/>
        <v>24 Business, media and public service professionals</v>
      </c>
      <c r="B244" s="11">
        <v>2.3076206766862684</v>
      </c>
      <c r="C244" s="11">
        <v>1.6441649796578957</v>
      </c>
      <c r="D244" s="11">
        <f t="shared" si="166"/>
        <v>-0.6634556970283727</v>
      </c>
      <c r="E244" s="11">
        <v>0.80686035507112863</v>
      </c>
      <c r="F244" s="11">
        <f t="shared" si="167"/>
        <v>0.14340465804275593</v>
      </c>
      <c r="G244" s="200">
        <f t="shared" ref="G244:G263" si="169">IF(B244&gt;0,(1+(E244/B244))^(1/($C$6-$B$6))-1,0)</f>
        <v>2.0190835528511863E-2</v>
      </c>
    </row>
    <row r="245" spans="1:7" x14ac:dyDescent="0.2">
      <c r="A245" t="str">
        <f t="shared" si="165"/>
        <v>31 Science, engineering and technology associate professionals</v>
      </c>
      <c r="B245" s="11">
        <v>1.2407955378587461</v>
      </c>
      <c r="C245" s="11">
        <v>0.88357365979438351</v>
      </c>
      <c r="D245" s="11">
        <f t="shared" si="166"/>
        <v>-0.35722187806436256</v>
      </c>
      <c r="E245" s="11">
        <v>0.35650290867272444</v>
      </c>
      <c r="F245" s="11">
        <f t="shared" si="167"/>
        <v>-7.1896939163812457E-4</v>
      </c>
      <c r="G245" s="200">
        <f>IF(B245&gt;0,(1+(E245/B245))^(1/($C$6-$B$6))-1,0)</f>
        <v>1.6979947572405729E-2</v>
      </c>
    </row>
    <row r="246" spans="1:7" x14ac:dyDescent="0.2">
      <c r="A246" t="str">
        <f t="shared" si="165"/>
        <v>32 Health and social care associate professionals</v>
      </c>
      <c r="B246" s="11">
        <v>0.45462437445710296</v>
      </c>
      <c r="C246" s="11">
        <v>0.25708123527486493</v>
      </c>
      <c r="D246" s="11">
        <f t="shared" si="166"/>
        <v>-0.19754313918223804</v>
      </c>
      <c r="E246" s="11">
        <v>0.15869065726497894</v>
      </c>
      <c r="F246" s="11">
        <f t="shared" si="167"/>
        <v>-3.8852481917259096E-2</v>
      </c>
      <c r="G246" s="200">
        <f t="shared" si="169"/>
        <v>2.0161022096059522E-2</v>
      </c>
    </row>
    <row r="247" spans="1:7" x14ac:dyDescent="0.2">
      <c r="A247" t="str">
        <f t="shared" si="165"/>
        <v>33 Protective service occupations</v>
      </c>
      <c r="B247" s="11">
        <v>0.75047687839534549</v>
      </c>
      <c r="C247" s="11">
        <v>0.6961236028369735</v>
      </c>
      <c r="D247" s="11">
        <f t="shared" si="166"/>
        <v>-5.4353275558371994E-2</v>
      </c>
      <c r="E247" s="11">
        <v>0.27978389820354121</v>
      </c>
      <c r="F247" s="11">
        <f t="shared" si="167"/>
        <v>0.22543062264516922</v>
      </c>
      <c r="G247" s="200">
        <f t="shared" si="169"/>
        <v>2.1348581263236133E-2</v>
      </c>
    </row>
    <row r="248" spans="1:7" x14ac:dyDescent="0.2">
      <c r="A248" t="str">
        <f t="shared" si="165"/>
        <v>34 Culture, media and sports occupations</v>
      </c>
      <c r="B248" s="11">
        <v>0.82923273414972654</v>
      </c>
      <c r="C248" s="11">
        <v>0.48363329723271137</v>
      </c>
      <c r="D248" s="11">
        <f t="shared" si="166"/>
        <v>-0.34559943691701517</v>
      </c>
      <c r="E248" s="11">
        <v>0.23560738166435921</v>
      </c>
      <c r="F248" s="11">
        <f t="shared" ref="F248:F249" si="170">SUM(D248:E248)</f>
        <v>-0.10999205525265596</v>
      </c>
      <c r="G248" s="200">
        <f t="shared" si="169"/>
        <v>1.6811691295554043E-2</v>
      </c>
    </row>
    <row r="249" spans="1:7" x14ac:dyDescent="0.2">
      <c r="A249" t="str">
        <f t="shared" si="165"/>
        <v>35 Business and public service associate professionals</v>
      </c>
      <c r="B249" s="11">
        <v>3.2831133584981456</v>
      </c>
      <c r="C249" s="11">
        <v>1.8489348868717133</v>
      </c>
      <c r="D249" s="11">
        <f t="shared" si="166"/>
        <v>-1.4341784716264323</v>
      </c>
      <c r="E249" s="11">
        <v>0.89997309849379303</v>
      </c>
      <c r="F249" s="11">
        <f t="shared" si="170"/>
        <v>-0.53420537313263927</v>
      </c>
      <c r="G249" s="200">
        <f t="shared" si="169"/>
        <v>1.6281603552423807E-2</v>
      </c>
    </row>
    <row r="250" spans="1:7" x14ac:dyDescent="0.2">
      <c r="A250" t="str">
        <f t="shared" si="165"/>
        <v>41 Administrative occupations</v>
      </c>
      <c r="B250" s="11">
        <v>5.5002947754213958</v>
      </c>
      <c r="C250" s="11">
        <v>1.3553702802699974</v>
      </c>
      <c r="D250" s="11">
        <f t="shared" si="166"/>
        <v>-4.1449244951513986</v>
      </c>
      <c r="E250" s="11">
        <v>1.1729836274424112</v>
      </c>
      <c r="F250" s="11">
        <f t="shared" ref="F250:F253" si="171">SUM(D250:E250)</f>
        <v>-2.9719408677089874</v>
      </c>
      <c r="G250" s="200">
        <f t="shared" si="169"/>
        <v>1.297070368797737E-2</v>
      </c>
    </row>
    <row r="251" spans="1:7" x14ac:dyDescent="0.2">
      <c r="A251" t="str">
        <f t="shared" si="165"/>
        <v>42 Secretarial and related occupations</v>
      </c>
      <c r="B251" s="11">
        <v>2.526142485931246</v>
      </c>
      <c r="C251" s="11">
        <v>0.12318663717310988</v>
      </c>
      <c r="D251" s="11">
        <f t="shared" si="166"/>
        <v>-2.4029558487581362</v>
      </c>
      <c r="E251" s="11">
        <v>0.40502655921307967</v>
      </c>
      <c r="F251" s="11">
        <f t="shared" si="171"/>
        <v>-1.9979292895450564</v>
      </c>
      <c r="G251" s="200">
        <f t="shared" si="169"/>
        <v>9.9631654399481295E-3</v>
      </c>
    </row>
    <row r="252" spans="1:7" x14ac:dyDescent="0.2">
      <c r="A252" t="str">
        <f t="shared" si="165"/>
        <v>51 Skilled agricultural and related trades</v>
      </c>
      <c r="B252" s="11">
        <v>0.96729487820510973</v>
      </c>
      <c r="C252" s="11">
        <v>1.2834542012798993</v>
      </c>
      <c r="D252" s="11">
        <f t="shared" si="166"/>
        <v>0.31615932307478956</v>
      </c>
      <c r="E252" s="11">
        <v>0.49320827960007368</v>
      </c>
      <c r="F252" s="11">
        <f t="shared" si="171"/>
        <v>0.8093676026748633</v>
      </c>
      <c r="G252" s="200">
        <f t="shared" si="169"/>
        <v>2.7849606942492944E-2</v>
      </c>
    </row>
    <row r="253" spans="1:7" x14ac:dyDescent="0.2">
      <c r="A253" t="str">
        <f t="shared" si="165"/>
        <v>52 Skilled metal, electrical and electronic trades</v>
      </c>
      <c r="B253" s="11">
        <v>2.0228845107240629</v>
      </c>
      <c r="C253" s="11">
        <v>1.2741793550910323</v>
      </c>
      <c r="D253" s="11">
        <f t="shared" si="166"/>
        <v>-0.74870515563303064</v>
      </c>
      <c r="E253" s="11">
        <v>0.66389542839015259</v>
      </c>
      <c r="F253" s="11">
        <f t="shared" si="171"/>
        <v>-8.4809727242878052E-2</v>
      </c>
      <c r="G253" s="200">
        <f t="shared" si="169"/>
        <v>1.910140545558181E-2</v>
      </c>
    </row>
    <row r="254" spans="1:7" x14ac:dyDescent="0.2">
      <c r="A254" t="str">
        <f t="shared" si="165"/>
        <v>53 Skilled construction and building trades</v>
      </c>
      <c r="B254" s="11">
        <v>2.5534881009322139</v>
      </c>
      <c r="C254" s="11">
        <v>2.7563971214611307</v>
      </c>
      <c r="D254" s="11">
        <f t="shared" si="166"/>
        <v>0.20290902052891679</v>
      </c>
      <c r="E254" s="11">
        <v>1.1027510672713174</v>
      </c>
      <c r="F254" s="11">
        <f t="shared" ref="F254" si="172">SUM(D254:E254)</f>
        <v>1.3056600878002342</v>
      </c>
      <c r="G254" s="200">
        <f t="shared" si="169"/>
        <v>2.4220310877168139E-2</v>
      </c>
    </row>
    <row r="255" spans="1:7" x14ac:dyDescent="0.2">
      <c r="A255" t="str">
        <f t="shared" si="165"/>
        <v>54 Textiles, printing and other skilled trades</v>
      </c>
      <c r="B255" s="11">
        <v>2.2765692808913447</v>
      </c>
      <c r="C255" s="11">
        <v>2.0401391752481239</v>
      </c>
      <c r="D255" s="11">
        <f t="shared" si="166"/>
        <v>-0.23643010564322076</v>
      </c>
      <c r="E255" s="11">
        <v>0.83353918963225526</v>
      </c>
      <c r="F255" s="11">
        <f t="shared" ref="F255" si="173">SUM(D255:E255)</f>
        <v>0.59710908398903451</v>
      </c>
      <c r="G255" s="200">
        <f t="shared" si="169"/>
        <v>2.1017010507024425E-2</v>
      </c>
    </row>
    <row r="256" spans="1:7" x14ac:dyDescent="0.2">
      <c r="A256" t="str">
        <f t="shared" si="165"/>
        <v>61 Caring personal service occupations</v>
      </c>
      <c r="B256" s="11">
        <v>1.8913658884446511</v>
      </c>
      <c r="C256" s="11">
        <v>1.2609257085763566</v>
      </c>
      <c r="D256" s="11">
        <f>C256-B256</f>
        <v>-0.63044017986829459</v>
      </c>
      <c r="E256" s="11">
        <v>0.47843024997639227</v>
      </c>
      <c r="F256" s="11">
        <f>SUM(D256:E256)</f>
        <v>-0.15200992989190232</v>
      </c>
      <c r="G256" s="200">
        <f t="shared" si="169"/>
        <v>1.5147218571164967E-2</v>
      </c>
    </row>
    <row r="257" spans="1:7" x14ac:dyDescent="0.2">
      <c r="A257" t="str">
        <f t="shared" si="165"/>
        <v>62 Leisure, travel and related personal service occupations</v>
      </c>
      <c r="B257" s="11">
        <v>2.2822687097568655</v>
      </c>
      <c r="C257" s="11">
        <v>1.6960307968184933</v>
      </c>
      <c r="D257" s="11">
        <f t="shared" ref="D257:D263" si="174">C257-B257</f>
        <v>-0.58623791293837213</v>
      </c>
      <c r="E257" s="11">
        <v>0.87123920788775</v>
      </c>
      <c r="F257" s="11">
        <f t="shared" ref="F257:F258" si="175">SUM(D257:E257)</f>
        <v>0.28500129494937787</v>
      </c>
      <c r="G257" s="200">
        <f t="shared" si="169"/>
        <v>2.1790381009120674E-2</v>
      </c>
    </row>
    <row r="258" spans="1:7" x14ac:dyDescent="0.2">
      <c r="A258" t="str">
        <f t="shared" si="165"/>
        <v>63 Community and civil enforcement occupations</v>
      </c>
      <c r="B258" s="11">
        <v>0.12777874458911451</v>
      </c>
      <c r="C258" s="11">
        <v>8.6767125236177647E-2</v>
      </c>
      <c r="D258" s="11">
        <f t="shared" si="174"/>
        <v>-4.1011619352936859E-2</v>
      </c>
      <c r="E258" s="11">
        <v>3.8760275964467621E-2</v>
      </c>
      <c r="F258" s="11">
        <f t="shared" si="175"/>
        <v>-2.2513433884692388E-3</v>
      </c>
      <c r="G258" s="200">
        <f t="shared" si="169"/>
        <v>1.7818856732122468E-2</v>
      </c>
    </row>
    <row r="259" spans="1:7" x14ac:dyDescent="0.2">
      <c r="A259" t="str">
        <f t="shared" si="165"/>
        <v>71 Sales occupations</v>
      </c>
      <c r="B259" s="11">
        <v>5.4673524952119728</v>
      </c>
      <c r="C259" s="11">
        <v>1.8390234902522915</v>
      </c>
      <c r="D259" s="11">
        <f t="shared" si="174"/>
        <v>-3.6283290049596815</v>
      </c>
      <c r="E259" s="11">
        <v>1.2343128037760038</v>
      </c>
      <c r="F259" s="11">
        <f t="shared" ref="F259:F260" si="176">SUM(D259:E259)</f>
        <v>-2.3940162011836774</v>
      </c>
      <c r="G259" s="200">
        <f t="shared" si="169"/>
        <v>1.3663271055241788E-2</v>
      </c>
    </row>
    <row r="260" spans="1:7" x14ac:dyDescent="0.2">
      <c r="A260" t="str">
        <f t="shared" si="165"/>
        <v>72 Customer service occupations</v>
      </c>
      <c r="B260" s="11">
        <v>1.1038748637794058</v>
      </c>
      <c r="C260" s="11">
        <v>1.103127605457684</v>
      </c>
      <c r="D260" s="11">
        <f t="shared" si="174"/>
        <v>-7.4725832172184425E-4</v>
      </c>
      <c r="E260" s="11">
        <v>0.39438055487642226</v>
      </c>
      <c r="F260" s="11">
        <f t="shared" si="176"/>
        <v>0.39363329655470042</v>
      </c>
      <c r="G260" s="200">
        <f t="shared" si="169"/>
        <v>2.0573766758930301E-2</v>
      </c>
    </row>
    <row r="261" spans="1:7" x14ac:dyDescent="0.2">
      <c r="A261" t="str">
        <f t="shared" si="165"/>
        <v>81 Process, plant and machine operatives</v>
      </c>
      <c r="B261" s="11">
        <v>1.7831410954344644</v>
      </c>
      <c r="C261" s="11">
        <v>0.88573715123768981</v>
      </c>
      <c r="D261" s="11">
        <f t="shared" si="174"/>
        <v>-0.89740394419677461</v>
      </c>
      <c r="E261" s="11">
        <v>0.51698067386610169</v>
      </c>
      <c r="F261" s="11">
        <f t="shared" ref="F261:F262" si="177">SUM(D261:E261)</f>
        <v>-0.38042327033067291</v>
      </c>
      <c r="G261" s="200">
        <f t="shared" si="169"/>
        <v>1.7117222055260672E-2</v>
      </c>
    </row>
    <row r="262" spans="1:7" x14ac:dyDescent="0.2">
      <c r="A262" t="str">
        <f t="shared" si="165"/>
        <v>82 Transport and mobile machine drivers and operatives</v>
      </c>
      <c r="B262" s="11">
        <v>3.6742396436561275</v>
      </c>
      <c r="C262" s="11">
        <v>2.7241291382696553</v>
      </c>
      <c r="D262" s="11">
        <f t="shared" si="174"/>
        <v>-0.95011050538647224</v>
      </c>
      <c r="E262" s="11">
        <v>1.5044920318926573</v>
      </c>
      <c r="F262" s="11">
        <f t="shared" si="177"/>
        <v>0.55438152650618511</v>
      </c>
      <c r="G262" s="200">
        <f t="shared" si="169"/>
        <v>2.314470743862862E-2</v>
      </c>
    </row>
    <row r="263" spans="1:7" x14ac:dyDescent="0.2">
      <c r="A263" t="str">
        <f t="shared" si="165"/>
        <v>91 Elementary trades and related occupations</v>
      </c>
      <c r="B263" s="11">
        <v>1.838272401082087</v>
      </c>
      <c r="C263" s="11">
        <v>1.1039825648322728</v>
      </c>
      <c r="D263" s="11">
        <f t="shared" si="174"/>
        <v>-0.73428983624981425</v>
      </c>
      <c r="E263" s="11">
        <v>0.47624447513537227</v>
      </c>
      <c r="F263" s="11">
        <f t="shared" ref="F263" si="178">SUM(D263:E263)</f>
        <v>-0.25804536111444198</v>
      </c>
      <c r="G263" s="200">
        <f t="shared" si="169"/>
        <v>1.5476862048341644E-2</v>
      </c>
    </row>
    <row r="264" spans="1:7" x14ac:dyDescent="0.2">
      <c r="A264" t="str">
        <f t="shared" si="165"/>
        <v>92 Elementary administration and service occupations</v>
      </c>
      <c r="B264" s="11">
        <v>13.146468716095598</v>
      </c>
      <c r="C264" s="11">
        <v>9.3910915956847987</v>
      </c>
      <c r="D264" s="11">
        <f t="shared" ref="D264" si="179">C264-B264</f>
        <v>-3.7553771204107989</v>
      </c>
      <c r="E264" s="11">
        <v>4.7454498272433225</v>
      </c>
      <c r="F264" s="11">
        <f>SUM(D264:E264)</f>
        <v>0.99007270683252369</v>
      </c>
      <c r="G264" s="200">
        <f t="shared" ref="G264:G265" si="180">IF(B264&gt;0,(1+(E264/B264))^(1/($C$6-$B$6))-1,0)</f>
        <v>2.0758926889071549E-2</v>
      </c>
    </row>
    <row r="265" spans="1:7" x14ac:dyDescent="0.2">
      <c r="A265" t="str">
        <f t="shared" si="165"/>
        <v>All occupations</v>
      </c>
      <c r="B265" s="11">
        <f>SUM(B239:B264)</f>
        <v>66.71869303215253</v>
      </c>
      <c r="C265" s="11">
        <f t="shared" ref="C265:F265" si="181">SUM(C239:C264)</f>
        <v>43.279894535408367</v>
      </c>
      <c r="D265" s="11">
        <f t="shared" si="181"/>
        <v>-23.438798496744173</v>
      </c>
      <c r="E265" s="11">
        <f t="shared" si="181"/>
        <v>21.833228754280125</v>
      </c>
      <c r="F265" s="11">
        <f t="shared" si="181"/>
        <v>-1.6055697424640427</v>
      </c>
      <c r="G265" s="200">
        <f t="shared" si="180"/>
        <v>1.9052825256657746E-2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0.84710967784272329</v>
      </c>
      <c r="C268" s="11">
        <v>1.1184888587746427</v>
      </c>
      <c r="D268" s="11">
        <f>C268-B268</f>
        <v>0.27137918093191937</v>
      </c>
      <c r="E268" s="11">
        <v>0.28729139305096185</v>
      </c>
      <c r="F268" s="11">
        <f>SUM(D268:E268)</f>
        <v>0.55867057398288122</v>
      </c>
      <c r="G268" s="200">
        <f>IF(B268&gt;0,(1+(E268/B268))^(1/($C$6-$B$6))-1,0)</f>
        <v>1.9659411848257813E-2</v>
      </c>
    </row>
    <row r="269" spans="1:7" x14ac:dyDescent="0.2">
      <c r="A269" t="str">
        <f t="shared" si="183"/>
        <v>12 Other managers and proprietors</v>
      </c>
      <c r="B269" s="11">
        <v>0.68706149933214089</v>
      </c>
      <c r="C269" s="11">
        <v>1.3150705774799116</v>
      </c>
      <c r="D269" s="11">
        <f t="shared" ref="D269:D284" si="184">C269-B269</f>
        <v>0.62800907814777074</v>
      </c>
      <c r="E269" s="11">
        <v>0.36282378093514916</v>
      </c>
      <c r="F269" s="11">
        <f t="shared" ref="F269:F276" si="185">SUM(D269:E269)</f>
        <v>0.99083285908291985</v>
      </c>
      <c r="G269" s="200">
        <f t="shared" ref="G269:G271" si="186">IF(B269&gt;0,(1+(E269/B269))^(1/($C$6-$B$6))-1,0)</f>
        <v>2.8670808382376345E-2</v>
      </c>
    </row>
    <row r="270" spans="1:7" x14ac:dyDescent="0.2">
      <c r="A270" t="str">
        <f t="shared" si="183"/>
        <v>21 Science, research, engineering and technology professionals</v>
      </c>
      <c r="B270" s="11">
        <v>0.55402618184861752</v>
      </c>
      <c r="C270" s="11">
        <v>1.2666200655791902</v>
      </c>
      <c r="D270" s="11">
        <f t="shared" si="184"/>
        <v>0.71259388373057264</v>
      </c>
      <c r="E270" s="11">
        <v>0.26738907537705986</v>
      </c>
      <c r="F270" s="11">
        <f t="shared" si="185"/>
        <v>0.97998295910763256</v>
      </c>
      <c r="G270" s="200">
        <f t="shared" si="186"/>
        <v>2.6602139680535153E-2</v>
      </c>
    </row>
    <row r="271" spans="1:7" x14ac:dyDescent="0.2">
      <c r="A271" t="str">
        <f t="shared" si="183"/>
        <v>22 Health professionals</v>
      </c>
      <c r="B271" s="11">
        <v>0.13935300993407027</v>
      </c>
      <c r="C271" s="11">
        <v>0.51725181556865241</v>
      </c>
      <c r="D271" s="11">
        <f t="shared" si="184"/>
        <v>0.37789880563458211</v>
      </c>
      <c r="E271" s="11">
        <v>0.12040462283472733</v>
      </c>
      <c r="F271" s="11">
        <f t="shared" si="185"/>
        <v>0.49830342846930942</v>
      </c>
      <c r="G271" s="200">
        <f t="shared" si="186"/>
        <v>4.2389746911561055E-2</v>
      </c>
    </row>
    <row r="272" spans="1:7" x14ac:dyDescent="0.2">
      <c r="A272" t="str">
        <f t="shared" si="183"/>
        <v>23 Teaching and other educational professionals</v>
      </c>
      <c r="B272" s="11">
        <v>0.12860400788347975</v>
      </c>
      <c r="C272" s="11">
        <v>0.21408707485237605</v>
      </c>
      <c r="D272" s="11">
        <f t="shared" si="184"/>
        <v>8.5483066968896293E-2</v>
      </c>
      <c r="E272" s="11">
        <v>6.4151347068343453E-2</v>
      </c>
      <c r="F272" s="11">
        <f t="shared" si="185"/>
        <v>0.14963441403723976</v>
      </c>
      <c r="G272" s="200">
        <f>IF(B272&gt;0,(1+(E272/B272))^(1/($C$6-$B$6))-1,0)</f>
        <v>2.7346147248922925E-2</v>
      </c>
    </row>
    <row r="273" spans="1:7" x14ac:dyDescent="0.2">
      <c r="A273" t="str">
        <f t="shared" si="183"/>
        <v>24 Business, media and public service professionals</v>
      </c>
      <c r="B273" s="11">
        <v>0.54183206644726423</v>
      </c>
      <c r="C273" s="11">
        <v>1.1206435475955778</v>
      </c>
      <c r="D273" s="11">
        <f t="shared" si="184"/>
        <v>0.5788114811483136</v>
      </c>
      <c r="E273" s="11">
        <v>0.26907374989408994</v>
      </c>
      <c r="F273" s="11">
        <f t="shared" si="185"/>
        <v>0.84788523104240354</v>
      </c>
      <c r="G273" s="200">
        <f t="shared" ref="G273" si="187">IF(B273&gt;0,(1+(E273/B273))^(1/($C$6-$B$6))-1,0)</f>
        <v>2.7244238511733077E-2</v>
      </c>
    </row>
    <row r="274" spans="1:7" x14ac:dyDescent="0.2">
      <c r="A274" t="str">
        <f t="shared" si="183"/>
        <v>31 Science, engineering and technology associate professionals</v>
      </c>
      <c r="B274" s="11">
        <v>0.29988662995455212</v>
      </c>
      <c r="C274" s="11">
        <v>0.69732366309876981</v>
      </c>
      <c r="D274" s="11">
        <f t="shared" si="184"/>
        <v>0.39743703314421769</v>
      </c>
      <c r="E274" s="11">
        <v>0.16693436363093683</v>
      </c>
      <c r="F274" s="11">
        <f t="shared" si="185"/>
        <v>0.56437139677515447</v>
      </c>
      <c r="G274" s="200">
        <f>IF(B274&gt;0,(1+(E274/B274))^(1/($C$6-$B$6))-1,0)</f>
        <v>2.9942276029803816E-2</v>
      </c>
    </row>
    <row r="275" spans="1:7" x14ac:dyDescent="0.2">
      <c r="A275" t="str">
        <f t="shared" si="183"/>
        <v>32 Health and social care associate professionals</v>
      </c>
      <c r="B275" s="11">
        <v>8.6294693650053961E-2</v>
      </c>
      <c r="C275" s="11">
        <v>0.25147246521030409</v>
      </c>
      <c r="D275" s="11">
        <f t="shared" si="184"/>
        <v>0.16517777156025013</v>
      </c>
      <c r="E275" s="11">
        <v>6.3429508859867159E-2</v>
      </c>
      <c r="F275" s="11">
        <f t="shared" si="185"/>
        <v>0.2286072804201173</v>
      </c>
      <c r="G275" s="200">
        <f t="shared" ref="G275:G292" si="188">IF(B275&gt;0,(1+(E275/B275))^(1/($C$6-$B$6))-1,0)</f>
        <v>3.7418196072416698E-2</v>
      </c>
    </row>
    <row r="276" spans="1:7" x14ac:dyDescent="0.2">
      <c r="A276" t="str">
        <f t="shared" si="183"/>
        <v>33 Protective service occupations</v>
      </c>
      <c r="B276" s="11">
        <v>0.10151723427552434</v>
      </c>
      <c r="C276" s="11">
        <v>7.999418851552928E-2</v>
      </c>
      <c r="D276" s="11">
        <f t="shared" si="184"/>
        <v>-2.1523045759995058E-2</v>
      </c>
      <c r="E276" s="11">
        <v>1.6172673020187149E-2</v>
      </c>
      <c r="F276" s="11">
        <f t="shared" si="185"/>
        <v>-5.3503727398079085E-3</v>
      </c>
      <c r="G276" s="200">
        <f t="shared" si="188"/>
        <v>9.9036989707741441E-3</v>
      </c>
    </row>
    <row r="277" spans="1:7" x14ac:dyDescent="0.2">
      <c r="A277" t="str">
        <f t="shared" si="183"/>
        <v>34 Culture, media and sports occupations</v>
      </c>
      <c r="B277" s="11">
        <v>0.28307838519787487</v>
      </c>
      <c r="C277" s="11">
        <v>0.45668085263971075</v>
      </c>
      <c r="D277" s="11">
        <f t="shared" si="184"/>
        <v>0.17360246744183588</v>
      </c>
      <c r="E277" s="11">
        <v>0.10839376437371528</v>
      </c>
      <c r="F277" s="11">
        <f t="shared" ref="F277:F278" si="189">SUM(D277:E277)</f>
        <v>0.28199623181555117</v>
      </c>
      <c r="G277" s="200">
        <f t="shared" si="188"/>
        <v>2.1847948588921806E-2</v>
      </c>
    </row>
    <row r="278" spans="1:7" x14ac:dyDescent="0.2">
      <c r="A278" t="str">
        <f t="shared" si="183"/>
        <v>35 Business and public service associate professionals</v>
      </c>
      <c r="B278" s="11">
        <v>0.72181776884700644</v>
      </c>
      <c r="C278" s="11">
        <v>1.1300235459089809</v>
      </c>
      <c r="D278" s="11">
        <f t="shared" si="184"/>
        <v>0.40820577706197447</v>
      </c>
      <c r="E278" s="11">
        <v>0.2609046330145296</v>
      </c>
      <c r="F278" s="11">
        <f t="shared" si="189"/>
        <v>0.66911041007650407</v>
      </c>
      <c r="G278" s="200">
        <f t="shared" si="188"/>
        <v>2.0783290859101244E-2</v>
      </c>
    </row>
    <row r="279" spans="1:7" x14ac:dyDescent="0.2">
      <c r="A279" t="str">
        <f t="shared" si="183"/>
        <v>41 Administrative occupations</v>
      </c>
      <c r="B279" s="11">
        <v>1.3005203198829798</v>
      </c>
      <c r="C279" s="11">
        <v>0.8748961862592215</v>
      </c>
      <c r="D279" s="11">
        <f t="shared" si="184"/>
        <v>-0.42562413362375828</v>
      </c>
      <c r="E279" s="11">
        <v>0.26603658471088748</v>
      </c>
      <c r="F279" s="11">
        <f t="shared" ref="F279:F282" si="190">SUM(D279:E279)</f>
        <v>-0.1595875489128708</v>
      </c>
      <c r="G279" s="200">
        <f t="shared" si="188"/>
        <v>1.2485010133741925E-2</v>
      </c>
    </row>
    <row r="280" spans="1:7" x14ac:dyDescent="0.2">
      <c r="A280" t="str">
        <f t="shared" si="183"/>
        <v>42 Secretarial and related occupations</v>
      </c>
      <c r="B280" s="11">
        <v>0.64791494443647635</v>
      </c>
      <c r="C280" s="11">
        <v>0.38965504097625603</v>
      </c>
      <c r="D280" s="11">
        <f t="shared" si="184"/>
        <v>-0.25825990346022032</v>
      </c>
      <c r="E280" s="11">
        <v>0.18399374305200555</v>
      </c>
      <c r="F280" s="11">
        <f t="shared" si="190"/>
        <v>-7.4266160408214765E-2</v>
      </c>
      <c r="G280" s="200">
        <f t="shared" si="188"/>
        <v>1.6803839554902611E-2</v>
      </c>
    </row>
    <row r="281" spans="1:7" x14ac:dyDescent="0.2">
      <c r="A281" t="str">
        <f t="shared" si="183"/>
        <v>51 Skilled agricultural and related trades</v>
      </c>
      <c r="B281" s="11">
        <v>0.47837416644659692</v>
      </c>
      <c r="C281" s="11">
        <v>0.37790141558535895</v>
      </c>
      <c r="D281" s="11">
        <f t="shared" si="184"/>
        <v>-0.10047275086123797</v>
      </c>
      <c r="E281" s="11">
        <v>0.1522004171880621</v>
      </c>
      <c r="F281" s="11">
        <f t="shared" si="190"/>
        <v>5.1727666326824129E-2</v>
      </c>
      <c r="G281" s="200">
        <f t="shared" si="188"/>
        <v>1.8586500783712712E-2</v>
      </c>
    </row>
    <row r="282" spans="1:7" x14ac:dyDescent="0.2">
      <c r="A282" t="str">
        <f t="shared" si="183"/>
        <v>52 Skilled metal, electrical and electronic trades</v>
      </c>
      <c r="B282" s="11">
        <v>0.66351530927738955</v>
      </c>
      <c r="C282" s="11">
        <v>0.58535945775364262</v>
      </c>
      <c r="D282" s="11">
        <f t="shared" si="184"/>
        <v>-7.8155851523746933E-2</v>
      </c>
      <c r="E282" s="11">
        <v>0.21930737669807676</v>
      </c>
      <c r="F282" s="11">
        <f t="shared" si="190"/>
        <v>0.14115152517432983</v>
      </c>
      <c r="G282" s="200">
        <f t="shared" si="188"/>
        <v>1.9220544374107584E-2</v>
      </c>
    </row>
    <row r="283" spans="1:7" x14ac:dyDescent="0.2">
      <c r="A283" t="str">
        <f t="shared" si="183"/>
        <v>53 Skilled construction and building trades</v>
      </c>
      <c r="B283" s="11">
        <v>1.1104924288052789</v>
      </c>
      <c r="C283" s="11">
        <v>0.30486638165740537</v>
      </c>
      <c r="D283" s="11">
        <f t="shared" si="184"/>
        <v>-0.80562604714787356</v>
      </c>
      <c r="E283" s="11">
        <v>0.1990434017825308</v>
      </c>
      <c r="F283" s="11">
        <f t="shared" ref="F283" si="191">SUM(D283:E283)</f>
        <v>-0.60658264536534279</v>
      </c>
      <c r="G283" s="200">
        <f t="shared" si="188"/>
        <v>1.1051906042052417E-2</v>
      </c>
    </row>
    <row r="284" spans="1:7" x14ac:dyDescent="0.2">
      <c r="A284" t="str">
        <f t="shared" si="183"/>
        <v>54 Textiles, printing and other skilled trades</v>
      </c>
      <c r="B284" s="11">
        <v>0.84272686125174456</v>
      </c>
      <c r="C284" s="11">
        <v>0.4872850039752914</v>
      </c>
      <c r="D284" s="11">
        <f t="shared" si="184"/>
        <v>-0.35544185727645317</v>
      </c>
      <c r="E284" s="11">
        <v>0.16943552414024962</v>
      </c>
      <c r="F284" s="11">
        <f t="shared" ref="F284" si="192">SUM(D284:E284)</f>
        <v>-0.18600633313620354</v>
      </c>
      <c r="G284" s="200">
        <f t="shared" si="188"/>
        <v>1.2288315089565849E-2</v>
      </c>
    </row>
    <row r="285" spans="1:7" x14ac:dyDescent="0.2">
      <c r="A285" t="str">
        <f t="shared" si="183"/>
        <v>61 Caring personal service occupations</v>
      </c>
      <c r="B285" s="11">
        <v>0.41798013106060639</v>
      </c>
      <c r="C285" s="11">
        <v>0.65692017641425549</v>
      </c>
      <c r="D285" s="11">
        <f>C285-B285</f>
        <v>0.2389400453536491</v>
      </c>
      <c r="E285" s="11">
        <v>0.14400890776856781</v>
      </c>
      <c r="F285" s="11">
        <f>SUM(D285:E285)</f>
        <v>0.38294895312221688</v>
      </c>
      <c r="G285" s="200">
        <f t="shared" si="188"/>
        <v>1.9932616833692407E-2</v>
      </c>
    </row>
    <row r="286" spans="1:7" x14ac:dyDescent="0.2">
      <c r="A286" t="str">
        <f t="shared" si="183"/>
        <v>62 Leisure, travel and related personal service occupations</v>
      </c>
      <c r="B286" s="11">
        <v>0.6766367772422619</v>
      </c>
      <c r="C286" s="11">
        <v>0.58340491362151747</v>
      </c>
      <c r="D286" s="11">
        <f t="shared" ref="D286:D292" si="193">C286-B286</f>
        <v>-9.3231863620744426E-2</v>
      </c>
      <c r="E286" s="11">
        <v>0.17602584832913712</v>
      </c>
      <c r="F286" s="11">
        <f t="shared" ref="F286:F287" si="194">SUM(D286:E286)</f>
        <v>8.2793984708392693E-2</v>
      </c>
      <c r="G286" s="200">
        <f t="shared" si="188"/>
        <v>1.5534718012895743E-2</v>
      </c>
    </row>
    <row r="287" spans="1:7" x14ac:dyDescent="0.2">
      <c r="A287" t="str">
        <f t="shared" si="183"/>
        <v>63 Community and civil enforcement occupations</v>
      </c>
      <c r="B287" s="11">
        <v>3.5421520444988155E-2</v>
      </c>
      <c r="C287" s="11">
        <v>1.665914676004952E-2</v>
      </c>
      <c r="D287" s="11">
        <f t="shared" si="193"/>
        <v>-1.8762373684938636E-2</v>
      </c>
      <c r="E287" s="11">
        <v>4.9152282355059583E-3</v>
      </c>
      <c r="F287" s="11">
        <f t="shared" si="194"/>
        <v>-1.3847145449432677E-2</v>
      </c>
      <c r="G287" s="200">
        <f t="shared" si="188"/>
        <v>8.7005230169987513E-3</v>
      </c>
    </row>
    <row r="288" spans="1:7" x14ac:dyDescent="0.2">
      <c r="A288" t="str">
        <f t="shared" si="183"/>
        <v>71 Sales occupations</v>
      </c>
      <c r="B288" s="11">
        <v>1.9677377203570732</v>
      </c>
      <c r="C288" s="11">
        <v>1.4051173313636935</v>
      </c>
      <c r="D288" s="11">
        <f t="shared" si="193"/>
        <v>-0.56262038899337963</v>
      </c>
      <c r="E288" s="11">
        <v>0.39820820643618016</v>
      </c>
      <c r="F288" s="11">
        <f t="shared" ref="F288:F289" si="195">SUM(D288:E288)</f>
        <v>-0.16441218255719947</v>
      </c>
      <c r="G288" s="200">
        <f t="shared" si="188"/>
        <v>1.2362011963079844E-2</v>
      </c>
    </row>
    <row r="289" spans="1:7" x14ac:dyDescent="0.2">
      <c r="A289" t="str">
        <f t="shared" si="183"/>
        <v>72 Customer service occupations</v>
      </c>
      <c r="B289" s="11">
        <v>0.39392977012753844</v>
      </c>
      <c r="C289" s="11">
        <v>0.8846093711456976</v>
      </c>
      <c r="D289" s="11">
        <f t="shared" si="193"/>
        <v>0.49067960101815916</v>
      </c>
      <c r="E289" s="11">
        <v>0.20159197760803255</v>
      </c>
      <c r="F289" s="11">
        <f t="shared" si="195"/>
        <v>0.69227157862619171</v>
      </c>
      <c r="G289" s="200">
        <f t="shared" si="188"/>
        <v>2.7934056446845767E-2</v>
      </c>
    </row>
    <row r="290" spans="1:7" x14ac:dyDescent="0.2">
      <c r="A290" t="str">
        <f t="shared" si="183"/>
        <v>81 Process, plant and machine operatives</v>
      </c>
      <c r="B290" s="11">
        <v>0.61415788181024689</v>
      </c>
      <c r="C290" s="11">
        <v>0.30450936464362638</v>
      </c>
      <c r="D290" s="11">
        <f t="shared" si="193"/>
        <v>-0.30964851716662051</v>
      </c>
      <c r="E290" s="11">
        <v>9.4407021238438762E-2</v>
      </c>
      <c r="F290" s="11">
        <f t="shared" ref="F290:F291" si="196">SUM(D290:E290)</f>
        <v>-0.21524149592818176</v>
      </c>
      <c r="G290" s="200">
        <f t="shared" si="188"/>
        <v>9.5782223249134546E-3</v>
      </c>
    </row>
    <row r="291" spans="1:7" x14ac:dyDescent="0.2">
      <c r="A291" t="str">
        <f t="shared" si="183"/>
        <v>82 Transport and mobile machine drivers and operatives</v>
      </c>
      <c r="B291" s="11">
        <v>1.7220543991043917</v>
      </c>
      <c r="C291" s="11">
        <v>1.4652341982700319</v>
      </c>
      <c r="D291" s="11">
        <f t="shared" si="193"/>
        <v>-0.25682020083435986</v>
      </c>
      <c r="E291" s="11">
        <v>0.64224793632142674</v>
      </c>
      <c r="F291" s="11">
        <f t="shared" si="196"/>
        <v>0.38542773548706688</v>
      </c>
      <c r="G291" s="200">
        <f t="shared" si="188"/>
        <v>2.1355839581830738E-2</v>
      </c>
    </row>
    <row r="292" spans="1:7" x14ac:dyDescent="0.2">
      <c r="A292" t="str">
        <f t="shared" si="183"/>
        <v>91 Elementary trades and related occupations</v>
      </c>
      <c r="B292" s="11">
        <v>0.83172920968941233</v>
      </c>
      <c r="C292" s="11">
        <v>0.47502334168851057</v>
      </c>
      <c r="D292" s="11">
        <f t="shared" si="193"/>
        <v>-0.35670586800090176</v>
      </c>
      <c r="E292" s="11">
        <v>0.16871488560414374</v>
      </c>
      <c r="F292" s="11">
        <f t="shared" ref="F292" si="197">SUM(D292:E292)</f>
        <v>-0.18799098239675802</v>
      </c>
      <c r="G292" s="200">
        <f t="shared" si="188"/>
        <v>1.2388938688767004E-2</v>
      </c>
    </row>
    <row r="293" spans="1:7" x14ac:dyDescent="0.2">
      <c r="A293" t="str">
        <f t="shared" si="183"/>
        <v>92 Elementary administration and service occupations</v>
      </c>
      <c r="B293" s="11">
        <v>4.9657052016794321</v>
      </c>
      <c r="C293" s="11">
        <v>2.6870184967080619</v>
      </c>
      <c r="D293" s="11">
        <f t="shared" ref="D293" si="198">C293-B293</f>
        <v>-2.2786867049713702</v>
      </c>
      <c r="E293" s="11">
        <v>0.84935367354201508</v>
      </c>
      <c r="F293" s="11">
        <f t="shared" ref="F293" si="199">SUM(D293:E293)</f>
        <v>-1.4293330314293551</v>
      </c>
      <c r="G293" s="200">
        <f t="shared" ref="G293:G294" si="200">IF(B293&gt;0,(1+(E293/B293))^(1/($C$6-$B$6))-1,0)</f>
        <v>1.0581969743791886E-2</v>
      </c>
    </row>
    <row r="294" spans="1:7" x14ac:dyDescent="0.2">
      <c r="A294" s="24" t="str">
        <f t="shared" si="183"/>
        <v>All occupations</v>
      </c>
      <c r="B294" s="34">
        <f>SUM(B268:B293)</f>
        <v>21.059477796829725</v>
      </c>
      <c r="C294" s="34">
        <f t="shared" ref="C294:F294" si="201">SUM(C268:C293)</f>
        <v>19.66611648204627</v>
      </c>
      <c r="D294" s="34">
        <f t="shared" si="201"/>
        <v>-1.3933613147834594</v>
      </c>
      <c r="E294" s="34">
        <f t="shared" si="201"/>
        <v>5.8564596447148274</v>
      </c>
      <c r="F294" s="34">
        <f t="shared" si="201"/>
        <v>4.463098329931368</v>
      </c>
      <c r="G294" s="234">
        <f t="shared" si="200"/>
        <v>1.6492380303376297E-2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Enterprise M3 LEP (including all of Surrey)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-1.5798345324473857</v>
      </c>
      <c r="Q7" s="11">
        <f>'Occ T1'!J16</f>
        <v>28.537146335266034</v>
      </c>
    </row>
    <row r="8" spans="1:17" x14ac:dyDescent="0.2">
      <c r="O8" t="str">
        <f>name!E11</f>
        <v>Process, plant and machine operatives</v>
      </c>
      <c r="P8" s="11">
        <f>'Occ T1'!H15</f>
        <v>3.3426554202597423</v>
      </c>
      <c r="Q8" s="11">
        <f>'Occ T1'!J15</f>
        <v>16.4905936341206</v>
      </c>
    </row>
    <row r="9" spans="1:17" x14ac:dyDescent="0.2">
      <c r="O9" t="str">
        <f>name!E10</f>
        <v>Sales and customer service occupations</v>
      </c>
      <c r="P9" s="11">
        <f>'Occ T1'!H14</f>
        <v>0.32113331471426676</v>
      </c>
      <c r="Q9" s="11">
        <f>'Occ T1'!J14</f>
        <v>21.512603116127462</v>
      </c>
    </row>
    <row r="10" spans="1:17" x14ac:dyDescent="0.2">
      <c r="O10" t="str">
        <f>name!E9</f>
        <v>Caring, leisure and other service occupations</v>
      </c>
      <c r="P10" s="11">
        <f>'Occ T1'!H13</f>
        <v>7.8074938444698603</v>
      </c>
      <c r="Q10" s="11">
        <f>'Occ T1'!J13</f>
        <v>45.594690444282783</v>
      </c>
    </row>
    <row r="11" spans="1:17" x14ac:dyDescent="0.2">
      <c r="O11" t="str">
        <f>name!E8</f>
        <v>Skilled trades occupations</v>
      </c>
      <c r="P11" s="11">
        <f>'Occ T1'!H12</f>
        <v>2.8760248398655861</v>
      </c>
      <c r="Q11" s="11">
        <f>'Occ T1'!J12</f>
        <v>26.651867133112127</v>
      </c>
    </row>
    <row r="12" spans="1:17" x14ac:dyDescent="0.2">
      <c r="O12" t="str">
        <f>name!E7</f>
        <v>Administrative and secretarial occupations</v>
      </c>
      <c r="P12" s="11">
        <f>'Occ T1'!H11</f>
        <v>-12.507620533124019</v>
      </c>
      <c r="Q12" s="11">
        <f>'Occ T1'!J11</f>
        <v>19.228474572554976</v>
      </c>
    </row>
    <row r="13" spans="1:17" x14ac:dyDescent="0.2">
      <c r="O13" t="str">
        <f>name!E6</f>
        <v>Associate professional occupations</v>
      </c>
      <c r="P13" s="11">
        <f>'Occ T1'!H10</f>
        <v>4.6686255446143292</v>
      </c>
      <c r="Q13" s="11">
        <f>'Occ T1'!J10</f>
        <v>49.660777587771925</v>
      </c>
    </row>
    <row r="14" spans="1:17" x14ac:dyDescent="0.2">
      <c r="O14" t="str">
        <f>name!E5</f>
        <v>Professional occupations</v>
      </c>
      <c r="P14" s="11">
        <f>'Occ T1'!H9</f>
        <v>28.571738173172776</v>
      </c>
      <c r="Q14" s="11">
        <f>'Occ T1'!J9</f>
        <v>113.32780839690301</v>
      </c>
    </row>
    <row r="15" spans="1:17" x14ac:dyDescent="0.2">
      <c r="O15" t="str">
        <f>name!E4</f>
        <v>Managers, directors and senior officials</v>
      </c>
      <c r="P15" s="11">
        <f>'Occ T1'!H8</f>
        <v>12.925783928475411</v>
      </c>
      <c r="Q15" s="11">
        <f>'Occ T1'!J8</f>
        <v>60.947384981231636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Enterprise M3 LEP (including all of Surrey)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1.7122387398174439</v>
      </c>
      <c r="Q37" s="11">
        <f>'Occ T2'!J8</f>
        <v>31.816379000170922</v>
      </c>
    </row>
    <row r="38" spans="1:17" x14ac:dyDescent="0.2">
      <c r="O38" s="10" t="str">
        <f>name!D5</f>
        <v>12 Other managers and proprietors</v>
      </c>
      <c r="P38" s="11">
        <f>'Occ T2'!H9</f>
        <v>11.21354518865796</v>
      </c>
      <c r="Q38" s="11">
        <f>'Occ T2'!J9</f>
        <v>29.13100598106071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9.2847526632976951</v>
      </c>
      <c r="Q39" s="11">
        <f>'Occ T2'!J10</f>
        <v>31.053475748270515</v>
      </c>
    </row>
    <row r="40" spans="1:17" x14ac:dyDescent="0.2">
      <c r="O40" s="10" t="str">
        <f>name!D7</f>
        <v>22 Health professionals</v>
      </c>
      <c r="P40" s="11">
        <f>'Occ T2'!H11</f>
        <v>2.9313341684795944</v>
      </c>
      <c r="Q40" s="11">
        <f>'Occ T2'!J11</f>
        <v>18.90324317215012</v>
      </c>
    </row>
    <row r="41" spans="1:17" x14ac:dyDescent="0.2">
      <c r="O41" s="10" t="str">
        <f>name!D8</f>
        <v>23 Teaching and other educational professionals</v>
      </c>
      <c r="P41" s="11">
        <f>'Occ T2'!H12</f>
        <v>3.7707171485124036</v>
      </c>
      <c r="Q41" s="11">
        <f>'Occ T2'!J12</f>
        <v>21.611438496921323</v>
      </c>
    </row>
    <row r="42" spans="1:17" x14ac:dyDescent="0.2">
      <c r="O42" s="10" t="str">
        <f>name!D9</f>
        <v>24 Business, media and public service professionals</v>
      </c>
      <c r="P42" s="11">
        <f>'Occ T2'!H13</f>
        <v>12.58493419288309</v>
      </c>
      <c r="Q42" s="11">
        <f>'Occ T2'!J13</f>
        <v>41.759650979561066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-0.6015032178203974</v>
      </c>
      <c r="Q43" s="11">
        <f>'Occ T2'!J14</f>
        <v>4.8510137539620235</v>
      </c>
    </row>
    <row r="44" spans="1:17" x14ac:dyDescent="0.2">
      <c r="O44" s="10" t="str">
        <f>name!D11</f>
        <v>32 Health and social care associate professionals</v>
      </c>
      <c r="P44" s="11">
        <f>'Occ T2'!H15</f>
        <v>0.71739324302001606</v>
      </c>
      <c r="Q44" s="11">
        <f>'Occ T2'!J15</f>
        <v>7.9381817085304531</v>
      </c>
    </row>
    <row r="45" spans="1:17" x14ac:dyDescent="0.2">
      <c r="O45" s="10" t="str">
        <f>name!D12</f>
        <v>33 Protective service occupations</v>
      </c>
      <c r="P45" s="11">
        <f>'Occ T2'!H16</f>
        <v>2.7007371782525533</v>
      </c>
      <c r="Q45" s="11">
        <f>'Occ T2'!J16</f>
        <v>5.7992832413498299</v>
      </c>
    </row>
    <row r="46" spans="1:17" x14ac:dyDescent="0.2">
      <c r="O46" s="10" t="str">
        <f>name!D13</f>
        <v>34 Culture, media and sports occupations</v>
      </c>
      <c r="P46" s="11">
        <f>'Occ T2'!H17</f>
        <v>1.6476500454599936</v>
      </c>
      <c r="Q46" s="11">
        <f>'Occ T2'!J17</f>
        <v>9.7743440221645184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0.20434829570216806</v>
      </c>
      <c r="Q47" s="11">
        <f>'Occ T2'!J18</f>
        <v>21.297954861765106</v>
      </c>
    </row>
    <row r="48" spans="1:17" x14ac:dyDescent="0.2">
      <c r="O48" s="10" t="str">
        <f>name!D15</f>
        <v>41 Administrative occupations</v>
      </c>
      <c r="P48" s="11">
        <f>'Occ T2'!H19</f>
        <v>-9.4095554265886392</v>
      </c>
      <c r="Q48" s="11">
        <f>'Occ T2'!J19</f>
        <v>14.929715881907022</v>
      </c>
    </row>
    <row r="49" spans="15:17" x14ac:dyDescent="0.2">
      <c r="O49" s="10" t="str">
        <f>name!D16</f>
        <v>42 Secretarial and related occupations</v>
      </c>
      <c r="P49" s="11">
        <f>'Occ T2'!H20</f>
        <v>-3.0980651065353744</v>
      </c>
      <c r="Q49" s="11">
        <f>'Occ T2'!J20</f>
        <v>4.2987586906479596</v>
      </c>
    </row>
    <row r="50" spans="15:17" x14ac:dyDescent="0.2">
      <c r="O50" s="10" t="str">
        <f>name!D17</f>
        <v>51 Skilled agricultural and related trades</v>
      </c>
      <c r="P50" s="11">
        <f>'Occ T2'!H21</f>
        <v>1.5221069949360109</v>
      </c>
      <c r="Q50" s="11">
        <f>'Occ T2'!J21</f>
        <v>4.925754161124102</v>
      </c>
    </row>
    <row r="51" spans="15:17" x14ac:dyDescent="0.2">
      <c r="O51" s="10" t="str">
        <f>name!D18</f>
        <v>52 Skilled metal, electrical and electronic trades</v>
      </c>
      <c r="P51" s="11">
        <f>'Occ T2'!H22</f>
        <v>0.31531944067555173</v>
      </c>
      <c r="Q51" s="11">
        <f>'Occ T2'!J22</f>
        <v>7.7001895704199246</v>
      </c>
    </row>
    <row r="52" spans="15:17" x14ac:dyDescent="0.2">
      <c r="O52" s="10" t="str">
        <f>name!D19</f>
        <v>53 Skilled construction and building trades</v>
      </c>
      <c r="P52" s="11">
        <f>'Occ T2'!H23</f>
        <v>-5.751320144774752E-2</v>
      </c>
      <c r="Q52" s="11">
        <f>'Occ T2'!J23</f>
        <v>7.5128937132175295</v>
      </c>
    </row>
    <row r="53" spans="15:17" x14ac:dyDescent="0.2">
      <c r="O53" s="10" t="str">
        <f>name!D20</f>
        <v>54 Textiles, printing and other skilled trades</v>
      </c>
      <c r="P53" s="11">
        <f>'Occ T2'!H24</f>
        <v>1.0961116057017701</v>
      </c>
      <c r="Q53" s="11">
        <f>'Occ T2'!J24</f>
        <v>6.5130296883505672</v>
      </c>
    </row>
    <row r="54" spans="15:17" x14ac:dyDescent="0.2">
      <c r="O54" s="10" t="str">
        <f>name!D21</f>
        <v>61 Caring personal service occupations</v>
      </c>
      <c r="P54" s="11">
        <f>'Occ T2'!H25</f>
        <v>7.2849237623811547</v>
      </c>
      <c r="Q54" s="11">
        <f>'Occ T2'!J25</f>
        <v>36.440959305688537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0.63242924818799295</v>
      </c>
      <c r="Q55" s="11">
        <f>'Occ T2'!J26</f>
        <v>8.9901149609738926</v>
      </c>
    </row>
    <row r="56" spans="15:17" x14ac:dyDescent="0.2">
      <c r="O56" s="10" t="str">
        <f>name!D23</f>
        <v>63 Community and civil enforcement occupations</v>
      </c>
      <c r="P56" s="11">
        <f>'Occ T2'!H27</f>
        <v>-0.10985916609929003</v>
      </c>
      <c r="Q56" s="11">
        <f>'Occ T2'!J27</f>
        <v>0.16361617762035041</v>
      </c>
    </row>
    <row r="57" spans="15:17" x14ac:dyDescent="0.2">
      <c r="O57" s="10" t="str">
        <f>name!D24</f>
        <v>71 Sales occupations</v>
      </c>
      <c r="P57" s="11">
        <f>'Occ T2'!H28</f>
        <v>-4.2027389081801516</v>
      </c>
      <c r="Q57" s="11">
        <f>'Occ T2'!J28</f>
        <v>10.788678057169925</v>
      </c>
    </row>
    <row r="58" spans="15:17" x14ac:dyDescent="0.2">
      <c r="O58" s="10" t="str">
        <f>name!D25</f>
        <v>72 Customer service occupations</v>
      </c>
      <c r="P58" s="11">
        <f>'Occ T2'!H29</f>
        <v>4.5238722228944219</v>
      </c>
      <c r="Q58" s="11">
        <f>'Occ T2'!J29</f>
        <v>10.723925058957541</v>
      </c>
    </row>
    <row r="59" spans="15:17" x14ac:dyDescent="0.2">
      <c r="O59" s="10" t="str">
        <f>name!D26</f>
        <v>81 Process, plant and machine operatives</v>
      </c>
      <c r="P59" s="11">
        <f>'Occ T2'!H30</f>
        <v>1.9174296814704093</v>
      </c>
      <c r="Q59" s="11">
        <f>'Occ T2'!J30</f>
        <v>5.6134660783718022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1.425225738789333</v>
      </c>
      <c r="Q60" s="11">
        <f>'Occ T2'!J31</f>
        <v>10.877127555748798</v>
      </c>
    </row>
    <row r="61" spans="15:17" x14ac:dyDescent="0.2">
      <c r="O61" s="10" t="str">
        <f>name!D28</f>
        <v>91 Elementary trades and related occupations</v>
      </c>
      <c r="P61" s="11">
        <f>'Occ T2'!H32</f>
        <v>-1.0944999270874458</v>
      </c>
      <c r="Q61" s="11">
        <f>'Occ T2'!J32</f>
        <v>0.96638661213980592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-0.48533460535994521</v>
      </c>
      <c r="Q62" s="11">
        <f>'Occ T2'!J33</f>
        <v>27.570759723126223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46.426000000000954</v>
      </c>
      <c r="Q64" s="11">
        <f>'Occ T2'!J35</f>
        <v>381.95134620137054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Enterprise M3 LEP (including all of Surrey)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672.33399999999983</v>
      </c>
      <c r="C8" s="305">
        <f>SUM(C9:C17)</f>
        <v>691.59400000000005</v>
      </c>
      <c r="D8" s="305">
        <f>SUM(D9:D17)</f>
        <v>718.76000000000022</v>
      </c>
      <c r="E8" s="304"/>
      <c r="F8" s="305">
        <f>SUM(F9:F17)</f>
        <v>12.589907206319191</v>
      </c>
      <c r="G8" s="305">
        <f>SUM(G9:G17)</f>
        <v>14.505822576804306</v>
      </c>
      <c r="H8" s="305">
        <f>SUM(H9:H17)</f>
        <v>18.348033681518128</v>
      </c>
      <c r="I8" s="304"/>
      <c r="J8" s="305">
        <f>SUM(J9:J17)</f>
        <v>89.814347131264327</v>
      </c>
      <c r="K8" s="305">
        <f>SUM(K9:K17)</f>
        <v>104.11601425970754</v>
      </c>
      <c r="L8" s="305">
        <f>SUM(L9:L17)</f>
        <v>132.23766294222014</v>
      </c>
      <c r="M8" s="304"/>
      <c r="N8" s="305">
        <f>SUM(N9:N17)</f>
        <v>155.73744103407526</v>
      </c>
      <c r="O8" s="305">
        <f>SUM(O9:O17)</f>
        <v>166.55873139274428</v>
      </c>
      <c r="P8" s="305">
        <f>SUM(P9:P17)</f>
        <v>189.88486875584312</v>
      </c>
      <c r="Q8" s="306"/>
      <c r="R8" s="305">
        <f>SUM(R9:R17)</f>
        <v>40.537357710975691</v>
      </c>
      <c r="S8" s="305">
        <f>SUM(S9:S17)</f>
        <v>40.603390407859045</v>
      </c>
      <c r="T8" s="305">
        <f>SUM(T9:T17)</f>
        <v>44.97468465997008</v>
      </c>
      <c r="U8" s="306"/>
      <c r="V8" s="305">
        <f>SUM(V9:V17)</f>
        <v>41.597453960369371</v>
      </c>
      <c r="W8" s="305">
        <f>SUM(W9:W17)</f>
        <v>42.858467419938037</v>
      </c>
      <c r="X8" s="305">
        <f>SUM(X9:X17)</f>
        <v>48.671925566205651</v>
      </c>
      <c r="Y8" s="306"/>
      <c r="Z8" s="305">
        <f>SUM(Z9:Z17)</f>
        <v>131.72998579055371</v>
      </c>
      <c r="AA8" s="305">
        <f>SUM(AA9:AA17)</f>
        <v>129.24186545026447</v>
      </c>
      <c r="AB8" s="305">
        <f>SUM(AB9:AB17)</f>
        <v>128.59260944780897</v>
      </c>
      <c r="AC8" s="306"/>
      <c r="AD8" s="305">
        <f>SUM(AD9:AD17)</f>
        <v>112.54933633746005</v>
      </c>
      <c r="AE8" s="305">
        <f>SUM(AE9:AE17)</f>
        <v>110.17576544601727</v>
      </c>
      <c r="AF8" s="305">
        <f>SUM(AF9:AF17)</f>
        <v>93.104203928979416</v>
      </c>
      <c r="AG8" s="306"/>
      <c r="AH8" s="305">
        <f>SUM(AH9:AH17)</f>
        <v>66.71869303215253</v>
      </c>
      <c r="AI8" s="305">
        <f>SUM(AI9:AI17)</f>
        <v>63.145832545035269</v>
      </c>
      <c r="AJ8" s="305">
        <f>SUM(AJ9:AJ17)</f>
        <v>43.27989453540836</v>
      </c>
      <c r="AK8" s="306"/>
      <c r="AL8" s="305">
        <f>SUM(AL9:AL17)</f>
        <v>21.059477796829725</v>
      </c>
      <c r="AM8" s="305">
        <f>SUM(AM9:AM17)</f>
        <v>20.388110501629832</v>
      </c>
      <c r="AN8" s="305">
        <f>SUM(AN9:AN17)</f>
        <v>19.666116482046267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84.215943860563328</v>
      </c>
      <c r="C9" s="304">
        <f t="shared" ref="B9:D17" si="0">SUM(C21,C33,C51,C63,C75,C93)</f>
        <v>87.06228269045765</v>
      </c>
      <c r="D9" s="304">
        <f t="shared" si="0"/>
        <v>97.141727789038683</v>
      </c>
      <c r="E9" s="304"/>
      <c r="F9" s="304">
        <f t="shared" ref="F9:H17" si="1">SUM(F21,F33,F51,F63,F75,F93)</f>
        <v>1.5094588324799727</v>
      </c>
      <c r="G9" s="304">
        <f t="shared" si="1"/>
        <v>1.7197710292627788</v>
      </c>
      <c r="H9" s="304">
        <f t="shared" si="1"/>
        <v>2.2914254943164507</v>
      </c>
      <c r="I9" s="304"/>
      <c r="J9" s="304">
        <f t="shared" ref="J9:L17" si="2">SUM(J21,J33,J51,J63,J75,J93)</f>
        <v>12.058820703097574</v>
      </c>
      <c r="K9" s="304">
        <f t="shared" si="2"/>
        <v>13.651320918789457</v>
      </c>
      <c r="L9" s="304">
        <f t="shared" si="2"/>
        <v>18.209450848464105</v>
      </c>
      <c r="M9" s="304"/>
      <c r="N9" s="304">
        <f t="shared" ref="N9:P17" si="3">SUM(N21,N33,N51,N63,N75,N93)</f>
        <v>24.147109478256169</v>
      </c>
      <c r="O9" s="304">
        <f t="shared" si="3"/>
        <v>25.195123070300077</v>
      </c>
      <c r="P9" s="304">
        <f t="shared" si="3"/>
        <v>29.553625359185084</v>
      </c>
      <c r="Q9" s="306"/>
      <c r="R9" s="304">
        <f t="shared" ref="R9:T9" si="4">SUM(R21,R33,R51,R63,R75,R93)</f>
        <v>5.2504087275902345</v>
      </c>
      <c r="S9" s="304">
        <f t="shared" si="4"/>
        <v>5.397363453859966</v>
      </c>
      <c r="T9" s="304">
        <f t="shared" si="4"/>
        <v>6.2610472749661437</v>
      </c>
      <c r="U9" s="306"/>
      <c r="V9" s="304">
        <f t="shared" ref="V9:X9" si="5">SUM(V21,V33,V51,V63,V75,V93)</f>
        <v>6.9369517667709149</v>
      </c>
      <c r="W9" s="304">
        <f t="shared" si="5"/>
        <v>6.9726319260575762</v>
      </c>
      <c r="X9" s="304">
        <f t="shared" si="5"/>
        <v>7.9977401430002022</v>
      </c>
      <c r="Y9" s="306"/>
      <c r="Z9" s="304">
        <f t="shared" ref="Z9:AB9" si="6">SUM(Z21,Z33,Z51,Z63,Z75,Z93)</f>
        <v>14.55785202732266</v>
      </c>
      <c r="AA9" s="304">
        <f t="shared" si="6"/>
        <v>13.730279681060104</v>
      </c>
      <c r="AB9" s="304">
        <f t="shared" si="6"/>
        <v>14.561794451885547</v>
      </c>
      <c r="AC9" s="306"/>
      <c r="AD9" s="304">
        <f>SUM(AD21,AD33,AD51,AD63,AD75,AD93)</f>
        <v>11.417955534672901</v>
      </c>
      <c r="AE9" s="304">
        <f t="shared" ref="AE9:AF9" si="7">SUM(AE21,AE33,AE51,AE63,AE75,AE93)</f>
        <v>11.457187550306509</v>
      </c>
      <c r="AF9" s="304">
        <f t="shared" si="7"/>
        <v>10.336687968377966</v>
      </c>
      <c r="AG9" s="306"/>
      <c r="AH9" s="304">
        <f t="shared" ref="AH9:AJ9" si="8">SUM(AH21,AH33,AH51,AH63,AH75,AH93)</f>
        <v>6.8032156131980388</v>
      </c>
      <c r="AI9" s="304">
        <f t="shared" si="8"/>
        <v>7.0426669389939738</v>
      </c>
      <c r="AJ9" s="304">
        <f t="shared" si="8"/>
        <v>5.4963968125886185</v>
      </c>
      <c r="AK9" s="306"/>
      <c r="AL9" s="304">
        <f t="shared" ref="AL9:AN9" si="9">SUM(AL21,AL33,AL51,AL63,AL75,AL93)</f>
        <v>1.5341711771748647</v>
      </c>
      <c r="AM9" s="304">
        <f t="shared" si="9"/>
        <v>1.8959381218272084</v>
      </c>
      <c r="AN9" s="304">
        <f t="shared" si="9"/>
        <v>2.4335594362545541</v>
      </c>
    </row>
    <row r="10" spans="1:40" x14ac:dyDescent="0.2">
      <c r="A10" s="13" t="str">
        <f>name!E5</f>
        <v>Professional occupations</v>
      </c>
      <c r="B10" s="304">
        <f t="shared" si="0"/>
        <v>167.13994718800026</v>
      </c>
      <c r="C10" s="304">
        <f t="shared" si="0"/>
        <v>179.45078195070721</v>
      </c>
      <c r="D10" s="304">
        <f t="shared" si="0"/>
        <v>195.71168536117293</v>
      </c>
      <c r="E10" s="304"/>
      <c r="F10" s="304">
        <f t="shared" si="1"/>
        <v>8.7092741584850906</v>
      </c>
      <c r="G10" s="304">
        <f t="shared" si="1"/>
        <v>10.03328664413284</v>
      </c>
      <c r="H10" s="304">
        <f t="shared" si="1"/>
        <v>12.316356914692117</v>
      </c>
      <c r="I10" s="304"/>
      <c r="J10" s="304">
        <f t="shared" si="2"/>
        <v>48.507263950117405</v>
      </c>
      <c r="K10" s="304">
        <f t="shared" si="2"/>
        <v>56.261424579834554</v>
      </c>
      <c r="L10" s="304">
        <f t="shared" si="2"/>
        <v>69.057205848981383</v>
      </c>
      <c r="M10" s="304"/>
      <c r="N10" s="304">
        <f t="shared" si="3"/>
        <v>59.041871559864802</v>
      </c>
      <c r="O10" s="304">
        <f t="shared" si="3"/>
        <v>62.246308897514751</v>
      </c>
      <c r="P10" s="304">
        <f t="shared" si="3"/>
        <v>65.380099184193483</v>
      </c>
      <c r="Q10" s="306"/>
      <c r="R10" s="304">
        <f t="shared" ref="R10:T10" si="10">SUM(R22,R34,R52,R64,R76,R94)</f>
        <v>7.9927423624828338</v>
      </c>
      <c r="S10" s="304">
        <f t="shared" si="10"/>
        <v>6.5396341658264001</v>
      </c>
      <c r="T10" s="304">
        <f t="shared" si="10"/>
        <v>5.7351791491007269</v>
      </c>
      <c r="U10" s="306"/>
      <c r="V10" s="304">
        <f t="shared" ref="V10:X10" si="11">SUM(V22,V34,V52,V64,V76,V94)</f>
        <v>8.5840395572953465</v>
      </c>
      <c r="W10" s="304">
        <f t="shared" si="11"/>
        <v>8.6125644289228234</v>
      </c>
      <c r="X10" s="304">
        <f t="shared" si="11"/>
        <v>9.041666799846503</v>
      </c>
      <c r="Y10" s="306"/>
      <c r="Z10" s="304">
        <f t="shared" ref="Z10:AB10" si="12">SUM(Z22,Z34,Z52,Z64,Z76,Z94)</f>
        <v>15.964531409362349</v>
      </c>
      <c r="AA10" s="304">
        <f t="shared" si="12"/>
        <v>16.114350896118015</v>
      </c>
      <c r="AB10" s="304">
        <f t="shared" si="12"/>
        <v>16.824484178977741</v>
      </c>
      <c r="AC10" s="306"/>
      <c r="AD10" s="304">
        <f t="shared" ref="AD10:AF10" si="13">SUM(AD22,AD34,AD52,AD64,AD76,AD94)</f>
        <v>10.780610978839242</v>
      </c>
      <c r="AE10" s="304">
        <f t="shared" si="13"/>
        <v>10.956525109577425</v>
      </c>
      <c r="AF10" s="304">
        <f t="shared" si="13"/>
        <v>9.5474816878647957</v>
      </c>
      <c r="AG10" s="306"/>
      <c r="AH10" s="304">
        <f t="shared" ref="AH10:AJ10" si="14">SUM(AH22,AH34,AH52,AH64,AH76,AH94)</f>
        <v>6.195797945439768</v>
      </c>
      <c r="AI10" s="304">
        <f t="shared" si="14"/>
        <v>6.6617456713800349</v>
      </c>
      <c r="AJ10" s="304">
        <f t="shared" si="14"/>
        <v>4.6906090939203828</v>
      </c>
      <c r="AK10" s="306"/>
      <c r="AL10" s="304">
        <f t="shared" ref="AL10:AN10" si="15">SUM(AL22,AL34,AL52,AL64,AL76,AL94)</f>
        <v>1.363815266113432</v>
      </c>
      <c r="AM10" s="304">
        <f t="shared" si="15"/>
        <v>2.0249415574003864</v>
      </c>
      <c r="AN10" s="304">
        <f t="shared" si="15"/>
        <v>3.1186025035957963</v>
      </c>
    </row>
    <row r="11" spans="1:40" x14ac:dyDescent="0.2">
      <c r="A11" s="13" t="str">
        <f>name!E6</f>
        <v>Associate professional occupations</v>
      </c>
      <c r="B11" s="304">
        <f>SUM(B23,B35,B53,B65,B77,B95)</f>
        <v>97.305467301265907</v>
      </c>
      <c r="C11" s="304">
        <f t="shared" si="0"/>
        <v>95.627845589807322</v>
      </c>
      <c r="D11" s="304">
        <f>SUM(D23,D35,D53,D65,D77,D95)</f>
        <v>101.97409284588005</v>
      </c>
      <c r="E11" s="304"/>
      <c r="F11" s="304">
        <f t="shared" si="1"/>
        <v>1.4567420474476329</v>
      </c>
      <c r="G11" s="304">
        <f t="shared" si="1"/>
        <v>1.6296850325676111</v>
      </c>
      <c r="H11" s="304">
        <f t="shared" si="1"/>
        <v>2.1823803261775607</v>
      </c>
      <c r="I11" s="304"/>
      <c r="J11" s="304">
        <f t="shared" si="2"/>
        <v>15.199515133175627</v>
      </c>
      <c r="K11" s="304">
        <f t="shared" si="2"/>
        <v>16.747647437805295</v>
      </c>
      <c r="L11" s="304">
        <f t="shared" si="2"/>
        <v>21.351141260539396</v>
      </c>
      <c r="M11" s="304"/>
      <c r="N11" s="304">
        <f t="shared" si="3"/>
        <v>30.593357484166042</v>
      </c>
      <c r="O11" s="304">
        <f t="shared" si="3"/>
        <v>31.043206507740276</v>
      </c>
      <c r="P11" s="304">
        <f t="shared" si="3"/>
        <v>34.728404123441301</v>
      </c>
      <c r="Q11" s="306"/>
      <c r="R11" s="304">
        <f t="shared" ref="R11:T11" si="16">SUM(R23,R35,R53,R65,R77,R95)</f>
        <v>7.3636784572922842</v>
      </c>
      <c r="S11" s="304">
        <f t="shared" si="16"/>
        <v>6.8544321364482963</v>
      </c>
      <c r="T11" s="304">
        <f t="shared" si="16"/>
        <v>7.2678215207448469</v>
      </c>
      <c r="U11" s="306"/>
      <c r="V11" s="304">
        <f t="shared" ref="V11:X11" si="17">SUM(V23,V35,V53,V65,V77,V95)</f>
        <v>6.7287079205214173</v>
      </c>
      <c r="W11" s="304">
        <f t="shared" si="17"/>
        <v>6.274168938458426</v>
      </c>
      <c r="X11" s="304">
        <f t="shared" si="17"/>
        <v>6.6261901835804862</v>
      </c>
      <c r="Y11" s="306"/>
      <c r="Z11" s="304">
        <f t="shared" ref="Z11:AB11" si="18">SUM(Z23,Z35,Z53,Z65,Z77,Z95)</f>
        <v>16.269761023921706</v>
      </c>
      <c r="AA11" s="304">
        <f t="shared" si="18"/>
        <v>14.668719966183637</v>
      </c>
      <c r="AB11" s="304">
        <f t="shared" si="18"/>
        <v>14.303366325344488</v>
      </c>
      <c r="AC11" s="306"/>
      <c r="AD11" s="304">
        <f t="shared" ref="AD11:AF11" si="19">SUM(AD23,AD35,AD53,AD65,AD77,AD95)</f>
        <v>11.642867639457126</v>
      </c>
      <c r="AE11" s="304">
        <f t="shared" si="19"/>
        <v>10.643182743842596</v>
      </c>
      <c r="AF11" s="304">
        <f t="shared" si="19"/>
        <v>8.7299477086680319</v>
      </c>
      <c r="AG11" s="306"/>
      <c r="AH11" s="304">
        <f t="shared" ref="AH11:AJ11" si="20">SUM(AH23,AH35,AH53,AH65,AH77,AH95)</f>
        <v>6.5582428833590649</v>
      </c>
      <c r="AI11" s="304">
        <f t="shared" si="20"/>
        <v>6.0226263822040105</v>
      </c>
      <c r="AJ11" s="304">
        <f t="shared" si="20"/>
        <v>4.1693466820106462</v>
      </c>
      <c r="AK11" s="306"/>
      <c r="AL11" s="304">
        <f t="shared" ref="AL11:AN11" si="21">SUM(AL23,AL35,AL53,AL65,AL77,AL95)</f>
        <v>1.4925947119250116</v>
      </c>
      <c r="AM11" s="304">
        <f t="shared" si="21"/>
        <v>1.7441764445571615</v>
      </c>
      <c r="AN11" s="304">
        <f t="shared" si="21"/>
        <v>2.6154947153732939</v>
      </c>
    </row>
    <row r="12" spans="1:40" x14ac:dyDescent="0.2">
      <c r="A12" s="13" t="str">
        <f>name!E7</f>
        <v>Administrative and secretarial occupations</v>
      </c>
      <c r="B12" s="304">
        <f t="shared" si="0"/>
        <v>69.335365282298866</v>
      </c>
      <c r="C12" s="304">
        <f t="shared" si="0"/>
        <v>64.364600529100045</v>
      </c>
      <c r="D12" s="304">
        <f t="shared" si="0"/>
        <v>56.827744749174968</v>
      </c>
      <c r="E12" s="304"/>
      <c r="F12" s="304">
        <f t="shared" si="1"/>
        <v>0.42958719854554261</v>
      </c>
      <c r="G12" s="304">
        <f t="shared" si="1"/>
        <v>0.5082569062588278</v>
      </c>
      <c r="H12" s="304">
        <f t="shared" si="1"/>
        <v>0.72934588047480886</v>
      </c>
      <c r="I12" s="304"/>
      <c r="J12" s="304">
        <f t="shared" si="2"/>
        <v>5.0538888904623365</v>
      </c>
      <c r="K12" s="304">
        <f t="shared" si="2"/>
        <v>5.9682781577772595</v>
      </c>
      <c r="L12" s="304">
        <f t="shared" si="2"/>
        <v>7.5877682252363732</v>
      </c>
      <c r="M12" s="304"/>
      <c r="N12" s="304">
        <f t="shared" si="3"/>
        <v>14.439564126574242</v>
      </c>
      <c r="O12" s="304">
        <f t="shared" si="3"/>
        <v>15.744375203746841</v>
      </c>
      <c r="P12" s="304">
        <f t="shared" si="3"/>
        <v>19.224292532260407</v>
      </c>
      <c r="Q12" s="306"/>
      <c r="R12" s="304">
        <f t="shared" ref="R12:T12" si="22">SUM(R24,R36,R54,R66,R78,R96)</f>
        <v>5.7428806791860945</v>
      </c>
      <c r="S12" s="304">
        <f t="shared" si="22"/>
        <v>6.1696869805679428</v>
      </c>
      <c r="T12" s="304">
        <f t="shared" si="22"/>
        <v>7.0474624565679953</v>
      </c>
      <c r="U12" s="306"/>
      <c r="V12" s="304">
        <f t="shared" ref="V12:X12" si="23">SUM(V24,V36,V54,V66,V78,V96)</f>
        <v>5.0652188212496085</v>
      </c>
      <c r="W12" s="304">
        <f t="shared" si="23"/>
        <v>5.1813034080635472</v>
      </c>
      <c r="X12" s="304">
        <f t="shared" si="23"/>
        <v>5.7534903173661727</v>
      </c>
      <c r="Y12" s="306"/>
      <c r="Z12" s="304">
        <f t="shared" ref="Z12:AA12" si="24">SUM(Z24,Z36,Z54,Z66,Z78,Z96)</f>
        <v>14.272330803933906</v>
      </c>
      <c r="AA12" s="304">
        <f t="shared" si="24"/>
        <v>12.486514175791736</v>
      </c>
      <c r="AB12" s="304">
        <f>SUM(AB24,AB36,AB54,AB66,AB78,AB96)</f>
        <v>7.4540595505263534</v>
      </c>
      <c r="AC12" s="306"/>
      <c r="AD12" s="304">
        <f t="shared" ref="AD12:AE12" si="25">SUM(AD24,AD36,AD54,AD66,AD78,AD96)</f>
        <v>14.35702223667505</v>
      </c>
      <c r="AE12" s="304">
        <f t="shared" si="25"/>
        <v>11.78258955987021</v>
      </c>
      <c r="AF12" s="304">
        <f>SUM(AF24,AF36,AF54,AF66,AF78,AF96)</f>
        <v>6.2882176420642653</v>
      </c>
      <c r="AG12" s="306"/>
      <c r="AH12" s="304">
        <f t="shared" ref="AH12:AI12" si="26">SUM(AH24,AH36,AH54,AH66,AH78,AH96)</f>
        <v>8.0264372613526387</v>
      </c>
      <c r="AI12" s="304">
        <f t="shared" si="26"/>
        <v>4.9636241258776348</v>
      </c>
      <c r="AJ12" s="304">
        <f>SUM(AJ24,AJ36,AJ54,AJ66,AJ78,AJ96)</f>
        <v>1.4785569174431075</v>
      </c>
      <c r="AK12" s="306"/>
      <c r="AL12" s="304">
        <f t="shared" ref="AL12:AM12" si="27">SUM(AL24,AL36,AL54,AL66,AL78,AL96)</f>
        <v>1.9484352643194562</v>
      </c>
      <c r="AM12" s="304">
        <f t="shared" si="27"/>
        <v>1.5599720111460449</v>
      </c>
      <c r="AN12" s="304">
        <f>SUM(AN24,AN36,AN54,AN66,AN78,AN96)</f>
        <v>1.2645512272354777</v>
      </c>
    </row>
    <row r="13" spans="1:40" x14ac:dyDescent="0.2">
      <c r="A13" s="13" t="str">
        <f>name!E8</f>
        <v>Skilled trades occupations</v>
      </c>
      <c r="B13" s="304">
        <f t="shared" si="0"/>
        <v>53.213461283120857</v>
      </c>
      <c r="C13" s="304">
        <f t="shared" si="0"/>
        <v>55.994549024345723</v>
      </c>
      <c r="D13" s="304">
        <f t="shared" si="0"/>
        <v>56.089486122986393</v>
      </c>
      <c r="E13" s="304"/>
      <c r="F13" s="304">
        <f t="shared" si="1"/>
        <v>0.11132873023431059</v>
      </c>
      <c r="G13" s="304">
        <f t="shared" si="1"/>
        <v>0.13741524119756568</v>
      </c>
      <c r="H13" s="304">
        <f t="shared" si="1"/>
        <v>0.18115337560159861</v>
      </c>
      <c r="I13" s="304"/>
      <c r="J13" s="304">
        <f t="shared" si="2"/>
        <v>1.3857613028963578</v>
      </c>
      <c r="K13" s="304">
        <f t="shared" si="2"/>
        <v>1.8074523037156185</v>
      </c>
      <c r="L13" s="304">
        <f t="shared" si="2"/>
        <v>2.6304972773156807</v>
      </c>
      <c r="M13" s="304"/>
      <c r="N13" s="304">
        <f t="shared" si="3"/>
        <v>4.1664768533005114</v>
      </c>
      <c r="O13" s="304">
        <f t="shared" si="3"/>
        <v>4.9904187124167789</v>
      </c>
      <c r="P13" s="304">
        <f t="shared" si="3"/>
        <v>6.4375631845316752</v>
      </c>
      <c r="Q13" s="306"/>
      <c r="R13" s="304">
        <f t="shared" ref="R13:T13" si="28">SUM(R25,R37,R55,R67,R79,R97)</f>
        <v>1.7707068010088165</v>
      </c>
      <c r="S13" s="304">
        <f t="shared" si="28"/>
        <v>1.9671286507446588</v>
      </c>
      <c r="T13" s="304">
        <f t="shared" si="28"/>
        <v>2.4614660670834425</v>
      </c>
      <c r="U13" s="306"/>
      <c r="V13" s="304">
        <f t="shared" ref="V13:X13" si="29">SUM(V25,V37,V55,V67,V79,V97)</f>
        <v>3.5288686953007522</v>
      </c>
      <c r="W13" s="304">
        <f t="shared" si="29"/>
        <v>3.8616251182065824</v>
      </c>
      <c r="X13" s="304">
        <f t="shared" si="29"/>
        <v>4.6980853780091962</v>
      </c>
      <c r="Y13" s="306"/>
      <c r="Z13" s="304">
        <f t="shared" ref="Z13:AB13" si="30">SUM(Z25,Z37,Z55,Z67,Z79,Z97)</f>
        <v>17.678758956512734</v>
      </c>
      <c r="AA13" s="304">
        <f t="shared" si="30"/>
        <v>17.887604878275301</v>
      </c>
      <c r="AB13" s="304">
        <f t="shared" si="30"/>
        <v>17.404030902992151</v>
      </c>
      <c r="AC13" s="306"/>
      <c r="AD13" s="304">
        <f t="shared" ref="AD13:AF13" si="31">SUM(AD25,AD37,AD55,AD67,AD79,AD97)</f>
        <v>13.656214407333625</v>
      </c>
      <c r="AE13" s="304">
        <f t="shared" si="31"/>
        <v>13.953933965439331</v>
      </c>
      <c r="AF13" s="304">
        <f t="shared" si="31"/>
        <v>13.167107825400763</v>
      </c>
      <c r="AG13" s="306"/>
      <c r="AH13" s="304">
        <f t="shared" ref="AH13:AJ13" si="32">SUM(AH25,AH37,AH55,AH67,AH79,AH97)</f>
        <v>7.8202367707527314</v>
      </c>
      <c r="AI13" s="304">
        <f t="shared" si="32"/>
        <v>8.3734317282718678</v>
      </c>
      <c r="AJ13" s="304">
        <f t="shared" si="32"/>
        <v>7.3541698530801849</v>
      </c>
      <c r="AK13" s="306"/>
      <c r="AL13" s="304">
        <f t="shared" ref="AL13:AN13" si="33">SUM(AL25,AL37,AL55,AL67,AL79,AL97)</f>
        <v>3.0951087657810099</v>
      </c>
      <c r="AM13" s="304">
        <f t="shared" si="33"/>
        <v>3.0155384260780207</v>
      </c>
      <c r="AN13" s="304">
        <f t="shared" si="33"/>
        <v>1.7554122589716985</v>
      </c>
    </row>
    <row r="14" spans="1:40" x14ac:dyDescent="0.2">
      <c r="A14" s="13" t="str">
        <f>name!E9</f>
        <v>Caring, leisure and other service occupations</v>
      </c>
      <c r="B14" s="304">
        <f t="shared" si="0"/>
        <v>65.185913863381899</v>
      </c>
      <c r="C14" s="304">
        <f t="shared" si="0"/>
        <v>68.898460239919643</v>
      </c>
      <c r="D14" s="304">
        <f t="shared" si="0"/>
        <v>72.993407707851759</v>
      </c>
      <c r="E14" s="304"/>
      <c r="F14" s="304">
        <f t="shared" si="1"/>
        <v>7.9872905742042255E-2</v>
      </c>
      <c r="G14" s="304">
        <f t="shared" si="1"/>
        <v>0.10482970695032094</v>
      </c>
      <c r="H14" s="304">
        <f t="shared" si="1"/>
        <v>0.14586368383970885</v>
      </c>
      <c r="I14" s="304"/>
      <c r="J14" s="304">
        <f t="shared" si="2"/>
        <v>3.0087568264964668</v>
      </c>
      <c r="K14" s="304">
        <f t="shared" si="2"/>
        <v>3.903946923583435</v>
      </c>
      <c r="L14" s="304">
        <f t="shared" si="2"/>
        <v>5.252191055038578</v>
      </c>
      <c r="M14" s="304"/>
      <c r="N14" s="304">
        <f t="shared" si="3"/>
        <v>8.7601225396569511</v>
      </c>
      <c r="O14" s="304">
        <f t="shared" si="3"/>
        <v>10.490856771034828</v>
      </c>
      <c r="P14" s="304">
        <f t="shared" si="3"/>
        <v>12.827396284913565</v>
      </c>
      <c r="Q14" s="306"/>
      <c r="R14" s="304">
        <f>SUM(R26,R38,R56,R68,R80,R98)</f>
        <v>6.478890442265655</v>
      </c>
      <c r="S14" s="304">
        <f t="shared" ref="S14:T14" si="34">SUM(S26,S38,S56,S68,S80,S98)</f>
        <v>6.9128139104822068</v>
      </c>
      <c r="T14" s="304">
        <f t="shared" si="34"/>
        <v>7.5504593112018092</v>
      </c>
      <c r="U14" s="306"/>
      <c r="V14" s="304">
        <f t="shared" ref="V14:X14" si="35">SUM(V26,V38,V56,V68,V80,V98)</f>
        <v>4.7170266366551417</v>
      </c>
      <c r="W14" s="304">
        <f t="shared" si="35"/>
        <v>5.1843072025640637</v>
      </c>
      <c r="X14" s="304">
        <f t="shared" si="35"/>
        <v>6.1333466406484094</v>
      </c>
      <c r="Y14" s="306"/>
      <c r="Z14" s="304">
        <f t="shared" ref="Z14:AB14" si="36">SUM(Z26,Z38,Z56,Z68,Z80,Z98)</f>
        <v>21.869896670041769</v>
      </c>
      <c r="AA14" s="304">
        <f t="shared" si="36"/>
        <v>22.730327080498274</v>
      </c>
      <c r="AB14" s="304">
        <f t="shared" si="36"/>
        <v>24.838656969768259</v>
      </c>
      <c r="AC14" s="306"/>
      <c r="AD14" s="304">
        <f t="shared" ref="AD14:AF14" si="37">SUM(AD26,AD38,AD56,AD68,AD80,AD98)</f>
        <v>14.839896070985382</v>
      </c>
      <c r="AE14" s="304">
        <f t="shared" si="37"/>
        <v>14.519767225044072</v>
      </c>
      <c r="AF14" s="304">
        <f t="shared" si="37"/>
        <v>11.944785895014576</v>
      </c>
      <c r="AG14" s="306"/>
      <c r="AH14" s="304">
        <f t="shared" ref="AH14:AJ14" si="38">SUM(AH26,AH38,AH56,AH68,AH80,AH98)</f>
        <v>4.3014133427906298</v>
      </c>
      <c r="AI14" s="304">
        <f t="shared" si="38"/>
        <v>3.9057004418244903</v>
      </c>
      <c r="AJ14" s="304">
        <f t="shared" si="38"/>
        <v>3.0437236306310287</v>
      </c>
      <c r="AK14" s="306"/>
      <c r="AL14" s="304">
        <f t="shared" ref="AL14:AN14" si="39">SUM(AL26,AL38,AL56,AL68,AL80,AL98)</f>
        <v>1.1300384287478564</v>
      </c>
      <c r="AM14" s="304">
        <f t="shared" si="39"/>
        <v>1.1459109779379464</v>
      </c>
      <c r="AN14" s="304">
        <f t="shared" si="39"/>
        <v>1.2569842367958224</v>
      </c>
    </row>
    <row r="15" spans="1:40" x14ac:dyDescent="0.2">
      <c r="A15" s="13" t="str">
        <f>name!E10</f>
        <v>Sales and customer service occupations</v>
      </c>
      <c r="B15" s="304">
        <f t="shared" si="0"/>
        <v>47.381191117375415</v>
      </c>
      <c r="C15" s="304">
        <f t="shared" si="0"/>
        <v>47.684414345142933</v>
      </c>
      <c r="D15" s="304">
        <f t="shared" si="0"/>
        <v>47.702324432089632</v>
      </c>
      <c r="E15" s="304"/>
      <c r="F15" s="304">
        <f t="shared" si="1"/>
        <v>0.16529525913009829</v>
      </c>
      <c r="G15" s="304">
        <f t="shared" si="1"/>
        <v>0.20078701799110876</v>
      </c>
      <c r="H15" s="304">
        <f t="shared" si="1"/>
        <v>0.2612125517615943</v>
      </c>
      <c r="I15" s="304"/>
      <c r="J15" s="304">
        <f t="shared" si="2"/>
        <v>2.2242508878404892</v>
      </c>
      <c r="K15" s="304">
        <f t="shared" si="2"/>
        <v>2.720183351917401</v>
      </c>
      <c r="L15" s="304">
        <f t="shared" si="2"/>
        <v>3.7512050662240535</v>
      </c>
      <c r="M15" s="304"/>
      <c r="N15" s="304">
        <f t="shared" si="3"/>
        <v>7.6255964392222131</v>
      </c>
      <c r="O15" s="304">
        <f t="shared" si="3"/>
        <v>8.6073410497421268</v>
      </c>
      <c r="P15" s="304">
        <f t="shared" si="3"/>
        <v>10.821892457314261</v>
      </c>
      <c r="Q15" s="306"/>
      <c r="R15" s="304">
        <f t="shared" ref="R15:T15" si="40">SUM(R27,R39,R57,R69,R81,R99)</f>
        <v>2.3927522471711198</v>
      </c>
      <c r="S15" s="304">
        <f t="shared" si="40"/>
        <v>2.6065695680175898</v>
      </c>
      <c r="T15" s="304">
        <f t="shared" si="40"/>
        <v>3.1273926123346585</v>
      </c>
      <c r="U15" s="306"/>
      <c r="V15" s="304">
        <f t="shared" ref="V15:X15" si="41">SUM(V27,V39,V57,V69,V81,V99)</f>
        <v>2.1400614954086135</v>
      </c>
      <c r="W15" s="304">
        <f t="shared" si="41"/>
        <v>2.2850190120390188</v>
      </c>
      <c r="X15" s="304">
        <f t="shared" si="41"/>
        <v>2.6592068906843727</v>
      </c>
      <c r="Y15" s="306"/>
      <c r="Z15" s="304">
        <f t="shared" ref="Z15:AB15" si="42">SUM(Z27,Z39,Z57,Z69,Z81,Z99)</f>
        <v>12.860963025960128</v>
      </c>
      <c r="AA15" s="304">
        <f t="shared" si="42"/>
        <v>12.633868583948658</v>
      </c>
      <c r="AB15" s="304">
        <f t="shared" si="42"/>
        <v>13.138833095937883</v>
      </c>
      <c r="AC15" s="306"/>
      <c r="AD15" s="304">
        <f t="shared" ref="AD15:AF15" si="43">SUM(AD27,AD39,AD57,AD69,AD81,AD99)</f>
        <v>11.039376913166764</v>
      </c>
      <c r="AE15" s="304">
        <f t="shared" si="43"/>
        <v>10.515068873769486</v>
      </c>
      <c r="AF15" s="304">
        <f t="shared" si="43"/>
        <v>8.7107039596134399</v>
      </c>
      <c r="AG15" s="306"/>
      <c r="AH15" s="304">
        <f t="shared" ref="AH15:AJ15" si="44">SUM(AH27,AH39,AH57,AH69,AH81,AH99)</f>
        <v>6.5712273589913783</v>
      </c>
      <c r="AI15" s="304">
        <f t="shared" si="44"/>
        <v>5.7298369822299486</v>
      </c>
      <c r="AJ15" s="304">
        <f t="shared" si="44"/>
        <v>2.9421510957099768</v>
      </c>
      <c r="AK15" s="306"/>
      <c r="AL15" s="304">
        <f t="shared" ref="AL15:AN15" si="45">SUM(AL27,AL39,AL57,AL69,AL81,AL99)</f>
        <v>2.3616674904846113</v>
      </c>
      <c r="AM15" s="304">
        <f t="shared" si="45"/>
        <v>2.385739905487585</v>
      </c>
      <c r="AN15" s="304">
        <f t="shared" si="45"/>
        <v>2.2897267025093915</v>
      </c>
    </row>
    <row r="16" spans="1:40" x14ac:dyDescent="0.2">
      <c r="A16" s="13" t="str">
        <f>name!E11</f>
        <v>Process, plant and machine operatives</v>
      </c>
      <c r="B16" s="304">
        <f t="shared" si="0"/>
        <v>24.827968781565716</v>
      </c>
      <c r="C16" s="304">
        <f t="shared" si="0"/>
        <v>28.081908678536116</v>
      </c>
      <c r="D16" s="304">
        <f t="shared" si="0"/>
        <v>28.170624201825504</v>
      </c>
      <c r="E16" s="304"/>
      <c r="F16" s="304">
        <f t="shared" si="1"/>
        <v>7.9566379666988235E-2</v>
      </c>
      <c r="G16" s="304">
        <f t="shared" si="1"/>
        <v>0.11247308423980495</v>
      </c>
      <c r="H16" s="304">
        <f t="shared" si="1"/>
        <v>0.163420977725519</v>
      </c>
      <c r="I16" s="304"/>
      <c r="J16" s="304">
        <f t="shared" si="2"/>
        <v>0.61369175336357207</v>
      </c>
      <c r="K16" s="304">
        <f t="shared" si="2"/>
        <v>0.80089987804259577</v>
      </c>
      <c r="L16" s="304">
        <f t="shared" si="2"/>
        <v>1.162104631219258</v>
      </c>
      <c r="M16" s="304"/>
      <c r="N16" s="304">
        <f t="shared" si="3"/>
        <v>1.4478005105537282</v>
      </c>
      <c r="O16" s="304">
        <f t="shared" si="3"/>
        <v>1.7968847453985854</v>
      </c>
      <c r="P16" s="304">
        <f t="shared" si="3"/>
        <v>2.4735547484954643</v>
      </c>
      <c r="Q16" s="306"/>
      <c r="R16" s="304">
        <f t="shared" ref="R16:T16" si="46">SUM(R28,R40,R58,R70,R82,R100)</f>
        <v>0.65508670258570922</v>
      </c>
      <c r="S16" s="304">
        <f t="shared" si="46"/>
        <v>0.83012044824214581</v>
      </c>
      <c r="T16" s="304">
        <f t="shared" si="46"/>
        <v>1.1197748566848751</v>
      </c>
      <c r="U16" s="306"/>
      <c r="V16" s="304">
        <f t="shared" ref="V16:X16" si="47">SUM(V28,V40,V58,V70,V82,V100)</f>
        <v>1.224847266685843</v>
      </c>
      <c r="W16" s="304">
        <f t="shared" si="47"/>
        <v>1.4857980400749025</v>
      </c>
      <c r="X16" s="304">
        <f t="shared" si="47"/>
        <v>1.8457081312507926</v>
      </c>
      <c r="Y16" s="306"/>
      <c r="Z16" s="304">
        <f t="shared" ref="Z16:AB16" si="48">SUM(Z28,Z40,Z58,Z70,Z82,Z100)</f>
        <v>5.8837393886883618</v>
      </c>
      <c r="AA16" s="304">
        <f t="shared" si="48"/>
        <v>6.9220072536266581</v>
      </c>
      <c r="AB16" s="304">
        <f t="shared" si="48"/>
        <v>7.9296430468614423</v>
      </c>
      <c r="AC16" s="306"/>
      <c r="AD16" s="304">
        <f t="shared" ref="AD16:AF16" si="49">SUM(AD28,AD40,AD58,AD70,AD82,AD100)</f>
        <v>7.1296437600162834</v>
      </c>
      <c r="AE16" s="304">
        <f t="shared" si="49"/>
        <v>8.2510084998869093</v>
      </c>
      <c r="AF16" s="304">
        <f t="shared" si="49"/>
        <v>8.0968079571671439</v>
      </c>
      <c r="AG16" s="306"/>
      <c r="AH16" s="304">
        <f t="shared" ref="AH16:AJ16" si="50">SUM(AH28,AH40,AH58,AH70,AH82,AH100)</f>
        <v>5.457380739090592</v>
      </c>
      <c r="AI16" s="304">
        <f t="shared" si="50"/>
        <v>5.5790006510585597</v>
      </c>
      <c r="AJ16" s="304">
        <f t="shared" si="50"/>
        <v>3.6098662895073463</v>
      </c>
      <c r="AK16" s="306"/>
      <c r="AL16" s="304">
        <f t="shared" ref="AL16:AN16" si="51">SUM(AL28,AL40,AL58,AL70,AL82,AL100)</f>
        <v>2.3362122809146371</v>
      </c>
      <c r="AM16" s="304">
        <f t="shared" si="51"/>
        <v>2.3037160779659565</v>
      </c>
      <c r="AN16" s="304">
        <f t="shared" si="51"/>
        <v>1.769743562913658</v>
      </c>
    </row>
    <row r="17" spans="1:40" x14ac:dyDescent="0.2">
      <c r="A17" s="13" t="str">
        <f>name!E12</f>
        <v>Elementary occupations</v>
      </c>
      <c r="B17" s="304">
        <f t="shared" si="0"/>
        <v>63.728741322427631</v>
      </c>
      <c r="C17" s="304">
        <f t="shared" si="0"/>
        <v>64.42915695198343</v>
      </c>
      <c r="D17" s="304">
        <f t="shared" si="0"/>
        <v>62.148906789980252</v>
      </c>
      <c r="E17" s="304"/>
      <c r="F17" s="304">
        <f t="shared" si="1"/>
        <v>4.8781694587511193E-2</v>
      </c>
      <c r="G17" s="304">
        <f t="shared" si="1"/>
        <v>5.9317914203447265E-2</v>
      </c>
      <c r="H17" s="304">
        <f t="shared" si="1"/>
        <v>7.6874476928764035E-2</v>
      </c>
      <c r="I17" s="304"/>
      <c r="J17" s="304">
        <f t="shared" si="2"/>
        <v>1.7623976838145161</v>
      </c>
      <c r="K17" s="304">
        <f t="shared" si="2"/>
        <v>2.2548607082419201</v>
      </c>
      <c r="L17" s="304">
        <f t="shared" si="2"/>
        <v>3.2360987292013097</v>
      </c>
      <c r="M17" s="304"/>
      <c r="N17" s="304">
        <f t="shared" si="3"/>
        <v>5.5155420424806074</v>
      </c>
      <c r="O17" s="304">
        <f t="shared" si="3"/>
        <v>6.4442164348500084</v>
      </c>
      <c r="P17" s="304">
        <f t="shared" si="3"/>
        <v>8.4380408815079146</v>
      </c>
      <c r="Q17" s="306"/>
      <c r="R17" s="304">
        <f t="shared" ref="R17:T17" si="52">SUM(R29,R41,R59,R71,R83,R101)</f>
        <v>2.8902112913929541</v>
      </c>
      <c r="S17" s="304">
        <f t="shared" si="52"/>
        <v>3.3256410936698395</v>
      </c>
      <c r="T17" s="304">
        <f t="shared" si="52"/>
        <v>4.4040814112855786</v>
      </c>
      <c r="U17" s="306"/>
      <c r="V17" s="304">
        <f t="shared" ref="V17:X17" si="53">SUM(V29,V41,V59,V71,V83,V101)</f>
        <v>2.6717318004817274</v>
      </c>
      <c r="W17" s="304">
        <f t="shared" si="53"/>
        <v>3.0010493455510918</v>
      </c>
      <c r="X17" s="304">
        <f t="shared" si="53"/>
        <v>3.9164910818195144</v>
      </c>
      <c r="Y17" s="306"/>
      <c r="Z17" s="304">
        <f t="shared" ref="Z17:AB17" si="54">SUM(Z29,Z41,Z59,Z71,Z83,Z101)</f>
        <v>12.372152484810089</v>
      </c>
      <c r="AA17" s="304">
        <f t="shared" si="54"/>
        <v>12.068192934762097</v>
      </c>
      <c r="AB17" s="304">
        <f t="shared" si="54"/>
        <v>12.137740925515093</v>
      </c>
      <c r="AC17" s="306"/>
      <c r="AD17" s="304">
        <f t="shared" ref="AD17:AF17" si="55">SUM(AD29,AD41,AD59,AD71,AD83,AD101)</f>
        <v>17.685748796313685</v>
      </c>
      <c r="AE17" s="304">
        <f t="shared" si="55"/>
        <v>18.096501918280744</v>
      </c>
      <c r="AF17" s="304">
        <f t="shared" si="55"/>
        <v>16.282463284808433</v>
      </c>
      <c r="AG17" s="306"/>
      <c r="AH17" s="304">
        <f t="shared" ref="AH17:AJ17" si="56">SUM(AH29,AH41,AH59,AH71,AH83,AH101)</f>
        <v>14.984741117177688</v>
      </c>
      <c r="AI17" s="304">
        <f t="shared" si="56"/>
        <v>14.86719962319475</v>
      </c>
      <c r="AJ17" s="304">
        <f t="shared" si="56"/>
        <v>10.495074160517074</v>
      </c>
      <c r="AK17" s="306"/>
      <c r="AL17" s="304">
        <f t="shared" ref="AL17:AN17" si="57">SUM(AL29,AL41,AL59,AL71,AL83,AL101)</f>
        <v>5.7974344113688456</v>
      </c>
      <c r="AM17" s="304">
        <f t="shared" si="57"/>
        <v>4.312176979229525</v>
      </c>
      <c r="AN17" s="304">
        <f t="shared" si="57"/>
        <v>3.162041838396572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11.856000000000014</v>
      </c>
      <c r="C20" s="305">
        <f>SUM(C21:C29)</f>
        <v>12</v>
      </c>
      <c r="D20" s="305">
        <f>SUM(D21:D29)</f>
        <v>12.406999999999995</v>
      </c>
      <c r="E20" s="304"/>
      <c r="F20" s="305">
        <f>SUM(F21:F29)</f>
        <v>0.20027914232291816</v>
      </c>
      <c r="G20" s="305">
        <f>SUM(G21:G29)</f>
        <v>0.23158054960332908</v>
      </c>
      <c r="H20" s="305">
        <f>SUM(H21:H29)</f>
        <v>0.30839972070052329</v>
      </c>
      <c r="I20" s="304"/>
      <c r="J20" s="305">
        <f>SUM(J21:J29)</f>
        <v>1.1248627259773403</v>
      </c>
      <c r="K20" s="305">
        <f>SUM(K21:K29)</f>
        <v>1.2430465930485635</v>
      </c>
      <c r="L20" s="305">
        <f>SUM(L21:L29)</f>
        <v>1.5943575184307137</v>
      </c>
      <c r="M20" s="304"/>
      <c r="N20" s="305">
        <f>SUM(N21:N29)</f>
        <v>2.4427488052913207</v>
      </c>
      <c r="O20" s="305">
        <f>SUM(O21:O29)</f>
        <v>2.5074475596030679</v>
      </c>
      <c r="P20" s="305">
        <f>SUM(P21:P29)</f>
        <v>2.8632184309471507</v>
      </c>
      <c r="Q20" s="306"/>
      <c r="R20" s="305">
        <f>SUM(R21:R29)</f>
        <v>0.45096621717571267</v>
      </c>
      <c r="S20" s="305">
        <f>SUM(S21:S29)</f>
        <v>0.46963527728688442</v>
      </c>
      <c r="T20" s="305">
        <f>SUM(T21:T29)</f>
        <v>0.55252316459099882</v>
      </c>
      <c r="U20" s="306"/>
      <c r="V20" s="305">
        <f>SUM(V21:V29)</f>
        <v>1.1294387918862643</v>
      </c>
      <c r="W20" s="305">
        <f>SUM(W21:W29)</f>
        <v>1.1444999994478748</v>
      </c>
      <c r="X20" s="305">
        <f>SUM(X21:X29)</f>
        <v>1.2925326203519214</v>
      </c>
      <c r="Y20" s="306"/>
      <c r="Z20" s="305">
        <f>SUM(Z21:Z29)</f>
        <v>2.3726154849480565</v>
      </c>
      <c r="AA20" s="305">
        <f>SUM(AA21:AA29)</f>
        <v>2.2722507685861086</v>
      </c>
      <c r="AB20" s="305">
        <f>SUM(AB21:AB29)</f>
        <v>2.2513024853663222</v>
      </c>
      <c r="AC20" s="306"/>
      <c r="AD20" s="305">
        <f>SUM(AD21:AD29)</f>
        <v>2.0236993552985019</v>
      </c>
      <c r="AE20" s="305">
        <f>SUM(AE21:AE29)</f>
        <v>1.9519640295461085</v>
      </c>
      <c r="AF20" s="305">
        <f>SUM(AF21:AF29)</f>
        <v>1.6978376369866495</v>
      </c>
      <c r="AG20" s="306"/>
      <c r="AH20" s="305">
        <f>SUM(AH21:AH29)</f>
        <v>1.4232365907071998</v>
      </c>
      <c r="AI20" s="305">
        <f>SUM(AI21:AI29)</f>
        <v>1.3294724546407211</v>
      </c>
      <c r="AJ20" s="305">
        <f>SUM(AJ21:AJ29)</f>
        <v>0.97336879206331428</v>
      </c>
      <c r="AK20" s="306"/>
      <c r="AL20" s="305">
        <f>SUM(AL21:AL29)</f>
        <v>0.68815288639269856</v>
      </c>
      <c r="AM20" s="305">
        <f>SUM(AM21:AM29)</f>
        <v>0.85010276823734199</v>
      </c>
      <c r="AN20" s="305">
        <f>SUM(AN21:AN29)</f>
        <v>0.87345963056240106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1.5780050057702919</v>
      </c>
      <c r="C21" s="304">
        <f t="shared" ref="C21:D21" si="59">SUM(G21,K21,O21,S21,W21,AA21,AE21,AI21,AM21)</f>
        <v>1.6484580100067552</v>
      </c>
      <c r="D21" s="304">
        <f t="shared" si="59"/>
        <v>1.7786147696096912</v>
      </c>
      <c r="E21" s="304"/>
      <c r="F21" s="304">
        <v>4.4343196720177662E-2</v>
      </c>
      <c r="G21" s="304">
        <v>4.8685916398983078E-2</v>
      </c>
      <c r="H21" s="304">
        <v>5.860070220160743E-2</v>
      </c>
      <c r="I21" s="304"/>
      <c r="J21" s="304">
        <v>0.32891975487494263</v>
      </c>
      <c r="K21" s="304">
        <v>0.33961291277945155</v>
      </c>
      <c r="L21" s="304">
        <v>0.38679093550515692</v>
      </c>
      <c r="M21" s="304"/>
      <c r="N21" s="304">
        <v>0.40983422808848469</v>
      </c>
      <c r="O21" s="304">
        <v>0.41134713681908097</v>
      </c>
      <c r="P21" s="304">
        <v>0.45531617770543731</v>
      </c>
      <c r="Q21" s="306"/>
      <c r="R21" s="304">
        <v>6.1972488694304911E-2</v>
      </c>
      <c r="S21" s="304">
        <v>6.5148644259976379E-2</v>
      </c>
      <c r="T21" s="304">
        <v>7.1099273964375015E-2</v>
      </c>
      <c r="U21" s="306"/>
      <c r="V21" s="304">
        <v>0.1203423676833691</v>
      </c>
      <c r="W21" s="304">
        <v>0.11099584179880465</v>
      </c>
      <c r="X21" s="304">
        <v>0.10993131736894352</v>
      </c>
      <c r="Y21" s="306"/>
      <c r="Z21" s="304">
        <v>0.21669280136567468</v>
      </c>
      <c r="AA21" s="304">
        <v>0.2317146233177072</v>
      </c>
      <c r="AB21" s="304">
        <v>0.27959443709441645</v>
      </c>
      <c r="AC21" s="306"/>
      <c r="AD21" s="304">
        <v>0.19527504840702398</v>
      </c>
      <c r="AE21" s="304">
        <v>0.20506802293529858</v>
      </c>
      <c r="AF21" s="304">
        <v>0.17596983842055733</v>
      </c>
      <c r="AG21" s="306"/>
      <c r="AH21" s="304">
        <v>0.12782975437777477</v>
      </c>
      <c r="AI21" s="304">
        <v>0.12520949573143456</v>
      </c>
      <c r="AJ21" s="304">
        <v>9.0089108956920863E-2</v>
      </c>
      <c r="AK21" s="306"/>
      <c r="AL21" s="304">
        <v>7.2795365558539091E-2</v>
      </c>
      <c r="AM21" s="304">
        <v>0.11067541596601828</v>
      </c>
      <c r="AN21" s="304">
        <v>0.15122297839227652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2.0993409959294711</v>
      </c>
      <c r="C22" s="304">
        <f t="shared" ref="C22:C29" si="61">SUM(G22,K22,O22,S22,W22,AA22,AE22,AI22,AM22)</f>
        <v>2.248087192821651</v>
      </c>
      <c r="D22" s="304">
        <f t="shared" ref="D22:D29" si="62">SUM(H22,L22,P22,T22,X22,AB22,AF22,AJ22,AN22)</f>
        <v>2.5216134047272338</v>
      </c>
      <c r="E22" s="304"/>
      <c r="F22" s="304">
        <v>9.8991935562777383E-2</v>
      </c>
      <c r="G22" s="304">
        <v>0.11993440927242348</v>
      </c>
      <c r="H22" s="304">
        <v>0.16340057597106566</v>
      </c>
      <c r="I22" s="304"/>
      <c r="J22" s="304">
        <v>0.4409413451162551</v>
      </c>
      <c r="K22" s="304">
        <v>0.52189907963632975</v>
      </c>
      <c r="L22" s="304">
        <v>0.68528015760826022</v>
      </c>
      <c r="M22" s="304"/>
      <c r="N22" s="304">
        <v>0.69539342968942897</v>
      </c>
      <c r="O22" s="304">
        <v>0.71886613084830642</v>
      </c>
      <c r="P22" s="304">
        <v>0.75897452600565252</v>
      </c>
      <c r="Q22" s="306"/>
      <c r="R22" s="304">
        <v>7.1017274366513283E-2</v>
      </c>
      <c r="S22" s="304">
        <v>7.4078154747105759E-2</v>
      </c>
      <c r="T22" s="304">
        <v>8.1293588331718375E-2</v>
      </c>
      <c r="U22" s="306"/>
      <c r="V22" s="304">
        <v>0.28336076430135992</v>
      </c>
      <c r="W22" s="304">
        <v>0.28218435574001982</v>
      </c>
      <c r="X22" s="304">
        <v>0.29214950660982825</v>
      </c>
      <c r="Y22" s="306"/>
      <c r="Z22" s="304">
        <v>0.22570347537289018</v>
      </c>
      <c r="AA22" s="304">
        <v>0.21472561474366431</v>
      </c>
      <c r="AB22" s="304">
        <v>0.18965424617227261</v>
      </c>
      <c r="AC22" s="306"/>
      <c r="AD22" s="304">
        <v>0.13680644628027225</v>
      </c>
      <c r="AE22" s="304">
        <v>0.1325328138984152</v>
      </c>
      <c r="AF22" s="304">
        <v>0.14585715274989969</v>
      </c>
      <c r="AG22" s="306"/>
      <c r="AH22" s="304">
        <v>0.1002250183399204</v>
      </c>
      <c r="AI22" s="304">
        <v>0.11083088975287157</v>
      </c>
      <c r="AJ22" s="304">
        <v>9.0784977717477428E-2</v>
      </c>
      <c r="AK22" s="306"/>
      <c r="AL22" s="304">
        <v>4.6901306900053417E-2</v>
      </c>
      <c r="AM22" s="304">
        <v>7.3035744182514586E-2</v>
      </c>
      <c r="AN22" s="304">
        <v>0.11421867356105897</v>
      </c>
    </row>
    <row r="23" spans="1:40" x14ac:dyDescent="0.2">
      <c r="A23" s="13" t="str">
        <f t="shared" si="58"/>
        <v>Associate professional occupations</v>
      </c>
      <c r="B23" s="304">
        <f t="shared" si="60"/>
        <v>1.4779107137497864</v>
      </c>
      <c r="C23" s="304">
        <f t="shared" si="61"/>
        <v>1.402347224171677</v>
      </c>
      <c r="D23" s="304">
        <f t="shared" si="62"/>
        <v>1.502229629005988</v>
      </c>
      <c r="E23" s="304"/>
      <c r="F23" s="304">
        <v>2.7203047286565234E-2</v>
      </c>
      <c r="G23" s="304">
        <v>2.9295727687542416E-2</v>
      </c>
      <c r="H23" s="304">
        <v>4.0356517014797873E-2</v>
      </c>
      <c r="I23" s="304"/>
      <c r="J23" s="304">
        <v>0.16132037063609694</v>
      </c>
      <c r="K23" s="304">
        <v>0.16969742431719712</v>
      </c>
      <c r="L23" s="304">
        <v>0.19141259012002967</v>
      </c>
      <c r="M23" s="304"/>
      <c r="N23" s="304">
        <v>0.41778067876022573</v>
      </c>
      <c r="O23" s="304">
        <v>0.38703748303489988</v>
      </c>
      <c r="P23" s="304">
        <v>0.4117345481630037</v>
      </c>
      <c r="Q23" s="306"/>
      <c r="R23" s="304">
        <v>3.9164669517646515E-2</v>
      </c>
      <c r="S23" s="304">
        <v>3.7658247820136936E-2</v>
      </c>
      <c r="T23" s="304">
        <v>4.3208178064598833E-2</v>
      </c>
      <c r="U23" s="306"/>
      <c r="V23" s="304">
        <v>0.20193075246931125</v>
      </c>
      <c r="W23" s="304">
        <v>0.20409421482943996</v>
      </c>
      <c r="X23" s="304">
        <v>0.24250182493503786</v>
      </c>
      <c r="Y23" s="306"/>
      <c r="Z23" s="304">
        <v>0.33440772630988841</v>
      </c>
      <c r="AA23" s="304">
        <v>0.28257346888206852</v>
      </c>
      <c r="AB23" s="304">
        <v>0.28410675382069517</v>
      </c>
      <c r="AC23" s="306"/>
      <c r="AD23" s="304">
        <v>0.13054463452294557</v>
      </c>
      <c r="AE23" s="304">
        <v>0.10140027959217852</v>
      </c>
      <c r="AF23" s="304">
        <v>7.4920954139141085E-2</v>
      </c>
      <c r="AG23" s="306"/>
      <c r="AH23" s="304">
        <v>0.11566487583631258</v>
      </c>
      <c r="AI23" s="304">
        <v>0.11494756179171739</v>
      </c>
      <c r="AJ23" s="304">
        <v>9.3338975778364308E-2</v>
      </c>
      <c r="AK23" s="306"/>
      <c r="AL23" s="304">
        <v>4.9893958410794269E-2</v>
      </c>
      <c r="AM23" s="304">
        <v>7.564281621649642E-2</v>
      </c>
      <c r="AN23" s="304">
        <v>0.12064928697031962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0.85422628000982359</v>
      </c>
      <c r="C24" s="304">
        <f t="shared" si="61"/>
        <v>0.74086562404856715</v>
      </c>
      <c r="D24" s="304">
        <f t="shared" si="62"/>
        <v>0.65779474806606464</v>
      </c>
      <c r="E24" s="304"/>
      <c r="F24" s="304">
        <v>3.8680962592080158E-3</v>
      </c>
      <c r="G24" s="304">
        <v>4.0108604194260423E-3</v>
      </c>
      <c r="H24" s="304">
        <v>9.6714694955049429E-3</v>
      </c>
      <c r="I24" s="304"/>
      <c r="J24" s="304">
        <v>5.4423475911034698E-2</v>
      </c>
      <c r="K24" s="304">
        <v>5.7128286470122039E-2</v>
      </c>
      <c r="L24" s="304">
        <v>0.12803457070131247</v>
      </c>
      <c r="M24" s="304"/>
      <c r="N24" s="304">
        <v>0.16367374562679729</v>
      </c>
      <c r="O24" s="304">
        <v>0.15117869864602074</v>
      </c>
      <c r="P24" s="304">
        <v>0.15174682447008458</v>
      </c>
      <c r="Q24" s="306"/>
      <c r="R24" s="304">
        <v>2.7670388799301986E-2</v>
      </c>
      <c r="S24" s="304">
        <v>2.4466986052408626E-2</v>
      </c>
      <c r="T24" s="304">
        <v>2.425844574179728E-2</v>
      </c>
      <c r="U24" s="306"/>
      <c r="V24" s="304">
        <v>8.66251038664268E-2</v>
      </c>
      <c r="W24" s="304">
        <v>8.4331707146100984E-2</v>
      </c>
      <c r="X24" s="304">
        <v>8.6780846498621708E-2</v>
      </c>
      <c r="Y24" s="306"/>
      <c r="Z24" s="304">
        <v>0.20152526728825707</v>
      </c>
      <c r="AA24" s="304">
        <v>0.15932692011515129</v>
      </c>
      <c r="AB24" s="304">
        <v>9.7040361146552678E-2</v>
      </c>
      <c r="AC24" s="306"/>
      <c r="AD24" s="304">
        <v>0.16123992020206096</v>
      </c>
      <c r="AE24" s="304">
        <v>0.1262492452152551</v>
      </c>
      <c r="AF24" s="304">
        <v>7.3943948782522848E-2</v>
      </c>
      <c r="AG24" s="306"/>
      <c r="AH24" s="304">
        <v>0.10308210754901782</v>
      </c>
      <c r="AI24" s="304">
        <v>7.7817950026314461E-2</v>
      </c>
      <c r="AJ24" s="304">
        <v>3.8399587303818317E-2</v>
      </c>
      <c r="AK24" s="306"/>
      <c r="AL24" s="304">
        <v>5.211817450771894E-2</v>
      </c>
      <c r="AM24" s="304">
        <v>5.6354969957767953E-2</v>
      </c>
      <c r="AN24" s="304">
        <v>4.7918693925849833E-2</v>
      </c>
    </row>
    <row r="25" spans="1:40" x14ac:dyDescent="0.2">
      <c r="A25" s="13" t="str">
        <f t="shared" si="58"/>
        <v>Skilled trades occupations</v>
      </c>
      <c r="B25" s="304">
        <f t="shared" si="60"/>
        <v>2.7276516358277441</v>
      </c>
      <c r="C25" s="304">
        <f t="shared" si="61"/>
        <v>2.7751813942493135</v>
      </c>
      <c r="D25" s="304">
        <f t="shared" si="62"/>
        <v>2.7628415220929634</v>
      </c>
      <c r="E25" s="304"/>
      <c r="F25" s="304">
        <v>1.8114449614735441E-2</v>
      </c>
      <c r="G25" s="304">
        <v>2.1695452994261871E-2</v>
      </c>
      <c r="H25" s="304">
        <v>2.6795101341606745E-2</v>
      </c>
      <c r="I25" s="304"/>
      <c r="J25" s="304">
        <v>6.7925393598138553E-2</v>
      </c>
      <c r="K25" s="304">
        <v>7.808012554412877E-2</v>
      </c>
      <c r="L25" s="304">
        <v>0.11579579751146855</v>
      </c>
      <c r="M25" s="304"/>
      <c r="N25" s="304">
        <v>0.46588041160318822</v>
      </c>
      <c r="O25" s="304">
        <v>0.53718576956952369</v>
      </c>
      <c r="P25" s="304">
        <v>0.72534004898438964</v>
      </c>
      <c r="Q25" s="306"/>
      <c r="R25" s="304">
        <v>0.11035964843807416</v>
      </c>
      <c r="S25" s="304">
        <v>0.11798111808936253</v>
      </c>
      <c r="T25" s="304">
        <v>0.14240805714310892</v>
      </c>
      <c r="U25" s="306"/>
      <c r="V25" s="304">
        <v>0.27919239669498275</v>
      </c>
      <c r="W25" s="304">
        <v>0.2952367181224772</v>
      </c>
      <c r="X25" s="304">
        <v>0.37724313027669143</v>
      </c>
      <c r="Y25" s="306"/>
      <c r="Z25" s="304">
        <v>0.66191460554224402</v>
      </c>
      <c r="AA25" s="304">
        <v>0.60465370546356401</v>
      </c>
      <c r="AB25" s="304">
        <v>0.51687315343567031</v>
      </c>
      <c r="AC25" s="306"/>
      <c r="AD25" s="304">
        <v>0.5976332456644623</v>
      </c>
      <c r="AE25" s="304">
        <v>0.5887274258198405</v>
      </c>
      <c r="AF25" s="304">
        <v>0.52124465280988685</v>
      </c>
      <c r="AG25" s="306"/>
      <c r="AH25" s="304">
        <v>0.35558638523920494</v>
      </c>
      <c r="AI25" s="304">
        <v>0.34493362221585011</v>
      </c>
      <c r="AJ25" s="304">
        <v>0.26273152164310182</v>
      </c>
      <c r="AK25" s="306"/>
      <c r="AL25" s="304">
        <v>0.17104509943271382</v>
      </c>
      <c r="AM25" s="304">
        <v>0.18668745643030515</v>
      </c>
      <c r="AN25" s="304">
        <v>7.441005894703949E-2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0.36514144215416472</v>
      </c>
      <c r="C26" s="304">
        <f t="shared" si="61"/>
        <v>0.37429531466684313</v>
      </c>
      <c r="D26" s="304">
        <f t="shared" si="62"/>
        <v>0.38062106428764919</v>
      </c>
      <c r="E26" s="304"/>
      <c r="F26" s="304">
        <v>1.9427930891565462E-3</v>
      </c>
      <c r="G26" s="304">
        <v>2.1626257944405932E-3</v>
      </c>
      <c r="H26" s="304">
        <v>2.5528335682635673E-3</v>
      </c>
      <c r="I26" s="304"/>
      <c r="J26" s="304">
        <v>1.5091262505052652E-2</v>
      </c>
      <c r="K26" s="304">
        <v>1.7198415182720441E-2</v>
      </c>
      <c r="L26" s="304">
        <v>1.8906679367867298E-2</v>
      </c>
      <c r="M26" s="304"/>
      <c r="N26" s="304">
        <v>9.3563275584332889E-2</v>
      </c>
      <c r="O26" s="304">
        <v>9.059408660219595E-2</v>
      </c>
      <c r="P26" s="304">
        <v>8.4758478913236276E-2</v>
      </c>
      <c r="Q26" s="306"/>
      <c r="R26" s="304">
        <v>2.4925330642838424E-2</v>
      </c>
      <c r="S26" s="304">
        <v>3.0219368138498733E-2</v>
      </c>
      <c r="T26" s="304">
        <v>3.9066216347151378E-2</v>
      </c>
      <c r="U26" s="306"/>
      <c r="V26" s="304">
        <v>2.4282558689904376E-2</v>
      </c>
      <c r="W26" s="304">
        <v>2.5783498710030568E-2</v>
      </c>
      <c r="X26" s="304">
        <v>2.8105140588848516E-2</v>
      </c>
      <c r="Y26" s="306"/>
      <c r="Z26" s="304">
        <v>5.6177338898171995E-2</v>
      </c>
      <c r="AA26" s="304">
        <v>5.8076009926013909E-2</v>
      </c>
      <c r="AB26" s="304">
        <v>6.5336258299278901E-2</v>
      </c>
      <c r="AC26" s="306"/>
      <c r="AD26" s="304">
        <v>5.0414180189812384E-2</v>
      </c>
      <c r="AE26" s="304">
        <v>4.5946613177987893E-2</v>
      </c>
      <c r="AF26" s="304">
        <v>3.6144467209998747E-2</v>
      </c>
      <c r="AG26" s="306"/>
      <c r="AH26" s="304">
        <v>5.9209201893101443E-2</v>
      </c>
      <c r="AI26" s="304">
        <v>5.9511383615259164E-2</v>
      </c>
      <c r="AJ26" s="304">
        <v>5.6709390492833613E-2</v>
      </c>
      <c r="AK26" s="306"/>
      <c r="AL26" s="304">
        <v>3.9535500661794072E-2</v>
      </c>
      <c r="AM26" s="304">
        <v>4.4803313519695874E-2</v>
      </c>
      <c r="AN26" s="304">
        <v>4.9041599500170861E-2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0.68481926540962168</v>
      </c>
      <c r="C27" s="304">
        <f t="shared" si="61"/>
        <v>0.68672542595338049</v>
      </c>
      <c r="D27" s="304">
        <f t="shared" si="62"/>
        <v>0.71661326631785116</v>
      </c>
      <c r="E27" s="304"/>
      <c r="F27" s="304">
        <v>5.5574523815144546E-3</v>
      </c>
      <c r="G27" s="304">
        <v>5.4462293764729539E-3</v>
      </c>
      <c r="H27" s="304">
        <v>6.5226611743759346E-3</v>
      </c>
      <c r="I27" s="304"/>
      <c r="J27" s="304">
        <v>2.8277836096931453E-2</v>
      </c>
      <c r="K27" s="304">
        <v>2.9201530855354412E-2</v>
      </c>
      <c r="L27" s="304">
        <v>3.1771991903509836E-2</v>
      </c>
      <c r="M27" s="304"/>
      <c r="N27" s="304">
        <v>0.12353943384058991</v>
      </c>
      <c r="O27" s="304">
        <v>0.12348018219334518</v>
      </c>
      <c r="P27" s="304">
        <v>0.16477885373710541</v>
      </c>
      <c r="Q27" s="306"/>
      <c r="R27" s="304">
        <v>7.0730554054831168E-2</v>
      </c>
      <c r="S27" s="304">
        <v>7.2482117910237079E-2</v>
      </c>
      <c r="T27" s="304">
        <v>9.9001019274183089E-2</v>
      </c>
      <c r="U27" s="306"/>
      <c r="V27" s="304">
        <v>4.0300426472097854E-2</v>
      </c>
      <c r="W27" s="304">
        <v>3.9634680082077496E-2</v>
      </c>
      <c r="X27" s="304">
        <v>4.1524270648549549E-2</v>
      </c>
      <c r="Y27" s="306"/>
      <c r="Z27" s="304">
        <v>0.16008363600773381</v>
      </c>
      <c r="AA27" s="304">
        <v>0.17325795518560996</v>
      </c>
      <c r="AB27" s="304">
        <v>0.1978422131543546</v>
      </c>
      <c r="AC27" s="306"/>
      <c r="AD27" s="304">
        <v>9.1776589507289064E-2</v>
      </c>
      <c r="AE27" s="304">
        <v>8.9505783817842771E-2</v>
      </c>
      <c r="AF27" s="304">
        <v>7.8122999752763864E-2</v>
      </c>
      <c r="AG27" s="306"/>
      <c r="AH27" s="304">
        <v>0.12023454662671776</v>
      </c>
      <c r="AI27" s="304">
        <v>0.10445435053112896</v>
      </c>
      <c r="AJ27" s="304">
        <v>6.5257822853847028E-2</v>
      </c>
      <c r="AK27" s="306"/>
      <c r="AL27" s="304">
        <v>4.4318790421916221E-2</v>
      </c>
      <c r="AM27" s="304">
        <v>4.9262596001311706E-2</v>
      </c>
      <c r="AN27" s="304">
        <v>3.1791433819161843E-2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1.0050433185324605</v>
      </c>
      <c r="C28" s="304">
        <f t="shared" si="61"/>
        <v>1.125256407446434</v>
      </c>
      <c r="D28" s="304">
        <f t="shared" si="62"/>
        <v>1.213949580004962</v>
      </c>
      <c r="E28" s="304"/>
      <c r="F28" s="304">
        <v>2.1191071631134441E-4</v>
      </c>
      <c r="G28" s="304">
        <v>3.0053331426857033E-4</v>
      </c>
      <c r="H28" s="304">
        <v>4.5641447379810761E-4</v>
      </c>
      <c r="I28" s="304"/>
      <c r="J28" s="304">
        <v>1.7155279681976259E-2</v>
      </c>
      <c r="K28" s="304">
        <v>1.903470620476664E-2</v>
      </c>
      <c r="L28" s="304">
        <v>2.3698535317612752E-2</v>
      </c>
      <c r="M28" s="304"/>
      <c r="N28" s="304">
        <v>4.5697233229275228E-2</v>
      </c>
      <c r="O28" s="304">
        <v>5.9036926530168024E-2</v>
      </c>
      <c r="P28" s="304">
        <v>7.9410127419238322E-2</v>
      </c>
      <c r="Q28" s="306"/>
      <c r="R28" s="304">
        <v>1.5889662425216687E-2</v>
      </c>
      <c r="S28" s="304">
        <v>1.8781584114399664E-2</v>
      </c>
      <c r="T28" s="304">
        <v>2.4248551167552798E-2</v>
      </c>
      <c r="U28" s="306"/>
      <c r="V28" s="304">
        <v>3.3331538430456706E-2</v>
      </c>
      <c r="W28" s="304">
        <v>4.0017084298981827E-2</v>
      </c>
      <c r="X28" s="304">
        <v>4.7137799354991614E-2</v>
      </c>
      <c r="Y28" s="306"/>
      <c r="Z28" s="304">
        <v>0.28689436335340529</v>
      </c>
      <c r="AA28" s="304">
        <v>0.33424987699244874</v>
      </c>
      <c r="AB28" s="304">
        <v>0.43471241694118518</v>
      </c>
      <c r="AC28" s="306"/>
      <c r="AD28" s="304">
        <v>0.31372054054825754</v>
      </c>
      <c r="AE28" s="304">
        <v>0.33778886267079977</v>
      </c>
      <c r="AF28" s="304">
        <v>0.33303583296289213</v>
      </c>
      <c r="AG28" s="306"/>
      <c r="AH28" s="304">
        <v>0.15655645790047026</v>
      </c>
      <c r="AI28" s="304">
        <v>0.14602669785108055</v>
      </c>
      <c r="AJ28" s="304">
        <v>8.9922896546982919E-2</v>
      </c>
      <c r="AK28" s="306"/>
      <c r="AL28" s="304">
        <v>0.13558633224709135</v>
      </c>
      <c r="AM28" s="304">
        <v>0.17002013546952024</v>
      </c>
      <c r="AN28" s="304">
        <v>0.1813270058207081</v>
      </c>
    </row>
    <row r="29" spans="1:40" x14ac:dyDescent="0.2">
      <c r="A29" s="13" t="str">
        <f t="shared" si="58"/>
        <v>Elementary occupations</v>
      </c>
      <c r="B29" s="304">
        <f t="shared" si="60"/>
        <v>1.0638613426166494</v>
      </c>
      <c r="C29" s="304">
        <f t="shared" si="61"/>
        <v>0.99878340663537757</v>
      </c>
      <c r="D29" s="304">
        <f t="shared" si="62"/>
        <v>0.87272201588759146</v>
      </c>
      <c r="E29" s="304"/>
      <c r="F29" s="304">
        <v>4.626069247210618E-5</v>
      </c>
      <c r="G29" s="304">
        <v>4.8794345510044309E-5</v>
      </c>
      <c r="H29" s="304">
        <v>4.3445459502987426E-5</v>
      </c>
      <c r="I29" s="304"/>
      <c r="J29" s="304">
        <v>1.0808007556912068E-2</v>
      </c>
      <c r="K29" s="304">
        <v>1.1194112058492568E-2</v>
      </c>
      <c r="L29" s="304">
        <v>1.2666260395496164E-2</v>
      </c>
      <c r="M29" s="304"/>
      <c r="N29" s="304">
        <v>2.738636886899776E-2</v>
      </c>
      <c r="O29" s="304">
        <v>2.8721145359527172E-2</v>
      </c>
      <c r="P29" s="304">
        <v>3.1158845549003021E-2</v>
      </c>
      <c r="Q29" s="306"/>
      <c r="R29" s="304">
        <v>2.9236200236985563E-2</v>
      </c>
      <c r="S29" s="304">
        <v>2.8819056154758698E-2</v>
      </c>
      <c r="T29" s="304">
        <v>2.7939834556513277E-2</v>
      </c>
      <c r="U29" s="306"/>
      <c r="V29" s="304">
        <v>6.0072883278355617E-2</v>
      </c>
      <c r="W29" s="304">
        <v>6.2221898719942256E-2</v>
      </c>
      <c r="X29" s="304">
        <v>6.715878407040915E-2</v>
      </c>
      <c r="Y29" s="306"/>
      <c r="Z29" s="304">
        <v>0.22921627080979115</v>
      </c>
      <c r="AA29" s="304">
        <v>0.21367259395988084</v>
      </c>
      <c r="AB29" s="304">
        <v>0.18614264530189609</v>
      </c>
      <c r="AC29" s="306"/>
      <c r="AD29" s="304">
        <v>0.34628874997637787</v>
      </c>
      <c r="AE29" s="304">
        <v>0.32474498241848992</v>
      </c>
      <c r="AF29" s="304">
        <v>0.25859779015898698</v>
      </c>
      <c r="AG29" s="306"/>
      <c r="AH29" s="304">
        <v>0.28484824294467986</v>
      </c>
      <c r="AI29" s="304">
        <v>0.24574050312506429</v>
      </c>
      <c r="AJ29" s="304">
        <v>0.1861345107699679</v>
      </c>
      <c r="AK29" s="306"/>
      <c r="AL29" s="304">
        <v>7.595835825207739E-2</v>
      </c>
      <c r="AM29" s="304">
        <v>8.3620320493711806E-2</v>
      </c>
      <c r="AN29" s="304">
        <v>0.1028798996258159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29.34100000000004</v>
      </c>
      <c r="C32" s="305">
        <f>SUM(C33:C41)</f>
        <v>27.688999999999968</v>
      </c>
      <c r="D32" s="305">
        <f>SUM(D33:D41)</f>
        <v>24.62500000000006</v>
      </c>
      <c r="E32" s="304"/>
      <c r="F32" s="305">
        <f>SUM(F33:F41)</f>
        <v>0.51238028220543375</v>
      </c>
      <c r="G32" s="305">
        <f>SUM(G33:G41)</f>
        <v>0.52320649533380947</v>
      </c>
      <c r="H32" s="305">
        <f>SUM(H33:H41)</f>
        <v>0.57328577386217727</v>
      </c>
      <c r="I32" s="304"/>
      <c r="J32" s="305">
        <f>SUM(J33:J41)</f>
        <v>2.7128127107877948</v>
      </c>
      <c r="K32" s="305">
        <f>SUM(K33:K41)</f>
        <v>2.8849582975583199</v>
      </c>
      <c r="L32" s="305">
        <f>SUM(L33:L41)</f>
        <v>3.3072470230091202</v>
      </c>
      <c r="M32" s="304"/>
      <c r="N32" s="305">
        <f>SUM(N33:N41)</f>
        <v>5.8408864304549697</v>
      </c>
      <c r="O32" s="305">
        <f>SUM(O33:O41)</f>
        <v>5.6625002374696791</v>
      </c>
      <c r="P32" s="305">
        <f>SUM(P33:P41)</f>
        <v>5.5744638731575442</v>
      </c>
      <c r="Q32" s="306"/>
      <c r="R32" s="305">
        <f>SUM(R33:R41)</f>
        <v>1.3270181119663784</v>
      </c>
      <c r="S32" s="305">
        <f>SUM(S33:S41)</f>
        <v>1.3073043090184595</v>
      </c>
      <c r="T32" s="305">
        <f>SUM(T33:T41)</f>
        <v>1.3486512388205691</v>
      </c>
      <c r="U32" s="306"/>
      <c r="V32" s="305">
        <f>SUM(V33:V41)</f>
        <v>2.951754067491307</v>
      </c>
      <c r="W32" s="305">
        <f>SUM(W33:W41)</f>
        <v>2.7537380056460603</v>
      </c>
      <c r="X32" s="305">
        <f>SUM(X33:X41)</f>
        <v>2.5943051981282022</v>
      </c>
      <c r="Y32" s="306"/>
      <c r="Z32" s="305">
        <f>SUM(Z33:Z41)</f>
        <v>6.5586562482924586</v>
      </c>
      <c r="AA32" s="305">
        <f>SUM(AA33:AA41)</f>
        <v>6.0917966414312552</v>
      </c>
      <c r="AB32" s="305">
        <f>SUM(AB33:AB41)</f>
        <v>5.2055142072198155</v>
      </c>
      <c r="AC32" s="306"/>
      <c r="AD32" s="305">
        <f>SUM(AD33:AD41)</f>
        <v>5.1037439041167847</v>
      </c>
      <c r="AE32" s="305">
        <f>SUM(AE33:AE41)</f>
        <v>4.6913645854703994</v>
      </c>
      <c r="AF32" s="305">
        <f>SUM(AF33:AF41)</f>
        <v>3.4524242208151197</v>
      </c>
      <c r="AG32" s="306"/>
      <c r="AH32" s="305">
        <f>SUM(AH33:AH41)</f>
        <v>3.3138836155428804</v>
      </c>
      <c r="AI32" s="305">
        <f>SUM(AI33:AI41)</f>
        <v>2.8977689937845437</v>
      </c>
      <c r="AJ32" s="305">
        <f>SUM(AJ33:AJ41)</f>
        <v>1.7091103976940543</v>
      </c>
      <c r="AK32" s="306"/>
      <c r="AL32" s="305">
        <f>SUM(AL33:AL41)</f>
        <v>1.0198646291420264</v>
      </c>
      <c r="AM32" s="305">
        <f>SUM(AM33:AM41)</f>
        <v>0.8763624342874432</v>
      </c>
      <c r="AN32" s="305">
        <f>SUM(AN33:AN41)</f>
        <v>0.85999806729345329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5.0871933488131527</v>
      </c>
      <c r="C33" s="304">
        <f t="shared" ref="C33:C41" si="64">SUM(G33,K33,O33,S33,W33,AA33,AE33,AI33,AM33)</f>
        <v>4.6777762284475886</v>
      </c>
      <c r="D33" s="304">
        <f t="shared" ref="D33:D40" si="65">SUM(H33,L33,P33,T33,X33,AB33,AF33,AJ33,AN33)</f>
        <v>4.4006165730319475</v>
      </c>
      <c r="E33" s="304"/>
      <c r="F33" s="304">
        <v>8.2817472367521641E-2</v>
      </c>
      <c r="G33" s="304">
        <v>7.5256771274902212E-2</v>
      </c>
      <c r="H33" s="304">
        <v>7.2652792132110081E-2</v>
      </c>
      <c r="I33" s="304"/>
      <c r="J33" s="304">
        <v>0.61090230909178445</v>
      </c>
      <c r="K33" s="304">
        <v>0.61703783899405018</v>
      </c>
      <c r="L33" s="304">
        <v>0.68672381714176756</v>
      </c>
      <c r="M33" s="304"/>
      <c r="N33" s="304">
        <v>1.4491704487884491</v>
      </c>
      <c r="O33" s="304">
        <v>1.3630920015353871</v>
      </c>
      <c r="P33" s="304">
        <v>1.3500171570204447</v>
      </c>
      <c r="Q33" s="306"/>
      <c r="R33" s="304">
        <v>0.29764867633905695</v>
      </c>
      <c r="S33" s="304">
        <v>0.27523212302842248</v>
      </c>
      <c r="T33" s="304">
        <v>0.28173318947865789</v>
      </c>
      <c r="U33" s="306"/>
      <c r="V33" s="304">
        <v>0.70737180272460087</v>
      </c>
      <c r="W33" s="304">
        <v>0.64311684779229616</v>
      </c>
      <c r="X33" s="304">
        <v>0.62623039637518862</v>
      </c>
      <c r="Y33" s="306"/>
      <c r="Z33" s="304">
        <v>0.85259179873028423</v>
      </c>
      <c r="AA33" s="304">
        <v>0.73076331642280057</v>
      </c>
      <c r="AB33" s="304">
        <v>0.60264988616180482</v>
      </c>
      <c r="AC33" s="306"/>
      <c r="AD33" s="304">
        <v>0.63025062133734866</v>
      </c>
      <c r="AE33" s="304">
        <v>0.55050170759860395</v>
      </c>
      <c r="AF33" s="304">
        <v>0.42120311334686433</v>
      </c>
      <c r="AG33" s="306"/>
      <c r="AH33" s="304">
        <v>0.35668145166460952</v>
      </c>
      <c r="AI33" s="304">
        <v>0.29916016621670144</v>
      </c>
      <c r="AJ33" s="304">
        <v>0.18149397729433114</v>
      </c>
      <c r="AK33" s="306"/>
      <c r="AL33" s="304">
        <v>9.975876776949659E-2</v>
      </c>
      <c r="AM33" s="304">
        <v>0.12361545558442401</v>
      </c>
      <c r="AN33" s="304">
        <v>0.17791224408077841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6.6930842734567149</v>
      </c>
      <c r="C34" s="304">
        <f t="shared" si="64"/>
        <v>6.5684466719285473</v>
      </c>
      <c r="D34" s="304">
        <f t="shared" si="65"/>
        <v>6.0695370604810632</v>
      </c>
      <c r="E34" s="304"/>
      <c r="F34" s="304">
        <v>0.31688168273176143</v>
      </c>
      <c r="G34" s="304">
        <v>0.33556997736726601</v>
      </c>
      <c r="H34" s="304">
        <v>0.37732188671489031</v>
      </c>
      <c r="I34" s="304"/>
      <c r="J34" s="304">
        <v>1.1730067335937642</v>
      </c>
      <c r="K34" s="304">
        <v>1.2707939524147274</v>
      </c>
      <c r="L34" s="304">
        <v>1.4400587341701037</v>
      </c>
      <c r="M34" s="304"/>
      <c r="N34" s="304">
        <v>1.9877627415966745</v>
      </c>
      <c r="O34" s="304">
        <v>1.9129822326246402</v>
      </c>
      <c r="P34" s="304">
        <v>1.75552377512679</v>
      </c>
      <c r="Q34" s="306"/>
      <c r="R34" s="304">
        <v>0.21181228798992399</v>
      </c>
      <c r="S34" s="304">
        <v>0.20409594738039566</v>
      </c>
      <c r="T34" s="304">
        <v>0.19902294422075234</v>
      </c>
      <c r="U34" s="306"/>
      <c r="V34" s="304">
        <v>0.87875614467770291</v>
      </c>
      <c r="W34" s="304">
        <v>0.81976936740466977</v>
      </c>
      <c r="X34" s="304">
        <v>0.73376060382368213</v>
      </c>
      <c r="Y34" s="306"/>
      <c r="Z34" s="304">
        <v>1.1163682591922994</v>
      </c>
      <c r="AA34" s="304">
        <v>1.0458243619413699</v>
      </c>
      <c r="AB34" s="304">
        <v>0.81770481902719649</v>
      </c>
      <c r="AC34" s="306"/>
      <c r="AD34" s="304">
        <v>0.5806046402235272</v>
      </c>
      <c r="AE34" s="304">
        <v>0.52779978461579391</v>
      </c>
      <c r="AF34" s="304">
        <v>0.34576219795208601</v>
      </c>
      <c r="AG34" s="306"/>
      <c r="AH34" s="304">
        <v>0.35172701502854259</v>
      </c>
      <c r="AI34" s="304">
        <v>0.34896466900825784</v>
      </c>
      <c r="AJ34" s="304">
        <v>0.27801213824087229</v>
      </c>
      <c r="AK34" s="306"/>
      <c r="AL34" s="304">
        <v>7.6164768422518028E-2</v>
      </c>
      <c r="AM34" s="304">
        <v>0.10264637917142652</v>
      </c>
      <c r="AN34" s="304">
        <v>0.12236996120468956</v>
      </c>
    </row>
    <row r="35" spans="1:40" x14ac:dyDescent="0.2">
      <c r="A35" s="13" t="str">
        <f t="shared" si="63"/>
        <v>Associate professional occupations</v>
      </c>
      <c r="B35" s="304">
        <f t="shared" si="66"/>
        <v>4.6891837381115371</v>
      </c>
      <c r="C35" s="304">
        <f t="shared" si="64"/>
        <v>4.1755753399599218</v>
      </c>
      <c r="D35" s="304">
        <f t="shared" si="65"/>
        <v>3.8341567314158476</v>
      </c>
      <c r="E35" s="304"/>
      <c r="F35" s="304">
        <v>7.0019379104067928E-2</v>
      </c>
      <c r="G35" s="304">
        <v>6.7160285705353026E-2</v>
      </c>
      <c r="H35" s="304">
        <v>7.3673741752200553E-2</v>
      </c>
      <c r="I35" s="304"/>
      <c r="J35" s="304">
        <v>0.52495287741908192</v>
      </c>
      <c r="K35" s="304">
        <v>0.51530381573825612</v>
      </c>
      <c r="L35" s="304">
        <v>0.55968744787996727</v>
      </c>
      <c r="M35" s="304"/>
      <c r="N35" s="304">
        <v>1.2022956611205109</v>
      </c>
      <c r="O35" s="304">
        <v>1.114695053106135</v>
      </c>
      <c r="P35" s="304">
        <v>1.0777250294385143</v>
      </c>
      <c r="Q35" s="306"/>
      <c r="R35" s="304">
        <v>0.34840794684245874</v>
      </c>
      <c r="S35" s="304">
        <v>0.33938693253904867</v>
      </c>
      <c r="T35" s="304">
        <v>0.35380482127272056</v>
      </c>
      <c r="U35" s="306"/>
      <c r="V35" s="304">
        <v>0.50766735069438418</v>
      </c>
      <c r="W35" s="304">
        <v>0.42695148132827221</v>
      </c>
      <c r="X35" s="304">
        <v>0.3815265820114791</v>
      </c>
      <c r="Y35" s="306"/>
      <c r="Z35" s="304">
        <v>1.0243077932905518</v>
      </c>
      <c r="AA35" s="304">
        <v>0.87626726373032526</v>
      </c>
      <c r="AB35" s="304">
        <v>0.74926661080657608</v>
      </c>
      <c r="AC35" s="306"/>
      <c r="AD35" s="304">
        <v>0.65183308684175623</v>
      </c>
      <c r="AE35" s="304">
        <v>0.55098962626975168</v>
      </c>
      <c r="AF35" s="304">
        <v>0.41237487237498111</v>
      </c>
      <c r="AG35" s="306"/>
      <c r="AH35" s="304">
        <v>0.30810134156314656</v>
      </c>
      <c r="AI35" s="304">
        <v>0.2278993349577578</v>
      </c>
      <c r="AJ35" s="304">
        <v>0.15822798244087471</v>
      </c>
      <c r="AK35" s="306"/>
      <c r="AL35" s="304">
        <v>5.1598301235578709E-2</v>
      </c>
      <c r="AM35" s="304">
        <v>5.6921546585021812E-2</v>
      </c>
      <c r="AN35" s="304">
        <v>6.7869643438534216E-2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2.5534763940912231</v>
      </c>
      <c r="C36" s="304">
        <f t="shared" si="64"/>
        <v>2.2058851131995492</v>
      </c>
      <c r="D36" s="304">
        <f t="shared" si="65"/>
        <v>1.8172314366410482</v>
      </c>
      <c r="E36" s="304"/>
      <c r="F36" s="304">
        <v>9.9056432917423928E-3</v>
      </c>
      <c r="G36" s="304">
        <v>9.6953607974400949E-3</v>
      </c>
      <c r="H36" s="304">
        <v>1.0234642585540531E-2</v>
      </c>
      <c r="I36" s="304"/>
      <c r="J36" s="304">
        <v>0.12486478147274885</v>
      </c>
      <c r="K36" s="304">
        <v>0.12931616210466629</v>
      </c>
      <c r="L36" s="304">
        <v>0.14895101649924461</v>
      </c>
      <c r="M36" s="304"/>
      <c r="N36" s="304">
        <v>0.46386810864892614</v>
      </c>
      <c r="O36" s="304">
        <v>0.45333521316547326</v>
      </c>
      <c r="P36" s="304">
        <v>0.47103875716530363</v>
      </c>
      <c r="Q36" s="306"/>
      <c r="R36" s="304">
        <v>0.16226442612357542</v>
      </c>
      <c r="S36" s="304">
        <v>0.16028269404164128</v>
      </c>
      <c r="T36" s="304">
        <v>0.17194226419544228</v>
      </c>
      <c r="U36" s="306"/>
      <c r="V36" s="304">
        <v>0.19766413994519266</v>
      </c>
      <c r="W36" s="304">
        <v>0.18509508392494464</v>
      </c>
      <c r="X36" s="304">
        <v>0.18759653555969291</v>
      </c>
      <c r="Y36" s="306"/>
      <c r="Z36" s="304">
        <v>0.57916891429769479</v>
      </c>
      <c r="AA36" s="304">
        <v>0.50203079071050083</v>
      </c>
      <c r="AB36" s="304">
        <v>0.41927364234244219</v>
      </c>
      <c r="AC36" s="306"/>
      <c r="AD36" s="304">
        <v>0.68978278778481017</v>
      </c>
      <c r="AE36" s="304">
        <v>0.5580130027610003</v>
      </c>
      <c r="AF36" s="304">
        <v>0.36392797243150554</v>
      </c>
      <c r="AG36" s="306"/>
      <c r="AH36" s="304">
        <v>0.2732218203326478</v>
      </c>
      <c r="AI36" s="304">
        <v>0.1592050107385575</v>
      </c>
      <c r="AJ36" s="304">
        <v>2.0737868474784447E-2</v>
      </c>
      <c r="AK36" s="306"/>
      <c r="AL36" s="304">
        <v>5.2735772193884478E-2</v>
      </c>
      <c r="AM36" s="304">
        <v>4.8911794955325265E-2</v>
      </c>
      <c r="AN36" s="304">
        <v>2.352873738709213E-2</v>
      </c>
    </row>
    <row r="37" spans="1:40" x14ac:dyDescent="0.2">
      <c r="A37" s="13" t="str">
        <f t="shared" si="63"/>
        <v>Skilled trades occupations</v>
      </c>
      <c r="B37" s="304">
        <f t="shared" si="66"/>
        <v>4.614854955166944</v>
      </c>
      <c r="C37" s="304">
        <f t="shared" si="64"/>
        <v>4.3236127525879748</v>
      </c>
      <c r="D37" s="304">
        <f t="shared" si="65"/>
        <v>3.4751357685134381</v>
      </c>
      <c r="E37" s="304"/>
      <c r="F37" s="304">
        <v>8.4147280192836561E-3</v>
      </c>
      <c r="G37" s="304">
        <v>9.8908051734490129E-3</v>
      </c>
      <c r="H37" s="304">
        <v>1.2809713161227801E-2</v>
      </c>
      <c r="I37" s="304"/>
      <c r="J37" s="304">
        <v>0.14206890997717034</v>
      </c>
      <c r="K37" s="304">
        <v>0.1854664756309832</v>
      </c>
      <c r="L37" s="304">
        <v>0.26405222048050858</v>
      </c>
      <c r="M37" s="304"/>
      <c r="N37" s="304">
        <v>0.30098254961370352</v>
      </c>
      <c r="O37" s="304">
        <v>0.34438841781068474</v>
      </c>
      <c r="P37" s="304">
        <v>0.41116675564914956</v>
      </c>
      <c r="Q37" s="306"/>
      <c r="R37" s="304">
        <v>0.12244948516592255</v>
      </c>
      <c r="S37" s="304">
        <v>0.12942215610771671</v>
      </c>
      <c r="T37" s="304">
        <v>0.1280286502956289</v>
      </c>
      <c r="U37" s="306"/>
      <c r="V37" s="304">
        <v>0.38790289108124498</v>
      </c>
      <c r="W37" s="304">
        <v>0.36597358270213259</v>
      </c>
      <c r="X37" s="304">
        <v>0.33555951768313003</v>
      </c>
      <c r="Y37" s="306"/>
      <c r="Z37" s="304">
        <v>1.7409026344101763</v>
      </c>
      <c r="AA37" s="304">
        <v>1.6064182894318211</v>
      </c>
      <c r="AB37" s="304">
        <v>1.3166066272244208</v>
      </c>
      <c r="AC37" s="306"/>
      <c r="AD37" s="304">
        <v>1.0512049857028201</v>
      </c>
      <c r="AE37" s="304">
        <v>0.94777508180995007</v>
      </c>
      <c r="AF37" s="304">
        <v>0.59326135103983224</v>
      </c>
      <c r="AG37" s="306"/>
      <c r="AH37" s="304">
        <v>0.63567587297355532</v>
      </c>
      <c r="AI37" s="304">
        <v>0.5703226225139596</v>
      </c>
      <c r="AJ37" s="304">
        <v>0.30098123935693033</v>
      </c>
      <c r="AK37" s="306"/>
      <c r="AL37" s="304">
        <v>0.22525289822306657</v>
      </c>
      <c r="AM37" s="304">
        <v>0.16395532140727861</v>
      </c>
      <c r="AN37" s="304">
        <v>0.11266969362260947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0.4628399932973507</v>
      </c>
      <c r="C38" s="304">
        <f t="shared" si="64"/>
        <v>0.48404099346112789</v>
      </c>
      <c r="D38" s="304">
        <f t="shared" si="65"/>
        <v>0.47100554356553448</v>
      </c>
      <c r="E38" s="304"/>
      <c r="F38" s="304">
        <v>1.1148272032518947E-2</v>
      </c>
      <c r="G38" s="304">
        <v>1.187559712204655E-2</v>
      </c>
      <c r="H38" s="304">
        <v>1.254066611874668E-2</v>
      </c>
      <c r="I38" s="304"/>
      <c r="J38" s="304">
        <v>9.0037062375859442E-3</v>
      </c>
      <c r="K38" s="304">
        <v>9.6902887966715378E-3</v>
      </c>
      <c r="L38" s="304">
        <v>9.8422083987315268E-3</v>
      </c>
      <c r="M38" s="304"/>
      <c r="N38" s="304">
        <v>5.3401581987796334E-2</v>
      </c>
      <c r="O38" s="304">
        <v>5.2430917819081803E-2</v>
      </c>
      <c r="P38" s="304">
        <v>4.7368523765010669E-2</v>
      </c>
      <c r="Q38" s="306"/>
      <c r="R38" s="304">
        <v>1.3291054439786126E-2</v>
      </c>
      <c r="S38" s="304">
        <v>1.1999546126898351E-2</v>
      </c>
      <c r="T38" s="304">
        <v>1.1163860819512803E-2</v>
      </c>
      <c r="U38" s="306"/>
      <c r="V38" s="304">
        <v>4.1408427468436787E-2</v>
      </c>
      <c r="W38" s="304">
        <v>4.3257663749248637E-2</v>
      </c>
      <c r="X38" s="304">
        <v>4.0610440112767168E-2</v>
      </c>
      <c r="Y38" s="306"/>
      <c r="Z38" s="304">
        <v>6.3277555200575306E-2</v>
      </c>
      <c r="AA38" s="304">
        <v>5.5318535694196751E-2</v>
      </c>
      <c r="AB38" s="304">
        <v>4.4858460199686985E-2</v>
      </c>
      <c r="AC38" s="306"/>
      <c r="AD38" s="304">
        <v>7.3694570155232481E-2</v>
      </c>
      <c r="AE38" s="304">
        <v>6.8321242541535224E-2</v>
      </c>
      <c r="AF38" s="304">
        <v>5.1105751353299304E-2</v>
      </c>
      <c r="AG38" s="306"/>
      <c r="AH38" s="304">
        <v>0.16654433922440223</v>
      </c>
      <c r="AI38" s="304">
        <v>0.187107747833202</v>
      </c>
      <c r="AJ38" s="304">
        <v>0.18665443251779132</v>
      </c>
      <c r="AK38" s="306"/>
      <c r="AL38" s="304">
        <v>3.1070486551016546E-2</v>
      </c>
      <c r="AM38" s="304">
        <v>4.4039453778247029E-2</v>
      </c>
      <c r="AN38" s="304">
        <v>6.6861200279988015E-2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0.98819531768175417</v>
      </c>
      <c r="C39" s="304">
        <f t="shared" si="64"/>
        <v>0.98387022436575922</v>
      </c>
      <c r="D39" s="304">
        <f t="shared" si="65"/>
        <v>0.93327702436470861</v>
      </c>
      <c r="E39" s="304"/>
      <c r="F39" s="304">
        <v>7.3518486313419963E-3</v>
      </c>
      <c r="G39" s="304">
        <v>7.2498425507838268E-3</v>
      </c>
      <c r="H39" s="304">
        <v>6.7089520954627781E-3</v>
      </c>
      <c r="I39" s="304"/>
      <c r="J39" s="304">
        <v>6.8715748480178793E-2</v>
      </c>
      <c r="K39" s="304">
        <v>7.6045876761547185E-2</v>
      </c>
      <c r="L39" s="304">
        <v>8.850727654003275E-2</v>
      </c>
      <c r="M39" s="304"/>
      <c r="N39" s="304">
        <v>0.20726540775381891</v>
      </c>
      <c r="O39" s="304">
        <v>0.21801620148986212</v>
      </c>
      <c r="P39" s="304">
        <v>0.21889601391184266</v>
      </c>
      <c r="Q39" s="306"/>
      <c r="R39" s="304">
        <v>6.3934908537823409E-2</v>
      </c>
      <c r="S39" s="304">
        <v>6.9923623384200495E-2</v>
      </c>
      <c r="T39" s="304">
        <v>7.1403388485236488E-2</v>
      </c>
      <c r="U39" s="306"/>
      <c r="V39" s="304">
        <v>7.2787425971950939E-2</v>
      </c>
      <c r="W39" s="304">
        <v>7.9583624587247381E-2</v>
      </c>
      <c r="X39" s="304">
        <v>8.0586865410189196E-2</v>
      </c>
      <c r="Y39" s="306"/>
      <c r="Z39" s="304">
        <v>0.22463042815744888</v>
      </c>
      <c r="AA39" s="304">
        <v>0.2091088988388852</v>
      </c>
      <c r="AB39" s="304">
        <v>0.19078993645715087</v>
      </c>
      <c r="AC39" s="306"/>
      <c r="AD39" s="304">
        <v>0.17739477152572142</v>
      </c>
      <c r="AE39" s="304">
        <v>0.17062439759429104</v>
      </c>
      <c r="AF39" s="304">
        <v>0.1531273386068229</v>
      </c>
      <c r="AG39" s="306"/>
      <c r="AH39" s="304">
        <v>0.1060568300243455</v>
      </c>
      <c r="AI39" s="304">
        <v>7.9667165401490117E-2</v>
      </c>
      <c r="AJ39" s="304">
        <v>2.7844337851199625E-2</v>
      </c>
      <c r="AK39" s="306"/>
      <c r="AL39" s="304">
        <v>6.0057948599124271E-2</v>
      </c>
      <c r="AM39" s="304">
        <v>7.3650593757451893E-2</v>
      </c>
      <c r="AN39" s="304">
        <v>9.5412915006771362E-2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2.8331388331577707</v>
      </c>
      <c r="C40" s="304">
        <f t="shared" si="64"/>
        <v>3.0600911207277131</v>
      </c>
      <c r="D40" s="304">
        <f t="shared" si="65"/>
        <v>2.631039062535983</v>
      </c>
      <c r="E40" s="304"/>
      <c r="F40" s="304">
        <v>1.1936471825253145E-3</v>
      </c>
      <c r="G40" s="304">
        <v>1.3108441425231305E-3</v>
      </c>
      <c r="H40" s="304">
        <v>1.3331012397405436E-3</v>
      </c>
      <c r="I40" s="304"/>
      <c r="J40" s="304">
        <v>3.7136840117777438E-2</v>
      </c>
      <c r="K40" s="304">
        <v>5.7417211405053889E-2</v>
      </c>
      <c r="L40" s="304">
        <v>8.1681123897547794E-2</v>
      </c>
      <c r="M40" s="304"/>
      <c r="N40" s="304">
        <v>0.1022353603327664</v>
      </c>
      <c r="O40" s="304">
        <v>0.13100317595926178</v>
      </c>
      <c r="P40" s="304">
        <v>0.1633854429783832</v>
      </c>
      <c r="Q40" s="306"/>
      <c r="R40" s="305">
        <v>6.4901235816011274E-2</v>
      </c>
      <c r="S40" s="305">
        <v>7.784704770775501E-2</v>
      </c>
      <c r="T40" s="305">
        <v>8.6544735040474094E-2</v>
      </c>
      <c r="U40" s="306"/>
      <c r="V40" s="305">
        <v>0.12096365661276468</v>
      </c>
      <c r="W40" s="305">
        <v>0.15401957054905038</v>
      </c>
      <c r="X40" s="305">
        <v>0.17109090557314033</v>
      </c>
      <c r="Y40" s="306"/>
      <c r="Z40" s="305">
        <v>0.73563544722446095</v>
      </c>
      <c r="AA40" s="305">
        <v>0.8815601515950523</v>
      </c>
      <c r="AB40" s="305">
        <v>0.90091183180365231</v>
      </c>
      <c r="AC40" s="306"/>
      <c r="AD40" s="305">
        <v>0.89674928128595255</v>
      </c>
      <c r="AE40" s="305">
        <v>1.027156740815018</v>
      </c>
      <c r="AF40" s="305">
        <v>0.89424817205397489</v>
      </c>
      <c r="AG40" s="306"/>
      <c r="AH40" s="305">
        <v>0.62726361695023658</v>
      </c>
      <c r="AI40" s="305">
        <v>0.591891388895735</v>
      </c>
      <c r="AJ40" s="305">
        <v>0.22254888951686916</v>
      </c>
      <c r="AK40" s="306"/>
      <c r="AL40" s="305">
        <v>0.24705974763527513</v>
      </c>
      <c r="AM40" s="305">
        <v>0.13788498965826332</v>
      </c>
      <c r="AN40" s="305">
        <v>0.10929486043220088</v>
      </c>
    </row>
    <row r="41" spans="1:40" x14ac:dyDescent="0.2">
      <c r="A41" s="39" t="str">
        <f t="shared" si="63"/>
        <v>Elementary occupations</v>
      </c>
      <c r="B41" s="307">
        <f t="shared" si="66"/>
        <v>1.4190331462235894</v>
      </c>
      <c r="C41" s="307">
        <f t="shared" si="64"/>
        <v>1.2097015553217894</v>
      </c>
      <c r="D41" s="307">
        <f>SUM(H41,L41,P41,T41,X41,AB41,AF41,AJ41,AN41)</f>
        <v>0.9930007994504868</v>
      </c>
      <c r="E41" s="307"/>
      <c r="F41" s="307">
        <v>4.6476088446703902E-3</v>
      </c>
      <c r="G41" s="307">
        <v>5.1970112000455128E-3</v>
      </c>
      <c r="H41" s="307">
        <v>6.0102780622581127E-3</v>
      </c>
      <c r="I41" s="307"/>
      <c r="J41" s="307">
        <v>2.2160804397703179E-2</v>
      </c>
      <c r="K41" s="307">
        <v>2.3886675712364133E-2</v>
      </c>
      <c r="L41" s="307">
        <v>2.7743178001216735E-2</v>
      </c>
      <c r="M41" s="307"/>
      <c r="N41" s="307">
        <v>7.3904570612324083E-2</v>
      </c>
      <c r="O41" s="307">
        <v>7.2557023959153949E-2</v>
      </c>
      <c r="P41" s="307">
        <v>7.9342418102106696E-2</v>
      </c>
      <c r="Q41" s="308"/>
      <c r="R41" s="307">
        <v>4.2308090711819915E-2</v>
      </c>
      <c r="S41" s="307">
        <v>3.9114238702380927E-2</v>
      </c>
      <c r="T41" s="307">
        <v>4.5007385012143797E-2</v>
      </c>
      <c r="U41" s="308"/>
      <c r="V41" s="307">
        <v>3.7232228315029203E-2</v>
      </c>
      <c r="W41" s="307">
        <v>3.5970783608198505E-2</v>
      </c>
      <c r="X41" s="307">
        <v>3.7343351578932801E-2</v>
      </c>
      <c r="Y41" s="308"/>
      <c r="Z41" s="307">
        <v>0.22177341778896659</v>
      </c>
      <c r="AA41" s="307">
        <v>0.18450503306630334</v>
      </c>
      <c r="AB41" s="307">
        <v>0.16345239319688515</v>
      </c>
      <c r="AC41" s="308"/>
      <c r="AD41" s="307">
        <v>0.35222915925961579</v>
      </c>
      <c r="AE41" s="307">
        <v>0.29018300146445608</v>
      </c>
      <c r="AF41" s="307">
        <v>0.21741345165575329</v>
      </c>
      <c r="AG41" s="308"/>
      <c r="AH41" s="307">
        <v>0.48861132778139438</v>
      </c>
      <c r="AI41" s="307">
        <v>0.43355088821888216</v>
      </c>
      <c r="AJ41" s="307">
        <v>0.33260953200040116</v>
      </c>
      <c r="AK41" s="308"/>
      <c r="AL41" s="307">
        <v>0.17616593851206599</v>
      </c>
      <c r="AM41" s="307">
        <v>0.12473689939000476</v>
      </c>
      <c r="AN41" s="307">
        <v>8.4078811840789192E-2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Enterprise M3 LEP (including all of Surrey)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54.819999999999922</v>
      </c>
      <c r="C50" s="305">
        <f>SUM(C51:C59)</f>
        <v>58.792000000000165</v>
      </c>
      <c r="D50" s="305">
        <f>SUM(D51:D59)</f>
        <v>63.850999999999978</v>
      </c>
      <c r="E50" s="304"/>
      <c r="F50" s="305">
        <f>SUM(F51:F59)</f>
        <v>0.22654100475167874</v>
      </c>
      <c r="G50" s="305">
        <f>SUM(G51:G59)</f>
        <v>0.28240240786129756</v>
      </c>
      <c r="H50" s="305">
        <f>SUM(H51:H59)</f>
        <v>0.43130679840944253</v>
      </c>
      <c r="I50" s="304"/>
      <c r="J50" s="305">
        <f>SUM(J51:J59)</f>
        <v>3.4996974584578098</v>
      </c>
      <c r="K50" s="305">
        <f>SUM(K51:K59)</f>
        <v>4.3924521945780928</v>
      </c>
      <c r="L50" s="305">
        <f>SUM(L51:L59)</f>
        <v>6.4597077959374998</v>
      </c>
      <c r="M50" s="304"/>
      <c r="N50" s="305">
        <f>SUM(N51:N59)</f>
        <v>6.0059781786400084</v>
      </c>
      <c r="O50" s="305">
        <f>SUM(O51:O59)</f>
        <v>6.570329174914475</v>
      </c>
      <c r="P50" s="305">
        <f>SUM(P51:P59)</f>
        <v>8.0314933701582927</v>
      </c>
      <c r="Q50" s="304"/>
      <c r="R50" s="305">
        <f>SUM(R51:R59)</f>
        <v>2.1279091235636223</v>
      </c>
      <c r="S50" s="305">
        <f>SUM(S51:S59)</f>
        <v>2.2961557888224147</v>
      </c>
      <c r="T50" s="305">
        <f>SUM(T51:T59)</f>
        <v>2.9317968069176752</v>
      </c>
      <c r="U50" s="304"/>
      <c r="V50" s="305">
        <f>SUM(V51:V59)</f>
        <v>4.4196912288078991</v>
      </c>
      <c r="W50" s="305">
        <f>SUM(W51:W59)</f>
        <v>4.5953421878459322</v>
      </c>
      <c r="X50" s="305">
        <f>SUM(X51:X59)</f>
        <v>5.4647759336964308</v>
      </c>
      <c r="Y50" s="304"/>
      <c r="Z50" s="305">
        <f>SUM(Z51:Z59)</f>
        <v>16.221651007521928</v>
      </c>
      <c r="AA50" s="305">
        <f>SUM(AA51:AA59)</f>
        <v>16.966115404675659</v>
      </c>
      <c r="AB50" s="305">
        <f>SUM(AB51:AB59)</f>
        <v>18.309743273314666</v>
      </c>
      <c r="AC50" s="304"/>
      <c r="AD50" s="305">
        <f>SUM(AD51:AD59)</f>
        <v>12.47487232576643</v>
      </c>
      <c r="AE50" s="305">
        <f>SUM(AE51:AE59)</f>
        <v>13.543646054880929</v>
      </c>
      <c r="AF50" s="305">
        <f>SUM(AF51:AF59)</f>
        <v>13.928270821901107</v>
      </c>
      <c r="AG50" s="304"/>
      <c r="AH50" s="305">
        <f>SUM(AH51:AH59)</f>
        <v>7.4611896165959219</v>
      </c>
      <c r="AI50" s="305">
        <f>SUM(AI51:AI59)</f>
        <v>8.0849325220673443</v>
      </c>
      <c r="AJ50" s="305">
        <f>SUM(AJ51:AJ59)</f>
        <v>7.0373089865695855</v>
      </c>
      <c r="AK50" s="304"/>
      <c r="AL50" s="305">
        <f>SUM(AL51:AL59)</f>
        <v>2.3824700558946108</v>
      </c>
      <c r="AM50" s="305">
        <f>SUM(AM51:AM59)</f>
        <v>2.0606242643540202</v>
      </c>
      <c r="AN50" s="305">
        <f>SUM(AN51:AN59)</f>
        <v>1.2565962130952772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8.3299262409588515</v>
      </c>
      <c r="C51" s="304">
        <f t="shared" ref="C51:D51" si="68">SUM(G51,K51,O51,S51,W51,AA51,AE51,AI51,AM51)</f>
        <v>8.4020600639566929</v>
      </c>
      <c r="D51" s="304">
        <f t="shared" si="68"/>
        <v>9.931070494079087</v>
      </c>
      <c r="E51" s="304"/>
      <c r="F51" s="304">
        <v>4.9418556830114826E-2</v>
      </c>
      <c r="G51" s="304">
        <v>6.330220201386362E-2</v>
      </c>
      <c r="H51" s="304">
        <v>9.9045566001934787E-2</v>
      </c>
      <c r="I51" s="304"/>
      <c r="J51" s="304">
        <v>0.98738389659985693</v>
      </c>
      <c r="K51" s="304">
        <v>1.1834215059098927</v>
      </c>
      <c r="L51" s="304">
        <v>1.8081127476477454</v>
      </c>
      <c r="M51" s="304"/>
      <c r="N51" s="304">
        <v>1.5546414350498954</v>
      </c>
      <c r="O51" s="304">
        <v>1.578169512114455</v>
      </c>
      <c r="P51" s="304">
        <v>1.8587770770359096</v>
      </c>
      <c r="Q51" s="304"/>
      <c r="R51" s="304">
        <v>0.411421824868973</v>
      </c>
      <c r="S51" s="304">
        <v>0.3790719147320159</v>
      </c>
      <c r="T51" s="304">
        <v>0.41261958054736492</v>
      </c>
      <c r="U51" s="304"/>
      <c r="V51" s="304">
        <v>1.0211685191684017</v>
      </c>
      <c r="W51" s="304">
        <v>0.97717454050652874</v>
      </c>
      <c r="X51" s="304">
        <v>1.1683897990176102</v>
      </c>
      <c r="Y51" s="304"/>
      <c r="Z51" s="304">
        <v>2.09107115134521</v>
      </c>
      <c r="AA51" s="304">
        <v>1.9779095008105678</v>
      </c>
      <c r="AB51" s="304">
        <v>2.3751542066154245</v>
      </c>
      <c r="AC51" s="304"/>
      <c r="AD51" s="304">
        <v>1.2503469757793109</v>
      </c>
      <c r="AE51" s="304">
        <v>1.19980453251334</v>
      </c>
      <c r="AF51" s="304">
        <v>1.2079105036357949</v>
      </c>
      <c r="AG51" s="304"/>
      <c r="AH51" s="304">
        <v>0.71149394988803139</v>
      </c>
      <c r="AI51" s="304">
        <v>0.71259398003129126</v>
      </c>
      <c r="AJ51" s="304">
        <v>0.59682258315830627</v>
      </c>
      <c r="AK51" s="304"/>
      <c r="AL51" s="304">
        <v>0.25297993142905661</v>
      </c>
      <c r="AM51" s="304">
        <v>0.33061237532473742</v>
      </c>
      <c r="AN51" s="304">
        <v>0.40423843041899543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7.7612153222472902</v>
      </c>
      <c r="C52" s="304">
        <f t="shared" ref="C52:C59" si="70">SUM(G52,K52,O52,S52,W52,AA52,AE52,AI52,AM52)</f>
        <v>8.7062647173683594</v>
      </c>
      <c r="D52" s="304">
        <f t="shared" ref="D52:D59" si="71">SUM(H52,L52,P52,T52,X52,AB52,AF52,AJ52,AN52)</f>
        <v>10.538185242561221</v>
      </c>
      <c r="E52" s="304"/>
      <c r="F52" s="304">
        <v>9.102907864997796E-2</v>
      </c>
      <c r="G52" s="304">
        <v>0.10511136673179609</v>
      </c>
      <c r="H52" s="304">
        <v>0.14177953981964028</v>
      </c>
      <c r="I52" s="304"/>
      <c r="J52" s="304">
        <v>1.4104343491135503</v>
      </c>
      <c r="K52" s="304">
        <v>1.8356086281636734</v>
      </c>
      <c r="L52" s="304">
        <v>2.6804137616500356</v>
      </c>
      <c r="M52" s="304"/>
      <c r="N52" s="304">
        <v>1.7861839470507492</v>
      </c>
      <c r="O52" s="304">
        <v>1.8655438952950005</v>
      </c>
      <c r="P52" s="304">
        <v>2.0664059683457152</v>
      </c>
      <c r="Q52" s="304"/>
      <c r="R52" s="304">
        <v>0.24344373390320684</v>
      </c>
      <c r="S52" s="304">
        <v>0.21835341171621561</v>
      </c>
      <c r="T52" s="304">
        <v>0.27159435238655827</v>
      </c>
      <c r="U52" s="304"/>
      <c r="V52" s="304">
        <v>0.69739492581964868</v>
      </c>
      <c r="W52" s="304">
        <v>0.59808129620806516</v>
      </c>
      <c r="X52" s="304">
        <v>0.45383440447242057</v>
      </c>
      <c r="Y52" s="304"/>
      <c r="Z52" s="304">
        <v>1.9599179310184562</v>
      </c>
      <c r="AA52" s="304">
        <v>2.2746588139995993</v>
      </c>
      <c r="AB52" s="304">
        <v>3.0233593398171439</v>
      </c>
      <c r="AC52" s="304"/>
      <c r="AD52" s="304">
        <v>1.0322051762624649</v>
      </c>
      <c r="AE52" s="304">
        <v>1.1634328160334975</v>
      </c>
      <c r="AF52" s="304">
        <v>1.2821785163867585</v>
      </c>
      <c r="AG52" s="304"/>
      <c r="AH52" s="304">
        <v>0.40323749013102222</v>
      </c>
      <c r="AI52" s="304">
        <v>0.46517691589536803</v>
      </c>
      <c r="AJ52" s="304">
        <v>0.42062629384017297</v>
      </c>
      <c r="AK52" s="304"/>
      <c r="AL52" s="304">
        <v>0.13736869029821464</v>
      </c>
      <c r="AM52" s="304">
        <v>0.18029757332514454</v>
      </c>
      <c r="AN52" s="304">
        <v>0.19799306584277765</v>
      </c>
    </row>
    <row r="53" spans="1:40" x14ac:dyDescent="0.2">
      <c r="A53" s="13" t="str">
        <f t="shared" si="67"/>
        <v>Associate professional occupations</v>
      </c>
      <c r="B53" s="304">
        <f t="shared" si="69"/>
        <v>4.2860376449885278</v>
      </c>
      <c r="C53" s="304">
        <f t="shared" si="70"/>
        <v>4.2446379747915586</v>
      </c>
      <c r="D53" s="304">
        <f t="shared" si="71"/>
        <v>4.8974402905708248</v>
      </c>
      <c r="E53" s="304"/>
      <c r="F53" s="304">
        <v>1.3364316976711562E-2</v>
      </c>
      <c r="G53" s="304">
        <v>1.5282778380099895E-2</v>
      </c>
      <c r="H53" s="304">
        <v>2.430624436001453E-2</v>
      </c>
      <c r="I53" s="304"/>
      <c r="J53" s="304">
        <v>0.43299733990434014</v>
      </c>
      <c r="K53" s="304">
        <v>0.49551079054861508</v>
      </c>
      <c r="L53" s="304">
        <v>0.7195234828907362</v>
      </c>
      <c r="M53" s="304"/>
      <c r="N53" s="304">
        <v>0.74816086479620136</v>
      </c>
      <c r="O53" s="304">
        <v>0.74701077027663865</v>
      </c>
      <c r="P53" s="304">
        <v>0.87126752665563001</v>
      </c>
      <c r="Q53" s="304"/>
      <c r="R53" s="304">
        <v>0.35362102028361897</v>
      </c>
      <c r="S53" s="304">
        <v>0.38509746397142763</v>
      </c>
      <c r="T53" s="304">
        <v>0.49470660409162998</v>
      </c>
      <c r="U53" s="304"/>
      <c r="V53" s="304">
        <v>0.62659928144104449</v>
      </c>
      <c r="W53" s="304">
        <v>0.56873358020136677</v>
      </c>
      <c r="X53" s="304">
        <v>0.64326130547978411</v>
      </c>
      <c r="Y53" s="304"/>
      <c r="Z53" s="304">
        <v>0.84521971540249785</v>
      </c>
      <c r="AA53" s="304">
        <v>0.72211394316156918</v>
      </c>
      <c r="AB53" s="304">
        <v>0.73144759487732081</v>
      </c>
      <c r="AC53" s="304"/>
      <c r="AD53" s="304">
        <v>0.71347723902604787</v>
      </c>
      <c r="AE53" s="304">
        <v>0.72249417109487668</v>
      </c>
      <c r="AF53" s="304">
        <v>0.78747666403470862</v>
      </c>
      <c r="AG53" s="304"/>
      <c r="AH53" s="304">
        <v>0.47262853486465078</v>
      </c>
      <c r="AI53" s="304">
        <v>0.51243228904120997</v>
      </c>
      <c r="AJ53" s="304">
        <v>0.48713935890081356</v>
      </c>
      <c r="AK53" s="304"/>
      <c r="AL53" s="304">
        <v>7.9969332293413978E-2</v>
      </c>
      <c r="AM53" s="304">
        <v>7.5962188115754559E-2</v>
      </c>
      <c r="AN53" s="304">
        <v>0.13831150928018698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4.9355128717916896</v>
      </c>
      <c r="C54" s="304">
        <f t="shared" si="70"/>
        <v>4.9864687390994549</v>
      </c>
      <c r="D54" s="304">
        <f t="shared" si="71"/>
        <v>4.8671321491926403</v>
      </c>
      <c r="E54" s="304"/>
      <c r="F54" s="304">
        <v>5.0088864781324703E-2</v>
      </c>
      <c r="G54" s="304">
        <v>6.5590642680845038E-2</v>
      </c>
      <c r="H54" s="304">
        <v>0.11474940851861516</v>
      </c>
      <c r="I54" s="304"/>
      <c r="J54" s="304">
        <v>0.26453707958773126</v>
      </c>
      <c r="K54" s="304">
        <v>0.35722887065674647</v>
      </c>
      <c r="L54" s="304">
        <v>0.47699810282003002</v>
      </c>
      <c r="M54" s="304"/>
      <c r="N54" s="304">
        <v>0.80938963688947652</v>
      </c>
      <c r="O54" s="304">
        <v>1.0074233191098052</v>
      </c>
      <c r="P54" s="304">
        <v>1.4569028310384233</v>
      </c>
      <c r="Q54" s="304"/>
      <c r="R54" s="304">
        <v>0.48185640658188389</v>
      </c>
      <c r="S54" s="304">
        <v>0.53977395130713524</v>
      </c>
      <c r="T54" s="304">
        <v>0.73703611824423365</v>
      </c>
      <c r="U54" s="304"/>
      <c r="V54" s="304">
        <v>0.34704678417687768</v>
      </c>
      <c r="W54" s="304">
        <v>0.40807873989522764</v>
      </c>
      <c r="X54" s="304">
        <v>0.5906647020903647</v>
      </c>
      <c r="Y54" s="304"/>
      <c r="Z54" s="304">
        <v>0.88989630894812732</v>
      </c>
      <c r="AA54" s="304">
        <v>0.77905547185601065</v>
      </c>
      <c r="AB54" s="304">
        <v>0.39098051273225742</v>
      </c>
      <c r="AC54" s="304"/>
      <c r="AD54" s="304">
        <v>0.77627746204493042</v>
      </c>
      <c r="AE54" s="304">
        <v>0.63971793788541931</v>
      </c>
      <c r="AF54" s="304">
        <v>0.29812590166247716</v>
      </c>
      <c r="AG54" s="304"/>
      <c r="AH54" s="304">
        <v>1.1010771373764359</v>
      </c>
      <c r="AI54" s="304">
        <v>1.1609875002470009</v>
      </c>
      <c r="AJ54" s="304">
        <v>0.79548954757996104</v>
      </c>
      <c r="AK54" s="304"/>
      <c r="AL54" s="304">
        <v>0.21534319140490271</v>
      </c>
      <c r="AM54" s="304">
        <v>2.8612305461265232E-2</v>
      </c>
      <c r="AN54" s="304">
        <v>6.1850245062785997E-3</v>
      </c>
    </row>
    <row r="55" spans="1:40" x14ac:dyDescent="0.2">
      <c r="A55" s="13" t="str">
        <f t="shared" si="67"/>
        <v>Skilled trades occupations</v>
      </c>
      <c r="B55" s="304">
        <f t="shared" si="69"/>
        <v>21.29544149816881</v>
      </c>
      <c r="C55" s="304">
        <f t="shared" si="70"/>
        <v>23.100531016396321</v>
      </c>
      <c r="D55" s="304">
        <f t="shared" si="71"/>
        <v>23.449030719536136</v>
      </c>
      <c r="E55" s="304"/>
      <c r="F55" s="304">
        <v>4.298649036981861E-3</v>
      </c>
      <c r="G55" s="304">
        <v>5.0292215615164561E-3</v>
      </c>
      <c r="H55" s="304">
        <v>6.5636625084527144E-3</v>
      </c>
      <c r="I55" s="304"/>
      <c r="J55" s="304">
        <v>0.23237334537708673</v>
      </c>
      <c r="K55" s="304">
        <v>0.29772938118507203</v>
      </c>
      <c r="L55" s="304">
        <v>0.44213977423668793</v>
      </c>
      <c r="M55" s="304"/>
      <c r="N55" s="304">
        <v>0.76084342330899113</v>
      </c>
      <c r="O55" s="304">
        <v>0.94755373275787369</v>
      </c>
      <c r="P55" s="304">
        <v>1.2305105819555304</v>
      </c>
      <c r="Q55" s="304"/>
      <c r="R55" s="304">
        <v>0.4744466799942374</v>
      </c>
      <c r="S55" s="304">
        <v>0.56149456827562905</v>
      </c>
      <c r="T55" s="304">
        <v>0.71386972003349047</v>
      </c>
      <c r="U55" s="304"/>
      <c r="V55" s="304">
        <v>1.2787082457245356</v>
      </c>
      <c r="W55" s="304">
        <v>1.4890277353038712</v>
      </c>
      <c r="X55" s="304">
        <v>1.9116205820652357</v>
      </c>
      <c r="Y55" s="304"/>
      <c r="Z55" s="304">
        <v>8.0903767917302254</v>
      </c>
      <c r="AA55" s="304">
        <v>8.3381393885764119</v>
      </c>
      <c r="AB55" s="304">
        <v>8.0349665727854767</v>
      </c>
      <c r="AC55" s="304"/>
      <c r="AD55" s="304">
        <v>6.3913005228482298</v>
      </c>
      <c r="AE55" s="304">
        <v>7.0844689230230706</v>
      </c>
      <c r="AF55" s="304">
        <v>7.3615336268045786</v>
      </c>
      <c r="AG55" s="304"/>
      <c r="AH55" s="304">
        <v>2.946330641026754</v>
      </c>
      <c r="AI55" s="304">
        <v>3.3620369083607886</v>
      </c>
      <c r="AJ55" s="304">
        <v>3.5042583765786248</v>
      </c>
      <c r="AK55" s="304"/>
      <c r="AL55" s="304">
        <v>1.1167631991217672</v>
      </c>
      <c r="AM55" s="304">
        <v>1.0150511573520862</v>
      </c>
      <c r="AN55" s="304">
        <v>0.2435678225680552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0.20686090367298038</v>
      </c>
      <c r="C56" s="304">
        <f t="shared" si="70"/>
        <v>0.22002053417254594</v>
      </c>
      <c r="D56" s="304">
        <f t="shared" si="71"/>
        <v>0.2470390932654894</v>
      </c>
      <c r="E56" s="304"/>
      <c r="F56" s="304">
        <v>2.4245889715993613E-4</v>
      </c>
      <c r="G56" s="304">
        <v>2.1043860827899441E-4</v>
      </c>
      <c r="H56" s="304">
        <v>2.7803554353764191E-4</v>
      </c>
      <c r="I56" s="304"/>
      <c r="J56" s="304">
        <v>6.8028776619435544E-3</v>
      </c>
      <c r="K56" s="304">
        <v>8.1955977421678504E-3</v>
      </c>
      <c r="L56" s="304">
        <v>1.0158714200428971E-2</v>
      </c>
      <c r="M56" s="304"/>
      <c r="N56" s="304">
        <v>9.5342867630945505E-3</v>
      </c>
      <c r="O56" s="304">
        <v>9.7334496483191795E-3</v>
      </c>
      <c r="P56" s="304">
        <v>1.0866603567136719E-2</v>
      </c>
      <c r="Q56" s="304"/>
      <c r="R56" s="304">
        <v>1.7576168804505148E-3</v>
      </c>
      <c r="S56" s="304">
        <v>2.0497956679432637E-3</v>
      </c>
      <c r="T56" s="304">
        <v>2.4619950930325962E-3</v>
      </c>
      <c r="U56" s="304"/>
      <c r="V56" s="304">
        <v>6.7610522912112392E-3</v>
      </c>
      <c r="W56" s="304">
        <v>6.9138698104628492E-3</v>
      </c>
      <c r="X56" s="304">
        <v>8.0752423699012466E-3</v>
      </c>
      <c r="Y56" s="304"/>
      <c r="Z56" s="304">
        <v>6.1533746991783558E-2</v>
      </c>
      <c r="AA56" s="304">
        <v>7.3420489217181084E-2</v>
      </c>
      <c r="AB56" s="304">
        <v>9.3455874516194831E-2</v>
      </c>
      <c r="AC56" s="304"/>
      <c r="AD56" s="304">
        <v>1.2458442900445831E-2</v>
      </c>
      <c r="AE56" s="304">
        <v>1.2202852685222716E-2</v>
      </c>
      <c r="AF56" s="304">
        <v>1.378194990406751E-2</v>
      </c>
      <c r="AG56" s="304"/>
      <c r="AH56" s="304">
        <v>6.047972075160956E-2</v>
      </c>
      <c r="AI56" s="304">
        <v>5.538503403430374E-2</v>
      </c>
      <c r="AJ56" s="304">
        <v>5.6562393929576939E-2</v>
      </c>
      <c r="AK56" s="304"/>
      <c r="AL56" s="304">
        <v>4.7290700535281657E-2</v>
      </c>
      <c r="AM56" s="304">
        <v>5.1909006758666242E-2</v>
      </c>
      <c r="AN56" s="304">
        <v>5.139828414161296E-2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0.92853345451398983</v>
      </c>
      <c r="C57" s="304">
        <f t="shared" si="70"/>
        <v>1.0903156299754999</v>
      </c>
      <c r="D57" s="304">
        <f t="shared" si="71"/>
        <v>1.1933013183060528</v>
      </c>
      <c r="E57" s="304"/>
      <c r="F57" s="304">
        <v>3.3315023935921789E-3</v>
      </c>
      <c r="G57" s="304">
        <v>4.9127412623773377E-3</v>
      </c>
      <c r="H57" s="304">
        <v>7.6806169495228331E-3</v>
      </c>
      <c r="I57" s="304"/>
      <c r="J57" s="304">
        <v>6.7510283260813569E-2</v>
      </c>
      <c r="K57" s="304">
        <v>7.5412046224373808E-2</v>
      </c>
      <c r="L57" s="304">
        <v>9.0452902413180589E-2</v>
      </c>
      <c r="M57" s="304"/>
      <c r="N57" s="304">
        <v>0.17330490417505306</v>
      </c>
      <c r="O57" s="304">
        <v>0.2156061839165275</v>
      </c>
      <c r="P57" s="304">
        <v>0.26707834664145491</v>
      </c>
      <c r="Q57" s="304"/>
      <c r="R57" s="304">
        <v>4.4660163097867495E-2</v>
      </c>
      <c r="S57" s="304">
        <v>5.7719382609284581E-2</v>
      </c>
      <c r="T57" s="304">
        <v>7.2881812796610948E-2</v>
      </c>
      <c r="U57" s="304"/>
      <c r="V57" s="304">
        <v>5.5678619361504429E-2</v>
      </c>
      <c r="W57" s="304">
        <v>6.8473731451367592E-2</v>
      </c>
      <c r="X57" s="304">
        <v>8.4881615727454077E-2</v>
      </c>
      <c r="Y57" s="304"/>
      <c r="Z57" s="304">
        <v>0.35477299267634194</v>
      </c>
      <c r="AA57" s="304">
        <v>0.40348111646789792</v>
      </c>
      <c r="AB57" s="304">
        <v>0.48629927463317041</v>
      </c>
      <c r="AC57" s="304"/>
      <c r="AD57" s="304">
        <v>5.3956558623683218E-2</v>
      </c>
      <c r="AE57" s="304">
        <v>4.3012626091287469E-2</v>
      </c>
      <c r="AF57" s="304">
        <v>2.6949524382317531E-2</v>
      </c>
      <c r="AG57" s="304"/>
      <c r="AH57" s="304">
        <v>9.6634795585533742E-2</v>
      </c>
      <c r="AI57" s="304">
        <v>0.11385386322954409</v>
      </c>
      <c r="AJ57" s="304">
        <v>2.2551660853768873E-2</v>
      </c>
      <c r="AK57" s="304"/>
      <c r="AL57" s="304">
        <v>7.8683635339600114E-2</v>
      </c>
      <c r="AM57" s="304">
        <v>0.10784393872283971</v>
      </c>
      <c r="AN57" s="304">
        <v>0.13452556390857279</v>
      </c>
    </row>
    <row r="58" spans="1:40" x14ac:dyDescent="0.2">
      <c r="A58" s="13" t="str">
        <f t="shared" si="67"/>
        <v>Process, plant and machine operatives</v>
      </c>
      <c r="B58" s="304">
        <f t="shared" si="69"/>
        <v>4.1411486395708854</v>
      </c>
      <c r="C58" s="304">
        <f t="shared" si="70"/>
        <v>5.0846354147122668</v>
      </c>
      <c r="D58" s="304">
        <f t="shared" si="71"/>
        <v>5.5002992952552621</v>
      </c>
      <c r="E58" s="304"/>
      <c r="F58" s="304">
        <v>1.4422181516331928E-2</v>
      </c>
      <c r="G58" s="304">
        <v>2.2456400315369329E-2</v>
      </c>
      <c r="H58" s="304">
        <v>3.6243752537036315E-2</v>
      </c>
      <c r="I58" s="304"/>
      <c r="J58" s="304">
        <v>5.5471997594723231E-2</v>
      </c>
      <c r="K58" s="304">
        <v>8.425283351125501E-2</v>
      </c>
      <c r="L58" s="304">
        <v>0.14606787423584239</v>
      </c>
      <c r="M58" s="304"/>
      <c r="N58" s="304">
        <v>8.431979985127197E-2</v>
      </c>
      <c r="O58" s="304">
        <v>0.11291101712394222</v>
      </c>
      <c r="P58" s="304">
        <v>0.17582389474104879</v>
      </c>
      <c r="Q58" s="304"/>
      <c r="R58" s="304">
        <v>9.8354058155666085E-2</v>
      </c>
      <c r="S58" s="304">
        <v>0.13355701036883963</v>
      </c>
      <c r="T58" s="304">
        <v>0.20775433064084059</v>
      </c>
      <c r="U58" s="304"/>
      <c r="V58" s="304">
        <v>0.23038312583662102</v>
      </c>
      <c r="W58" s="304">
        <v>0.29687314117584412</v>
      </c>
      <c r="X58" s="304">
        <v>0.38558066047663353</v>
      </c>
      <c r="Y58" s="304"/>
      <c r="Z58" s="304">
        <v>1.14246816183903</v>
      </c>
      <c r="AA58" s="304">
        <v>1.4751812835945739</v>
      </c>
      <c r="AB58" s="304">
        <v>1.8817940646126581</v>
      </c>
      <c r="AC58" s="304"/>
      <c r="AD58" s="304">
        <v>1.4061231632862232</v>
      </c>
      <c r="AE58" s="304">
        <v>1.8028893114430828</v>
      </c>
      <c r="AF58" s="304">
        <v>2.0158294884536145</v>
      </c>
      <c r="AG58" s="304"/>
      <c r="AH58" s="304">
        <v>0.9007704219677114</v>
      </c>
      <c r="AI58" s="304">
        <v>0.95167967965828326</v>
      </c>
      <c r="AJ58" s="304">
        <v>0.59379126163625962</v>
      </c>
      <c r="AK58" s="304"/>
      <c r="AL58" s="304">
        <v>0.20883572952330651</v>
      </c>
      <c r="AM58" s="304">
        <v>0.20483473752107659</v>
      </c>
      <c r="AN58" s="304">
        <v>5.7413967921328732E-2</v>
      </c>
    </row>
    <row r="59" spans="1:40" x14ac:dyDescent="0.2">
      <c r="A59" s="13" t="str">
        <f t="shared" si="67"/>
        <v>Elementary occupations</v>
      </c>
      <c r="B59" s="304">
        <f t="shared" si="69"/>
        <v>2.9353234240868886</v>
      </c>
      <c r="C59" s="304">
        <f t="shared" si="70"/>
        <v>2.9570659095274632</v>
      </c>
      <c r="D59" s="304">
        <f t="shared" si="71"/>
        <v>3.2275013972332669</v>
      </c>
      <c r="E59" s="304"/>
      <c r="F59" s="304">
        <v>3.4539566948378896E-4</v>
      </c>
      <c r="G59" s="304">
        <v>5.066163071507883E-4</v>
      </c>
      <c r="H59" s="304">
        <v>6.5997217068825616E-4</v>
      </c>
      <c r="I59" s="304"/>
      <c r="J59" s="304">
        <v>4.2186289357764521E-2</v>
      </c>
      <c r="K59" s="304">
        <v>5.5092540636296664E-2</v>
      </c>
      <c r="L59" s="304">
        <v>8.5840435842813007E-2</v>
      </c>
      <c r="M59" s="304"/>
      <c r="N59" s="304">
        <v>7.9599880755275049E-2</v>
      </c>
      <c r="O59" s="304">
        <v>8.6377294671913601E-2</v>
      </c>
      <c r="P59" s="304">
        <v>9.3860540177443288E-2</v>
      </c>
      <c r="Q59" s="304"/>
      <c r="R59" s="304">
        <v>1.8347619797718592E-2</v>
      </c>
      <c r="S59" s="304">
        <v>1.9038290173923479E-2</v>
      </c>
      <c r="T59" s="304">
        <v>1.8872293083913767E-2</v>
      </c>
      <c r="U59" s="304"/>
      <c r="V59" s="304">
        <v>0.15595067498805398</v>
      </c>
      <c r="W59" s="304">
        <v>0.18198555329319763</v>
      </c>
      <c r="X59" s="304">
        <v>0.21846762199702752</v>
      </c>
      <c r="Y59" s="304"/>
      <c r="Z59" s="304">
        <v>0.78639420757025613</v>
      </c>
      <c r="AA59" s="304">
        <v>0.92215539699184679</v>
      </c>
      <c r="AB59" s="304">
        <v>1.2922858327250224</v>
      </c>
      <c r="AC59" s="304"/>
      <c r="AD59" s="304">
        <v>0.8387267849950949</v>
      </c>
      <c r="AE59" s="304">
        <v>0.8756228841111301</v>
      </c>
      <c r="AF59" s="304">
        <v>0.93448464663678787</v>
      </c>
      <c r="AG59" s="304"/>
      <c r="AH59" s="304">
        <v>0.76853692500417403</v>
      </c>
      <c r="AI59" s="304">
        <v>0.7507863515695542</v>
      </c>
      <c r="AJ59" s="304">
        <v>0.56006751009210143</v>
      </c>
      <c r="AK59" s="304"/>
      <c r="AL59" s="304">
        <v>0.24523564594906747</v>
      </c>
      <c r="AM59" s="304">
        <v>6.5500981772449896E-2</v>
      </c>
      <c r="AN59" s="304">
        <v>2.2962544507468863E-2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154.29799999999986</v>
      </c>
      <c r="C62" s="305">
        <f>SUM(C63:C71)</f>
        <v>158.38999999999999</v>
      </c>
      <c r="D62" s="305">
        <f>SUM(D63:D71)</f>
        <v>165.94099999999989</v>
      </c>
      <c r="E62" s="304"/>
      <c r="F62" s="305">
        <f>SUM(F63:F71)</f>
        <v>0.56276030889659268</v>
      </c>
      <c r="G62" s="305">
        <f>SUM(G63:G71)</f>
        <v>0.71890541723613699</v>
      </c>
      <c r="H62" s="305">
        <f>SUM(H63:H71)</f>
        <v>1.1145379489699694</v>
      </c>
      <c r="I62" s="304"/>
      <c r="J62" s="305">
        <f>SUM(J63:J71)</f>
        <v>7.189454669266433</v>
      </c>
      <c r="K62" s="305">
        <f>SUM(K63:K71)</f>
        <v>8.8247712188700298</v>
      </c>
      <c r="L62" s="305">
        <f>SUM(L63:L71)</f>
        <v>13.232499171317077</v>
      </c>
      <c r="M62" s="304"/>
      <c r="N62" s="305">
        <f>SUM(N63:N71)</f>
        <v>24.275964466036264</v>
      </c>
      <c r="O62" s="305">
        <f>SUM(O63:O71)</f>
        <v>27.497947747404666</v>
      </c>
      <c r="P62" s="305">
        <f>SUM(P63:P71)</f>
        <v>36.506742937594971</v>
      </c>
      <c r="Q62" s="304"/>
      <c r="R62" s="305">
        <f>SUM(R63:R71)</f>
        <v>7.1942172245397202</v>
      </c>
      <c r="S62" s="305">
        <f>SUM(S63:S71)</f>
        <v>7.9157640706552197</v>
      </c>
      <c r="T62" s="305">
        <f>SUM(T63:T71)</f>
        <v>10.330502675549141</v>
      </c>
      <c r="U62" s="304"/>
      <c r="V62" s="305">
        <f>SUM(V63:V71)</f>
        <v>8.216141512427086</v>
      </c>
      <c r="W62" s="305">
        <f>SUM(W63:W71)</f>
        <v>8.8500241611393058</v>
      </c>
      <c r="X62" s="305">
        <f>SUM(X63:X71)</f>
        <v>11.246607953620179</v>
      </c>
      <c r="Y62" s="304"/>
      <c r="Z62" s="305">
        <f>SUM(Z63:Z71)</f>
        <v>37.800849190452354</v>
      </c>
      <c r="AA62" s="305">
        <f>SUM(AA63:AA71)</f>
        <v>37.915170319338756</v>
      </c>
      <c r="AB62" s="305">
        <f>SUM(AB63:AB71)</f>
        <v>40.850397261496198</v>
      </c>
      <c r="AC62" s="304"/>
      <c r="AD62" s="305">
        <f>SUM(AD63:AD71)</f>
        <v>37.477111114075711</v>
      </c>
      <c r="AE62" s="305">
        <f>SUM(AE63:AE71)</f>
        <v>37.26131745943772</v>
      </c>
      <c r="AF62" s="305">
        <f>SUM(AF63:AF71)</f>
        <v>33.262075730032748</v>
      </c>
      <c r="AG62" s="304"/>
      <c r="AH62" s="305">
        <f>SUM(AH63:AH71)</f>
        <v>23.608104289214658</v>
      </c>
      <c r="AI62" s="305">
        <f>SUM(AI63:AI71)</f>
        <v>22.05564474872989</v>
      </c>
      <c r="AJ62" s="305">
        <f>SUM(AJ63:AJ71)</f>
        <v>12.509480828417146</v>
      </c>
      <c r="AK62" s="304"/>
      <c r="AL62" s="305">
        <f>SUM(AL63:AL71)</f>
        <v>7.9733972250910483</v>
      </c>
      <c r="AM62" s="305">
        <f>SUM(AM63:AM71)</f>
        <v>7.3504548571882484</v>
      </c>
      <c r="AN62" s="305">
        <f>SUM(AN63:AN71)</f>
        <v>6.8881554930024862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20.716381267465248</v>
      </c>
      <c r="C63" s="304">
        <f t="shared" ref="C63:C71" si="73">SUM(G63,K63,O63,S63,W63,AA63,AE63,AI63,AM63)</f>
        <v>21.964032463652234</v>
      </c>
      <c r="D63" s="304">
        <f t="shared" ref="D63:D71" si="74">SUM(H63,L63,P63,T63,X63,AB63,AF63,AJ63,AN63)</f>
        <v>25.265238000740247</v>
      </c>
      <c r="E63" s="304"/>
      <c r="F63" s="304">
        <v>9.0618124185001397E-2</v>
      </c>
      <c r="G63" s="304">
        <v>0.11740736366927758</v>
      </c>
      <c r="H63" s="304">
        <v>0.18855908225547682</v>
      </c>
      <c r="I63" s="304"/>
      <c r="J63" s="304">
        <v>1.4829802196946993</v>
      </c>
      <c r="K63" s="304">
        <v>1.7831232272908166</v>
      </c>
      <c r="L63" s="304">
        <v>2.6779496812247117</v>
      </c>
      <c r="M63" s="304"/>
      <c r="N63" s="304">
        <v>5.1600797029967032</v>
      </c>
      <c r="O63" s="304">
        <v>5.7845802089461849</v>
      </c>
      <c r="P63" s="304">
        <v>7.6851149741013796</v>
      </c>
      <c r="Q63" s="304"/>
      <c r="R63" s="304">
        <v>1.0733448072499425</v>
      </c>
      <c r="S63" s="304">
        <v>1.1469041862233058</v>
      </c>
      <c r="T63" s="304">
        <v>1.5153123942326256</v>
      </c>
      <c r="U63" s="304"/>
      <c r="V63" s="304">
        <v>1.341172485921384</v>
      </c>
      <c r="W63" s="304">
        <v>1.3719235201400033</v>
      </c>
      <c r="X63" s="304">
        <v>1.6782790600492674</v>
      </c>
      <c r="Y63" s="304"/>
      <c r="Z63" s="304">
        <v>4.1923065141457654</v>
      </c>
      <c r="AA63" s="304">
        <v>4.1734026675444165</v>
      </c>
      <c r="AB63" s="304">
        <v>4.8768387012079151</v>
      </c>
      <c r="AC63" s="304"/>
      <c r="AD63" s="304">
        <v>4.1511777525394304</v>
      </c>
      <c r="AE63" s="304">
        <v>4.2045757953387284</v>
      </c>
      <c r="AF63" s="304">
        <v>3.8313655866780771</v>
      </c>
      <c r="AG63" s="304"/>
      <c r="AH63" s="304">
        <v>2.8906306974637883</v>
      </c>
      <c r="AI63" s="304">
        <v>3.0360235104180875</v>
      </c>
      <c r="AJ63" s="304">
        <v>2.3896318561115977</v>
      </c>
      <c r="AK63" s="304"/>
      <c r="AL63" s="304">
        <v>0.3340709632685373</v>
      </c>
      <c r="AM63" s="304">
        <v>0.34609198408141945</v>
      </c>
      <c r="AN63" s="304">
        <v>0.4221866648791941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13.295036516106014</v>
      </c>
      <c r="C64" s="304">
        <f t="shared" si="73"/>
        <v>14.832799412437611</v>
      </c>
      <c r="D64" s="304">
        <f t="shared" si="74"/>
        <v>17.125993792988876</v>
      </c>
      <c r="E64" s="304"/>
      <c r="F64" s="304">
        <v>0.24167812861482812</v>
      </c>
      <c r="G64" s="304">
        <v>0.31684117244254695</v>
      </c>
      <c r="H64" s="304">
        <v>0.4947522625722432</v>
      </c>
      <c r="I64" s="304"/>
      <c r="J64" s="304">
        <v>1.588600687180717</v>
      </c>
      <c r="K64" s="304">
        <v>2.0090885620476855</v>
      </c>
      <c r="L64" s="304">
        <v>2.8920622305513977</v>
      </c>
      <c r="M64" s="304"/>
      <c r="N64" s="304">
        <v>3.7365637692961298</v>
      </c>
      <c r="O64" s="304">
        <v>4.2976593056496304</v>
      </c>
      <c r="P64" s="304">
        <v>5.4490417808469136</v>
      </c>
      <c r="Q64" s="304"/>
      <c r="R64" s="304">
        <v>0.56790702443106222</v>
      </c>
      <c r="S64" s="304">
        <v>0.58442507794369603</v>
      </c>
      <c r="T64" s="304">
        <v>0.64821217440386003</v>
      </c>
      <c r="U64" s="304"/>
      <c r="V64" s="304">
        <v>0.7555322734841563</v>
      </c>
      <c r="W64" s="304">
        <v>0.8036399026446992</v>
      </c>
      <c r="X64" s="304">
        <v>0.98416633859766922</v>
      </c>
      <c r="Y64" s="304"/>
      <c r="Z64" s="304">
        <v>2.8084768816986978</v>
      </c>
      <c r="AA64" s="304">
        <v>3.0703436319094406</v>
      </c>
      <c r="AB64" s="304">
        <v>3.5599594685709701</v>
      </c>
      <c r="AC64" s="304"/>
      <c r="AD64" s="304">
        <v>2.0624662708148636</v>
      </c>
      <c r="AE64" s="304">
        <v>2.0759663110380941</v>
      </c>
      <c r="AF64" s="304">
        <v>1.6955580154814056</v>
      </c>
      <c r="AG64" s="304"/>
      <c r="AH64" s="304">
        <v>1.2680742204056306</v>
      </c>
      <c r="AI64" s="304">
        <v>1.3541131680849663</v>
      </c>
      <c r="AJ64" s="304">
        <v>0.78762645977576218</v>
      </c>
      <c r="AK64" s="304"/>
      <c r="AL64" s="304">
        <v>0.26573726017993021</v>
      </c>
      <c r="AM64" s="304">
        <v>0.32072228067685049</v>
      </c>
      <c r="AN64" s="304">
        <v>0.61461506218865536</v>
      </c>
    </row>
    <row r="65" spans="1:40" x14ac:dyDescent="0.2">
      <c r="A65" s="13" t="str">
        <f t="shared" si="72"/>
        <v>Associate professional occupations</v>
      </c>
      <c r="B65" s="304">
        <f t="shared" si="75"/>
        <v>13.387153954894854</v>
      </c>
      <c r="C65" s="304">
        <f t="shared" si="73"/>
        <v>13.408812375990344</v>
      </c>
      <c r="D65" s="304">
        <f t="shared" si="74"/>
        <v>15.013247745101928</v>
      </c>
      <c r="E65" s="304"/>
      <c r="F65" s="304">
        <v>9.0426697429925318E-2</v>
      </c>
      <c r="G65" s="304">
        <v>0.10366471230812672</v>
      </c>
      <c r="H65" s="304">
        <v>0.14884494974704612</v>
      </c>
      <c r="I65" s="304"/>
      <c r="J65" s="304">
        <v>0.81431073045773095</v>
      </c>
      <c r="K65" s="304">
        <v>0.9062375369306126</v>
      </c>
      <c r="L65" s="304">
        <v>1.2413270486425974</v>
      </c>
      <c r="M65" s="304"/>
      <c r="N65" s="304">
        <v>2.9712009247692257</v>
      </c>
      <c r="O65" s="304">
        <v>3.0960529626492717</v>
      </c>
      <c r="P65" s="304">
        <v>3.8671735046393487</v>
      </c>
      <c r="Q65" s="304"/>
      <c r="R65" s="304">
        <v>0.70167147667219243</v>
      </c>
      <c r="S65" s="304">
        <v>0.71768570009413313</v>
      </c>
      <c r="T65" s="304">
        <v>0.90929387693360753</v>
      </c>
      <c r="U65" s="304"/>
      <c r="V65" s="304">
        <v>0.88681356391405775</v>
      </c>
      <c r="W65" s="304">
        <v>0.91521137451596113</v>
      </c>
      <c r="X65" s="304">
        <v>1.1470969810673581</v>
      </c>
      <c r="Y65" s="304"/>
      <c r="Z65" s="304">
        <v>3.2440246165499835</v>
      </c>
      <c r="AA65" s="304">
        <v>3.1656625922570867</v>
      </c>
      <c r="AB65" s="304">
        <v>3.6875612648634997</v>
      </c>
      <c r="AC65" s="304"/>
      <c r="AD65" s="304">
        <v>2.8277229135422766</v>
      </c>
      <c r="AE65" s="304">
        <v>2.8220570338877402</v>
      </c>
      <c r="AF65" s="304">
        <v>2.7978476780932269</v>
      </c>
      <c r="AG65" s="304"/>
      <c r="AH65" s="304">
        <v>1.497127962851559</v>
      </c>
      <c r="AI65" s="304">
        <v>1.3437783300088006</v>
      </c>
      <c r="AJ65" s="304">
        <v>0.71098621360066228</v>
      </c>
      <c r="AK65" s="304"/>
      <c r="AL65" s="304">
        <v>0.35385506870790295</v>
      </c>
      <c r="AM65" s="304">
        <v>0.33846213333861186</v>
      </c>
      <c r="AN65" s="304">
        <v>0.50311622751458218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13.831922508592204</v>
      </c>
      <c r="C66" s="304">
        <f t="shared" si="73"/>
        <v>13.590142007010481</v>
      </c>
      <c r="D66" s="304">
        <f t="shared" si="74"/>
        <v>13.433993083901342</v>
      </c>
      <c r="E66" s="304"/>
      <c r="F66" s="304">
        <v>3.9366878911209838E-2</v>
      </c>
      <c r="G66" s="304">
        <v>5.4593015375324738E-2</v>
      </c>
      <c r="H66" s="304">
        <v>9.5382776060270416E-2</v>
      </c>
      <c r="I66" s="304"/>
      <c r="J66" s="304">
        <v>0.68806206536465986</v>
      </c>
      <c r="K66" s="304">
        <v>0.82739967479757615</v>
      </c>
      <c r="L66" s="304">
        <v>1.2813966396060732</v>
      </c>
      <c r="M66" s="304"/>
      <c r="N66" s="304">
        <v>2.340756742026016</v>
      </c>
      <c r="O66" s="304">
        <v>2.6589815412195437</v>
      </c>
      <c r="P66" s="304">
        <v>3.5925703594739127</v>
      </c>
      <c r="Q66" s="304"/>
      <c r="R66" s="304">
        <v>0.76261621907683097</v>
      </c>
      <c r="S66" s="304">
        <v>0.85110734919147024</v>
      </c>
      <c r="T66" s="304">
        <v>1.0638719351685091</v>
      </c>
      <c r="U66" s="304"/>
      <c r="V66" s="304">
        <v>0.71037136912084176</v>
      </c>
      <c r="W66" s="304">
        <v>0.71183282942607273</v>
      </c>
      <c r="X66" s="304">
        <v>0.83209232693778268</v>
      </c>
      <c r="Y66" s="304"/>
      <c r="Z66" s="304">
        <v>3.4695068735086045</v>
      </c>
      <c r="AA66" s="304">
        <v>3.3401828134379072</v>
      </c>
      <c r="AB66" s="304">
        <v>3.1756633682404773</v>
      </c>
      <c r="AC66" s="304"/>
      <c r="AD66" s="304">
        <v>3.8948365198623915</v>
      </c>
      <c r="AE66" s="304">
        <v>3.8380992946581909</v>
      </c>
      <c r="AF66" s="304">
        <v>3.078413893872507</v>
      </c>
      <c r="AG66" s="304"/>
      <c r="AH66" s="304">
        <v>1.6725027389802636</v>
      </c>
      <c r="AI66" s="304">
        <v>1.1110600214357012</v>
      </c>
      <c r="AJ66" s="304">
        <v>0.17318168018750901</v>
      </c>
      <c r="AK66" s="304"/>
      <c r="AL66" s="304">
        <v>0.25390310174138569</v>
      </c>
      <c r="AM66" s="304">
        <v>0.19688546746869512</v>
      </c>
      <c r="AN66" s="304">
        <v>0.14142010435429711</v>
      </c>
    </row>
    <row r="67" spans="1:40" x14ac:dyDescent="0.2">
      <c r="A67" s="13" t="str">
        <f t="shared" si="72"/>
        <v>Skilled trades occupations</v>
      </c>
      <c r="B67" s="304">
        <f t="shared" si="75"/>
        <v>13.405826973489498</v>
      </c>
      <c r="C67" s="304">
        <f t="shared" si="73"/>
        <v>13.609563089843327</v>
      </c>
      <c r="D67" s="304">
        <f t="shared" si="74"/>
        <v>13.785910643140907</v>
      </c>
      <c r="E67" s="304"/>
      <c r="F67" s="304">
        <v>7.630280239766034E-3</v>
      </c>
      <c r="G67" s="304">
        <v>8.8821832018890923E-3</v>
      </c>
      <c r="H67" s="304">
        <v>1.3681383419538937E-2</v>
      </c>
      <c r="I67" s="304"/>
      <c r="J67" s="304">
        <v>0.27478262191327729</v>
      </c>
      <c r="K67" s="304">
        <v>0.34236716645075971</v>
      </c>
      <c r="L67" s="304">
        <v>0.5643200544898026</v>
      </c>
      <c r="M67" s="304"/>
      <c r="N67" s="304">
        <v>0.88065061715317572</v>
      </c>
      <c r="O67" s="304">
        <v>1.0664217294561873</v>
      </c>
      <c r="P67" s="304">
        <v>1.4275145978141022</v>
      </c>
      <c r="Q67" s="304"/>
      <c r="R67" s="304">
        <v>0.41910731526501838</v>
      </c>
      <c r="S67" s="304">
        <v>0.43955554233603356</v>
      </c>
      <c r="T67" s="304">
        <v>0.543043098029108</v>
      </c>
      <c r="U67" s="304"/>
      <c r="V67" s="304">
        <v>0.75727388288808717</v>
      </c>
      <c r="W67" s="304">
        <v>0.83856106884277426</v>
      </c>
      <c r="X67" s="304">
        <v>1.0483584449007484</v>
      </c>
      <c r="Y67" s="304"/>
      <c r="Z67" s="304">
        <v>4.6173457100704107</v>
      </c>
      <c r="AA67" s="304">
        <v>4.8627571994367988</v>
      </c>
      <c r="AB67" s="304">
        <v>5.3217047867962801</v>
      </c>
      <c r="AC67" s="304"/>
      <c r="AD67" s="304">
        <v>3.0692098953260265</v>
      </c>
      <c r="AE67" s="304">
        <v>2.7424051046665725</v>
      </c>
      <c r="AF67" s="304">
        <v>2.4754040904781585</v>
      </c>
      <c r="AG67" s="304"/>
      <c r="AH67" s="304">
        <v>2.4487420687350641</v>
      </c>
      <c r="AI67" s="304">
        <v>2.5200927842525522</v>
      </c>
      <c r="AJ67" s="304">
        <v>1.9434048695437827</v>
      </c>
      <c r="AK67" s="304"/>
      <c r="AL67" s="304">
        <v>0.93108458189867171</v>
      </c>
      <c r="AM67" s="304">
        <v>0.7885203111997594</v>
      </c>
      <c r="AN67" s="304">
        <v>0.44847931766938914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4.7936988400186209</v>
      </c>
      <c r="C68" s="304">
        <f t="shared" si="73"/>
        <v>5.038271225102128</v>
      </c>
      <c r="D68" s="304">
        <f t="shared" si="74"/>
        <v>6.0130928360103706</v>
      </c>
      <c r="E68" s="304"/>
      <c r="F68" s="304">
        <v>7.3520229657526529E-3</v>
      </c>
      <c r="G68" s="304">
        <v>9.7667775914417557E-3</v>
      </c>
      <c r="H68" s="304">
        <v>1.5179202502736673E-2</v>
      </c>
      <c r="I68" s="304"/>
      <c r="J68" s="304">
        <v>0.11744886868054559</v>
      </c>
      <c r="K68" s="304">
        <v>0.15249700134149813</v>
      </c>
      <c r="L68" s="304">
        <v>0.23451906516416041</v>
      </c>
      <c r="M68" s="304"/>
      <c r="N68" s="304">
        <v>0.63937941093610307</v>
      </c>
      <c r="O68" s="304">
        <v>0.71543617828275496</v>
      </c>
      <c r="P68" s="304">
        <v>0.93403340409099467</v>
      </c>
      <c r="Q68" s="304"/>
      <c r="R68" s="304">
        <v>0.55101553026560468</v>
      </c>
      <c r="S68" s="304">
        <v>0.63492788606845574</v>
      </c>
      <c r="T68" s="304">
        <v>0.93248446930450735</v>
      </c>
      <c r="U68" s="304"/>
      <c r="V68" s="304">
        <v>0.51846687105489142</v>
      </c>
      <c r="W68" s="304">
        <v>0.59891709060263754</v>
      </c>
      <c r="X68" s="304">
        <v>0.86477629519575527</v>
      </c>
      <c r="Y68" s="304"/>
      <c r="Z68" s="304">
        <v>0.89068997191785271</v>
      </c>
      <c r="AA68" s="304">
        <v>0.884359012293779</v>
      </c>
      <c r="AB68" s="304">
        <v>1.0039731908511829</v>
      </c>
      <c r="AC68" s="304"/>
      <c r="AD68" s="304">
        <v>1.1413071961749</v>
      </c>
      <c r="AE68" s="304">
        <v>1.1447284279403467</v>
      </c>
      <c r="AF68" s="304">
        <v>1.2166098540004568</v>
      </c>
      <c r="AG68" s="304"/>
      <c r="AH68" s="304">
        <v>0.61727591660947823</v>
      </c>
      <c r="AI68" s="304">
        <v>0.62372122105202588</v>
      </c>
      <c r="AJ68" s="304">
        <v>0.50741550300021443</v>
      </c>
      <c r="AK68" s="304"/>
      <c r="AL68" s="304">
        <v>0.31076305141349292</v>
      </c>
      <c r="AM68" s="304">
        <v>0.27391762992918828</v>
      </c>
      <c r="AN68" s="304">
        <v>0.30410185190036065</v>
      </c>
    </row>
    <row r="69" spans="1:40" x14ac:dyDescent="0.2">
      <c r="A69" s="13" t="str">
        <f t="shared" si="72"/>
        <v>Sales and customer service occupations</v>
      </c>
      <c r="B69" s="304">
        <f t="shared" si="75"/>
        <v>31.814592596582248</v>
      </c>
      <c r="C69" s="304">
        <f t="shared" si="73"/>
        <v>30.63424991597816</v>
      </c>
      <c r="D69" s="304">
        <f t="shared" si="74"/>
        <v>30.008275737251076</v>
      </c>
      <c r="E69" s="304"/>
      <c r="F69" s="304">
        <v>4.3440405166022406E-2</v>
      </c>
      <c r="G69" s="304">
        <v>5.1577010561743929E-2</v>
      </c>
      <c r="H69" s="304">
        <v>7.443739103854792E-2</v>
      </c>
      <c r="I69" s="304"/>
      <c r="J69" s="304">
        <v>1.0120758867214266</v>
      </c>
      <c r="K69" s="304">
        <v>1.2197993846620347</v>
      </c>
      <c r="L69" s="304">
        <v>1.8443832092593189</v>
      </c>
      <c r="M69" s="304"/>
      <c r="N69" s="304">
        <v>4.2561880042849456</v>
      </c>
      <c r="O69" s="304">
        <v>4.7487928630164777</v>
      </c>
      <c r="P69" s="304">
        <v>6.3059820135410263</v>
      </c>
      <c r="Q69" s="304"/>
      <c r="R69" s="304">
        <v>1.2908159457621107</v>
      </c>
      <c r="S69" s="304">
        <v>1.3967622060408365</v>
      </c>
      <c r="T69" s="304">
        <v>1.7155805592857707</v>
      </c>
      <c r="U69" s="304"/>
      <c r="V69" s="304">
        <v>1.0722961155943969</v>
      </c>
      <c r="W69" s="304">
        <v>1.066287391397043</v>
      </c>
      <c r="X69" s="304">
        <v>1.2872208199565804</v>
      </c>
      <c r="Y69" s="304"/>
      <c r="Z69" s="304">
        <v>9.4660481413191846</v>
      </c>
      <c r="AA69" s="304">
        <v>9.162939132782963</v>
      </c>
      <c r="AB69" s="304">
        <v>9.8526993937484058</v>
      </c>
      <c r="AC69" s="304"/>
      <c r="AD69" s="304">
        <v>7.9757011620203428</v>
      </c>
      <c r="AE69" s="304">
        <v>7.2516896530083903</v>
      </c>
      <c r="AF69" s="304">
        <v>5.8850609826021518</v>
      </c>
      <c r="AG69" s="304"/>
      <c r="AH69" s="304">
        <v>4.9720990646386047</v>
      </c>
      <c r="AI69" s="304">
        <v>4.1881824965725967</v>
      </c>
      <c r="AJ69" s="304">
        <v>1.8792624997620513</v>
      </c>
      <c r="AK69" s="304"/>
      <c r="AL69" s="304">
        <v>1.7259278710752117</v>
      </c>
      <c r="AM69" s="304">
        <v>1.5482197779360742</v>
      </c>
      <c r="AN69" s="304">
        <v>1.1636488680572239</v>
      </c>
    </row>
    <row r="70" spans="1:40" x14ac:dyDescent="0.2">
      <c r="A70" s="13" t="str">
        <f t="shared" si="72"/>
        <v>Process, plant and machine operatives</v>
      </c>
      <c r="B70" s="304">
        <f t="shared" si="75"/>
        <v>10.646053892914731</v>
      </c>
      <c r="C70" s="304">
        <f t="shared" si="73"/>
        <v>11.742681673074808</v>
      </c>
      <c r="D70" s="304">
        <f t="shared" si="74"/>
        <v>11.78587275566395</v>
      </c>
      <c r="E70" s="304"/>
      <c r="F70" s="304">
        <v>3.0553848189522816E-2</v>
      </c>
      <c r="G70" s="304">
        <v>4.1424990807925929E-2</v>
      </c>
      <c r="H70" s="304">
        <v>6.4529474386243443E-2</v>
      </c>
      <c r="I70" s="304"/>
      <c r="J70" s="304">
        <v>0.21487708144328327</v>
      </c>
      <c r="K70" s="304">
        <v>0.26564869966559695</v>
      </c>
      <c r="L70" s="304">
        <v>0.40450137849926893</v>
      </c>
      <c r="M70" s="304"/>
      <c r="N70" s="304">
        <v>0.62194579425259278</v>
      </c>
      <c r="O70" s="304">
        <v>0.74640495251951966</v>
      </c>
      <c r="P70" s="304">
        <v>1.1774431882273824</v>
      </c>
      <c r="Q70" s="304"/>
      <c r="R70" s="304">
        <v>0.25424267167312509</v>
      </c>
      <c r="S70" s="304">
        <v>0.30842545116720327</v>
      </c>
      <c r="T70" s="304">
        <v>0.42439840129518386</v>
      </c>
      <c r="U70" s="304"/>
      <c r="V70" s="304">
        <v>0.44067510935027027</v>
      </c>
      <c r="W70" s="304">
        <v>0.52542845937993554</v>
      </c>
      <c r="X70" s="304">
        <v>0.67160229356419721</v>
      </c>
      <c r="Y70" s="304"/>
      <c r="Z70" s="304">
        <v>2.0965150146120495</v>
      </c>
      <c r="AA70" s="304">
        <v>2.3951301265052702</v>
      </c>
      <c r="AB70" s="304">
        <v>2.6442742852590237</v>
      </c>
      <c r="AC70" s="304"/>
      <c r="AD70" s="304">
        <v>3.3551820528647234</v>
      </c>
      <c r="AE70" s="304">
        <v>3.8334509082604531</v>
      </c>
      <c r="AF70" s="304">
        <v>3.8017282713610849</v>
      </c>
      <c r="AG70" s="304"/>
      <c r="AH70" s="304">
        <v>2.537231998780233</v>
      </c>
      <c r="AI70" s="304">
        <v>2.5864942150109482</v>
      </c>
      <c r="AJ70" s="304">
        <v>1.8961566980227584</v>
      </c>
      <c r="AK70" s="304"/>
      <c r="AL70" s="304">
        <v>1.0948303217489321</v>
      </c>
      <c r="AM70" s="304">
        <v>1.0402738697579548</v>
      </c>
      <c r="AN70" s="304">
        <v>0.70123876504880678</v>
      </c>
    </row>
    <row r="71" spans="1:40" x14ac:dyDescent="0.2">
      <c r="A71" s="13" t="str">
        <f t="shared" si="72"/>
        <v>Elementary occupations</v>
      </c>
      <c r="B71" s="304">
        <f t="shared" si="75"/>
        <v>32.407333449936445</v>
      </c>
      <c r="C71" s="304">
        <f t="shared" si="73"/>
        <v>33.569447836910882</v>
      </c>
      <c r="D71" s="304">
        <f t="shared" si="74"/>
        <v>33.509375405201212</v>
      </c>
      <c r="E71" s="304"/>
      <c r="F71" s="304">
        <v>1.1693923194564049E-2</v>
      </c>
      <c r="G71" s="304">
        <v>1.4748191277860302E-2</v>
      </c>
      <c r="H71" s="304">
        <v>1.9171426987865694E-2</v>
      </c>
      <c r="I71" s="304"/>
      <c r="J71" s="304">
        <v>0.99631650781009262</v>
      </c>
      <c r="K71" s="304">
        <v>1.3186099656834491</v>
      </c>
      <c r="L71" s="304">
        <v>2.0920398638797435</v>
      </c>
      <c r="M71" s="304"/>
      <c r="N71" s="304">
        <v>3.6691995003213713</v>
      </c>
      <c r="O71" s="304">
        <v>4.3836180056650971</v>
      </c>
      <c r="P71" s="304">
        <v>6.0678691148599082</v>
      </c>
      <c r="Q71" s="304"/>
      <c r="R71" s="304">
        <v>1.5734962341438339</v>
      </c>
      <c r="S71" s="304">
        <v>1.8359706715900863</v>
      </c>
      <c r="T71" s="304">
        <v>2.5783057668959697</v>
      </c>
      <c r="U71" s="304"/>
      <c r="V71" s="304">
        <v>1.7335398410990002</v>
      </c>
      <c r="W71" s="304">
        <v>2.0182225241901781</v>
      </c>
      <c r="X71" s="304">
        <v>2.7330153933508208</v>
      </c>
      <c r="Y71" s="304"/>
      <c r="Z71" s="304">
        <v>7.0159354666298031</v>
      </c>
      <c r="AA71" s="304">
        <v>6.8603931431710983</v>
      </c>
      <c r="AB71" s="304">
        <v>6.7277228019584348</v>
      </c>
      <c r="AC71" s="304"/>
      <c r="AD71" s="304">
        <v>8.9995073509307559</v>
      </c>
      <c r="AE71" s="304">
        <v>9.3483449306392039</v>
      </c>
      <c r="AF71" s="304">
        <v>8.4800873574656848</v>
      </c>
      <c r="AG71" s="304"/>
      <c r="AH71" s="304">
        <v>5.7044196207500386</v>
      </c>
      <c r="AI71" s="304">
        <v>5.2921790018942119</v>
      </c>
      <c r="AJ71" s="304">
        <v>2.2218150484128083</v>
      </c>
      <c r="AK71" s="304"/>
      <c r="AL71" s="304">
        <v>2.7032250050569839</v>
      </c>
      <c r="AM71" s="304">
        <v>2.4973614027996942</v>
      </c>
      <c r="AN71" s="304">
        <v>2.589348631389977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256.50099999999998</v>
      </c>
      <c r="C74" s="305">
        <f>SUM(C75:C83)</f>
        <v>265.5089999999999</v>
      </c>
      <c r="D74" s="305">
        <f>SUM(D75:D83)</f>
        <v>280.06000000000017</v>
      </c>
      <c r="E74" s="304"/>
      <c r="F74" s="305">
        <f>SUM(F75:F83)</f>
        <v>5.7146951369163475</v>
      </c>
      <c r="G74" s="305">
        <f>SUM(G75:G83)</f>
        <v>6.5745280527281897</v>
      </c>
      <c r="H74" s="305">
        <f>SUM(H75:H83)</f>
        <v>8.3973052760104032</v>
      </c>
      <c r="I74" s="304"/>
      <c r="J74" s="305">
        <f>SUM(J75:J83)</f>
        <v>43.564105670255294</v>
      </c>
      <c r="K74" s="305">
        <f>SUM(K75:K83)</f>
        <v>50.735665464070145</v>
      </c>
      <c r="L74" s="305">
        <f>SUM(L75:L83)</f>
        <v>65.224452414337705</v>
      </c>
      <c r="M74" s="304"/>
      <c r="N74" s="305">
        <f>SUM(N75:N83)</f>
        <v>76.171055169008454</v>
      </c>
      <c r="O74" s="305">
        <f>SUM(O75:O83)</f>
        <v>80.20119309095557</v>
      </c>
      <c r="P74" s="305">
        <f>SUM(P75:P83)</f>
        <v>88.210931630842879</v>
      </c>
      <c r="Q74" s="304"/>
      <c r="R74" s="305">
        <f>SUM(R75:R83)</f>
        <v>13.562571279079174</v>
      </c>
      <c r="S74" s="305">
        <f>SUM(S75:S83)</f>
        <v>14.353490954502512</v>
      </c>
      <c r="T74" s="305">
        <f>SUM(T75:T83)</f>
        <v>16.901073985648789</v>
      </c>
      <c r="U74" s="304"/>
      <c r="V74" s="305">
        <f>SUM(V75:V83)</f>
        <v>16.765418096489686</v>
      </c>
      <c r="W74" s="305">
        <f>SUM(W75:W83)</f>
        <v>17.207690665736155</v>
      </c>
      <c r="X74" s="305">
        <f>SUM(X75:X83)</f>
        <v>19.291211655868945</v>
      </c>
      <c r="Y74" s="304"/>
      <c r="Z74" s="305">
        <f>SUM(Z75:Z83)</f>
        <v>36.723237474194548</v>
      </c>
      <c r="AA74" s="305">
        <f>SUM(AA75:AA83)</f>
        <v>33.521047692726995</v>
      </c>
      <c r="AB74" s="305">
        <f>SUM(AB75:AB83)</f>
        <v>29.687085250888064</v>
      </c>
      <c r="AC74" s="304"/>
      <c r="AD74" s="305">
        <f>SUM(AD75:AD83)</f>
        <v>33.54638775036414</v>
      </c>
      <c r="AE74" s="305">
        <f>SUM(AE75:AE83)</f>
        <v>32.148171752024744</v>
      </c>
      <c r="AF74" s="305">
        <f>SUM(AF75:AF83)</f>
        <v>26.204641776709085</v>
      </c>
      <c r="AG74" s="304"/>
      <c r="AH74" s="305">
        <f>SUM(AH75:AH83)</f>
        <v>23.005435845654091</v>
      </c>
      <c r="AI74" s="305">
        <f>SUM(AI75:AI83)</f>
        <v>22.915275296614453</v>
      </c>
      <c r="AJ74" s="305">
        <f>SUM(AJ75:AJ83)</f>
        <v>18.100714273280136</v>
      </c>
      <c r="AK74" s="304"/>
      <c r="AL74" s="305">
        <f>SUM(AL75:AL83)</f>
        <v>7.4480935780382644</v>
      </c>
      <c r="AM74" s="305">
        <f>SUM(AM75:AM83)</f>
        <v>7.8519370306411318</v>
      </c>
      <c r="AN74" s="305">
        <f>SUM(AN75:AN83)</f>
        <v>8.0425837364141746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40.13788038712795</v>
      </c>
      <c r="C75" s="305">
        <f t="shared" ref="C75:C83" si="77">SUM(G75,K75,O75,S75,W75,AA75,AE75,AI75,AM75)</f>
        <v>41.973630695526467</v>
      </c>
      <c r="D75" s="305">
        <f t="shared" ref="D75:D83" si="78">SUM(H75,L75,P75,T75,X75,AB75,AF75,AJ75,AN75)</f>
        <v>46.660211102822508</v>
      </c>
      <c r="E75" s="304"/>
      <c r="F75" s="304">
        <v>1.0595715083308594</v>
      </c>
      <c r="G75" s="304">
        <v>1.2174471587353535</v>
      </c>
      <c r="H75" s="304">
        <v>1.6238087238245247</v>
      </c>
      <c r="I75" s="304"/>
      <c r="J75" s="304">
        <v>6.9313642682813912</v>
      </c>
      <c r="K75" s="304">
        <v>7.9088165973463109</v>
      </c>
      <c r="L75" s="304">
        <v>10.513612956580188</v>
      </c>
      <c r="M75" s="304"/>
      <c r="N75" s="304">
        <v>13.030935701516272</v>
      </c>
      <c r="O75" s="304">
        <v>13.424033669618504</v>
      </c>
      <c r="P75" s="304">
        <v>15.144762460731226</v>
      </c>
      <c r="Q75" s="304"/>
      <c r="R75" s="304">
        <v>1.9422243024774393</v>
      </c>
      <c r="S75" s="304">
        <v>2.0771879173721244</v>
      </c>
      <c r="T75" s="304">
        <v>2.4214229598757502</v>
      </c>
      <c r="U75" s="304"/>
      <c r="V75" s="304">
        <v>3.3659106879946168</v>
      </c>
      <c r="W75" s="304">
        <v>3.5239382456600894</v>
      </c>
      <c r="X75" s="304">
        <v>4.0743459539562368</v>
      </c>
      <c r="Y75" s="304"/>
      <c r="Z75" s="304">
        <v>5.9713807737043094</v>
      </c>
      <c r="AA75" s="304">
        <v>5.5257675120973904</v>
      </c>
      <c r="AB75" s="304">
        <v>5.4429942864827483</v>
      </c>
      <c r="AC75" s="304"/>
      <c r="AD75" s="304">
        <v>4.6719495293431699</v>
      </c>
      <c r="AE75" s="304">
        <v>4.8041538979360201</v>
      </c>
      <c r="AF75" s="304">
        <v>4.2859376874819466</v>
      </c>
      <c r="AG75" s="304"/>
      <c r="AH75" s="304">
        <v>2.5093800170211233</v>
      </c>
      <c r="AI75" s="304">
        <v>2.6759392050982038</v>
      </c>
      <c r="AJ75" s="304">
        <v>2.0922182280646044</v>
      </c>
      <c r="AK75" s="304"/>
      <c r="AL75" s="304">
        <v>0.65516359845876515</v>
      </c>
      <c r="AM75" s="304">
        <v>0.81634649166247431</v>
      </c>
      <c r="AN75" s="304">
        <v>1.0611078458252836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75.175849641149256</v>
      </c>
      <c r="C76" s="305">
        <f t="shared" si="77"/>
        <v>82.020013482326917</v>
      </c>
      <c r="D76" s="305">
        <f>SUM(H76,L76,P76,T76,X76,AB76,AF76,AJ76,AN76)</f>
        <v>89.812860732570556</v>
      </c>
      <c r="E76" s="304"/>
      <c r="F76" s="304">
        <v>3.2103061760682632</v>
      </c>
      <c r="G76" s="304">
        <v>3.7051450625213511</v>
      </c>
      <c r="H76" s="304">
        <v>4.5722534294699173</v>
      </c>
      <c r="I76" s="304"/>
      <c r="J76" s="304">
        <v>20.750227519444131</v>
      </c>
      <c r="K76" s="304">
        <v>24.578491445450467</v>
      </c>
      <c r="L76" s="304">
        <v>31.076957426931461</v>
      </c>
      <c r="M76" s="304"/>
      <c r="N76" s="304">
        <v>29.39481601169728</v>
      </c>
      <c r="O76" s="304">
        <v>31.156461989060872</v>
      </c>
      <c r="P76" s="304">
        <v>31.966559886143873</v>
      </c>
      <c r="Q76" s="304"/>
      <c r="R76" s="304">
        <v>2.6358907866991514</v>
      </c>
      <c r="S76" s="304">
        <v>2.8096402036164565</v>
      </c>
      <c r="T76" s="304">
        <v>3.1823194697071888</v>
      </c>
      <c r="U76" s="304"/>
      <c r="V76" s="304">
        <v>4.590594366457414</v>
      </c>
      <c r="W76" s="304">
        <v>4.7370235477236031</v>
      </c>
      <c r="X76" s="304">
        <v>5.1352907799480958</v>
      </c>
      <c r="Y76" s="304"/>
      <c r="Z76" s="304">
        <v>6.2107855010624071</v>
      </c>
      <c r="AA76" s="304">
        <v>5.8171690910913094</v>
      </c>
      <c r="AB76" s="304">
        <v>5.3570937339050904</v>
      </c>
      <c r="AC76" s="304"/>
      <c r="AD76" s="304">
        <v>4.8931853991356684</v>
      </c>
      <c r="AE76" s="304">
        <v>5.0761260609420118</v>
      </c>
      <c r="AF76" s="304">
        <v>4.6080832639372318</v>
      </c>
      <c r="AG76" s="304"/>
      <c r="AH76" s="304">
        <v>2.8256823274829972</v>
      </c>
      <c r="AI76" s="304">
        <v>3.0578068935638769</v>
      </c>
      <c r="AJ76" s="304">
        <v>2.2385018513888393</v>
      </c>
      <c r="AK76" s="304"/>
      <c r="AL76" s="304">
        <v>0.66436155310194567</v>
      </c>
      <c r="AM76" s="304">
        <v>1.0821491883569447</v>
      </c>
      <c r="AN76" s="304">
        <v>1.6758008911388593</v>
      </c>
    </row>
    <row r="77" spans="1:40" x14ac:dyDescent="0.2">
      <c r="A77" s="13" t="str">
        <f t="shared" si="76"/>
        <v>Associate professional occupations</v>
      </c>
      <c r="B77" s="305">
        <f t="shared" si="79"/>
        <v>49.773788721938189</v>
      </c>
      <c r="C77" s="305">
        <f t="shared" si="77"/>
        <v>48.615695351526924</v>
      </c>
      <c r="D77" s="305">
        <f t="shared" si="78"/>
        <v>51.829653704984352</v>
      </c>
      <c r="E77" s="304"/>
      <c r="F77" s="304">
        <v>1.025591191801652</v>
      </c>
      <c r="G77" s="304">
        <v>1.1382330958742961</v>
      </c>
      <c r="H77" s="304">
        <v>1.5157646400049123</v>
      </c>
      <c r="I77" s="304"/>
      <c r="J77" s="304">
        <v>10.051405846844828</v>
      </c>
      <c r="K77" s="304">
        <v>11.095272802156531</v>
      </c>
      <c r="L77" s="304">
        <v>14.302662168680008</v>
      </c>
      <c r="M77" s="304"/>
      <c r="N77" s="304">
        <v>18.068829717229402</v>
      </c>
      <c r="O77" s="304">
        <v>17.880231679901861</v>
      </c>
      <c r="P77" s="304">
        <v>19.274998560423679</v>
      </c>
      <c r="Q77" s="304"/>
      <c r="R77" s="304">
        <v>2.9088282048361598</v>
      </c>
      <c r="S77" s="304">
        <v>2.8492323699165678</v>
      </c>
      <c r="T77" s="304">
        <v>3.3445874459798293</v>
      </c>
      <c r="U77" s="304"/>
      <c r="V77" s="304">
        <v>3.0675492649406539</v>
      </c>
      <c r="W77" s="304">
        <v>2.8265180344684091</v>
      </c>
      <c r="X77" s="304">
        <v>2.7929701875352868</v>
      </c>
      <c r="Y77" s="304"/>
      <c r="Z77" s="304">
        <v>6.3888027754586565</v>
      </c>
      <c r="AA77" s="304">
        <v>5.3547332446635894</v>
      </c>
      <c r="AB77" s="304">
        <v>4.4781587695835308</v>
      </c>
      <c r="AC77" s="304"/>
      <c r="AD77" s="304">
        <v>4.5692582840143157</v>
      </c>
      <c r="AE77" s="304">
        <v>3.8673407608269672</v>
      </c>
      <c r="AF77" s="304">
        <v>2.7301678191934844</v>
      </c>
      <c r="AG77" s="304"/>
      <c r="AH77" s="304">
        <v>2.9292746300084578</v>
      </c>
      <c r="AI77" s="304">
        <v>2.6417671191302383</v>
      </c>
      <c r="AJ77" s="304">
        <v>1.990840281933947</v>
      </c>
      <c r="AK77" s="304"/>
      <c r="AL77" s="304">
        <v>0.76424880680406204</v>
      </c>
      <c r="AM77" s="304">
        <v>0.96236624458845843</v>
      </c>
      <c r="AN77" s="304">
        <v>1.3995038316496771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30.195149115381021</v>
      </c>
      <c r="C78" s="305">
        <f t="shared" si="77"/>
        <v>27.57985724073977</v>
      </c>
      <c r="D78" s="305">
        <f t="shared" si="78"/>
        <v>25.041892845498086</v>
      </c>
      <c r="E78" s="304"/>
      <c r="F78" s="304">
        <v>0.20631236785600465</v>
      </c>
      <c r="G78" s="304">
        <v>0.24113231367099669</v>
      </c>
      <c r="H78" s="304">
        <v>0.32222168237566795</v>
      </c>
      <c r="I78" s="304"/>
      <c r="J78" s="304">
        <v>2.5871490707176541</v>
      </c>
      <c r="K78" s="304">
        <v>3.0026155640207643</v>
      </c>
      <c r="L78" s="304">
        <v>3.8809198281391315</v>
      </c>
      <c r="M78" s="304"/>
      <c r="N78" s="304">
        <v>7.3665465275326403</v>
      </c>
      <c r="O78" s="304">
        <v>7.9216105602279212</v>
      </c>
      <c r="P78" s="304">
        <v>9.770216279504794</v>
      </c>
      <c r="Q78" s="304"/>
      <c r="R78" s="304">
        <v>2.2313672593672238</v>
      </c>
      <c r="S78" s="304">
        <v>2.2664235179177648</v>
      </c>
      <c r="T78" s="304">
        <v>2.5344281854147561</v>
      </c>
      <c r="U78" s="304"/>
      <c r="V78" s="304">
        <v>2.4692619999060512</v>
      </c>
      <c r="W78" s="304">
        <v>2.5105421119933906</v>
      </c>
      <c r="X78" s="304">
        <v>2.7994767696118403</v>
      </c>
      <c r="Y78" s="304"/>
      <c r="Z78" s="304">
        <v>5.3943212257961548</v>
      </c>
      <c r="AA78" s="304">
        <v>4.2582061302338445</v>
      </c>
      <c r="AB78" s="304">
        <v>2.1725660757999217</v>
      </c>
      <c r="AC78" s="304"/>
      <c r="AD78" s="304">
        <v>5.5982007426702518</v>
      </c>
      <c r="AE78" s="304">
        <v>4.2948810399653468</v>
      </c>
      <c r="AF78" s="304">
        <v>2.0850814793585819</v>
      </c>
      <c r="AG78" s="304"/>
      <c r="AH78" s="304">
        <v>3.1772796069429066</v>
      </c>
      <c r="AI78" s="304">
        <v>1.8996492282225801</v>
      </c>
      <c r="AJ78" s="304">
        <v>0.4467461077161719</v>
      </c>
      <c r="AK78" s="304"/>
      <c r="AL78" s="304">
        <v>1.1647103145921363</v>
      </c>
      <c r="AM78" s="304">
        <v>1.1847967744871617</v>
      </c>
      <c r="AN78" s="304">
        <v>1.0302364375772195</v>
      </c>
    </row>
    <row r="79" spans="1:40" x14ac:dyDescent="0.2">
      <c r="A79" s="13" t="str">
        <f t="shared" si="76"/>
        <v>Skilled trades occupations</v>
      </c>
      <c r="B79" s="305">
        <f t="shared" si="79"/>
        <v>9.3376241557219881</v>
      </c>
      <c r="C79" s="305">
        <f t="shared" si="77"/>
        <v>10.461216036482854</v>
      </c>
      <c r="D79" s="305">
        <f t="shared" si="78"/>
        <v>11.151579727901488</v>
      </c>
      <c r="E79" s="304"/>
      <c r="F79" s="304">
        <v>5.2842129427104652E-2</v>
      </c>
      <c r="G79" s="304">
        <v>6.8533204035610654E-2</v>
      </c>
      <c r="H79" s="304">
        <v>9.2830222563432846E-2</v>
      </c>
      <c r="I79" s="304"/>
      <c r="J79" s="304">
        <v>0.61583038159152848</v>
      </c>
      <c r="K79" s="304">
        <v>0.83672751600824402</v>
      </c>
      <c r="L79" s="304">
        <v>1.1385310677404157</v>
      </c>
      <c r="M79" s="304"/>
      <c r="N79" s="304">
        <v>1.5226672547678539</v>
      </c>
      <c r="O79" s="304">
        <v>1.8139536622866907</v>
      </c>
      <c r="P79" s="304">
        <v>2.3353157275454408</v>
      </c>
      <c r="Q79" s="304"/>
      <c r="R79" s="304">
        <v>0.54656463841286163</v>
      </c>
      <c r="S79" s="304">
        <v>0.61565979960212147</v>
      </c>
      <c r="T79" s="304">
        <v>0.81922818008385634</v>
      </c>
      <c r="U79" s="304"/>
      <c r="V79" s="304">
        <v>0.73407115680439405</v>
      </c>
      <c r="W79" s="304">
        <v>0.77461919662536882</v>
      </c>
      <c r="X79" s="304">
        <v>0.89693489416409078</v>
      </c>
      <c r="Y79" s="304"/>
      <c r="Z79" s="304">
        <v>2.1331141000603289</v>
      </c>
      <c r="AA79" s="304">
        <v>2.1229435865476303</v>
      </c>
      <c r="AB79" s="304">
        <v>1.9608665080506016</v>
      </c>
      <c r="AC79" s="304"/>
      <c r="AD79" s="304">
        <v>1.9789789215202633</v>
      </c>
      <c r="AE79" s="304">
        <v>2.1013279935007523</v>
      </c>
      <c r="AF79" s="304">
        <v>1.9243830575347989</v>
      </c>
      <c r="AG79" s="304"/>
      <c r="AH79" s="304">
        <v>1.1660946019431631</v>
      </c>
      <c r="AI79" s="304">
        <v>1.3264454338304321</v>
      </c>
      <c r="AJ79" s="304">
        <v>1.1415874334158254</v>
      </c>
      <c r="AK79" s="304"/>
      <c r="AL79" s="304">
        <v>0.58746097119448948</v>
      </c>
      <c r="AM79" s="304">
        <v>0.80100564404600338</v>
      </c>
      <c r="AN79" s="304">
        <v>0.84190263680302557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16.946003793666474</v>
      </c>
      <c r="C80" s="305">
        <f t="shared" si="77"/>
        <v>17.710243786871423</v>
      </c>
      <c r="D80" s="305">
        <f t="shared" si="78"/>
        <v>18.469816322974463</v>
      </c>
      <c r="E80" s="304"/>
      <c r="F80" s="304">
        <v>2.0979589165376671E-2</v>
      </c>
      <c r="G80" s="304">
        <v>2.7586160126595802E-2</v>
      </c>
      <c r="H80" s="304">
        <v>4.2196533459102188E-2</v>
      </c>
      <c r="I80" s="304"/>
      <c r="J80" s="304">
        <v>0.95765852874748325</v>
      </c>
      <c r="K80" s="304">
        <v>1.2227061915809492</v>
      </c>
      <c r="L80" s="304">
        <v>1.6309646311833357</v>
      </c>
      <c r="M80" s="304"/>
      <c r="N80" s="304">
        <v>2.6660102721315031</v>
      </c>
      <c r="O80" s="304">
        <v>3.2688958679865059</v>
      </c>
      <c r="P80" s="304">
        <v>4.1654178018784549</v>
      </c>
      <c r="Q80" s="304"/>
      <c r="R80" s="304">
        <v>1.5642659019700316</v>
      </c>
      <c r="S80" s="304">
        <v>1.7241655375591902</v>
      </c>
      <c r="T80" s="304">
        <v>2.061126444142563</v>
      </c>
      <c r="U80" s="304"/>
      <c r="V80" s="304">
        <v>1.1949477974512743</v>
      </c>
      <c r="W80" s="304">
        <v>1.3625338362661681</v>
      </c>
      <c r="X80" s="304">
        <v>1.8296577481767848</v>
      </c>
      <c r="Y80" s="304"/>
      <c r="Z80" s="304">
        <v>4.5846612284563681</v>
      </c>
      <c r="AA80" s="304">
        <v>4.4290388740756326</v>
      </c>
      <c r="AB80" s="304">
        <v>4.2440572831067174</v>
      </c>
      <c r="AC80" s="304"/>
      <c r="AD80" s="304">
        <v>3.4245108766850212</v>
      </c>
      <c r="AE80" s="304">
        <v>3.0694738066254619</v>
      </c>
      <c r="AF80" s="304">
        <v>2.2828495221113636</v>
      </c>
      <c r="AG80" s="304"/>
      <c r="AH80" s="304">
        <v>2.0662224060927223</v>
      </c>
      <c r="AI80" s="304">
        <v>2.1161760800102414</v>
      </c>
      <c r="AJ80" s="304">
        <v>1.676369875370822</v>
      </c>
      <c r="AK80" s="304"/>
      <c r="AL80" s="304">
        <v>0.46674719296669459</v>
      </c>
      <c r="AM80" s="304">
        <v>0.48966743264067952</v>
      </c>
      <c r="AN80" s="304">
        <v>0.53717648354532155</v>
      </c>
    </row>
    <row r="81" spans="1:40" x14ac:dyDescent="0.2">
      <c r="A81" s="13" t="str">
        <f t="shared" si="76"/>
        <v>Sales and customer service occupations</v>
      </c>
      <c r="B81" s="305">
        <f t="shared" si="79"/>
        <v>11.041574257480111</v>
      </c>
      <c r="C81" s="305">
        <f t="shared" si="77"/>
        <v>12.177533728286141</v>
      </c>
      <c r="D81" s="305">
        <f t="shared" si="78"/>
        <v>12.785861511133552</v>
      </c>
      <c r="E81" s="304"/>
      <c r="F81" s="304">
        <v>9.3476770109089447E-2</v>
      </c>
      <c r="G81" s="304">
        <v>0.11609035371053468</v>
      </c>
      <c r="H81" s="304">
        <v>0.14704023756677637</v>
      </c>
      <c r="I81" s="304"/>
      <c r="J81" s="304">
        <v>0.82781885402566469</v>
      </c>
      <c r="K81" s="304">
        <v>1.044335868288085</v>
      </c>
      <c r="L81" s="304">
        <v>1.3782447533588131</v>
      </c>
      <c r="M81" s="304"/>
      <c r="N81" s="304">
        <v>2.3743370762454639</v>
      </c>
      <c r="O81" s="304">
        <v>2.7297421379510634</v>
      </c>
      <c r="P81" s="304">
        <v>3.2356720152989276</v>
      </c>
      <c r="Q81" s="304"/>
      <c r="R81" s="304">
        <v>0.66068660844381788</v>
      </c>
      <c r="S81" s="304">
        <v>0.74745457536812698</v>
      </c>
      <c r="T81" s="304">
        <v>0.91222848696630154</v>
      </c>
      <c r="U81" s="304"/>
      <c r="V81" s="304">
        <v>0.7304376936502528</v>
      </c>
      <c r="W81" s="304">
        <v>0.84159730325301119</v>
      </c>
      <c r="X81" s="304">
        <v>0.96089867824572595</v>
      </c>
      <c r="Y81" s="304"/>
      <c r="Z81" s="304">
        <v>2.2918786470607717</v>
      </c>
      <c r="AA81" s="304">
        <v>2.304847144916355</v>
      </c>
      <c r="AB81" s="304">
        <v>2.0607362027157921</v>
      </c>
      <c r="AC81" s="304"/>
      <c r="AD81" s="304">
        <v>2.4578850192722856</v>
      </c>
      <c r="AE81" s="304">
        <v>2.6744656980675301</v>
      </c>
      <c r="AF81" s="304">
        <v>2.3971365693019129</v>
      </c>
      <c r="AG81" s="304"/>
      <c r="AH81" s="304">
        <v>1.1883629505297961</v>
      </c>
      <c r="AI81" s="304">
        <v>1.1649029875954973</v>
      </c>
      <c r="AJ81" s="304">
        <v>0.91255348495697819</v>
      </c>
      <c r="AK81" s="304"/>
      <c r="AL81" s="304">
        <v>0.41669063814296686</v>
      </c>
      <c r="AM81" s="304">
        <v>0.55409765913593667</v>
      </c>
      <c r="AN81" s="304">
        <v>0.78135108272232356</v>
      </c>
    </row>
    <row r="82" spans="1:40" x14ac:dyDescent="0.2">
      <c r="A82" s="13" t="str">
        <f t="shared" si="76"/>
        <v>Process, plant and machine operatives</v>
      </c>
      <c r="B82" s="305">
        <f t="shared" si="79"/>
        <v>4.0366337287266862</v>
      </c>
      <c r="C82" s="305">
        <f t="shared" si="77"/>
        <v>4.6196860774779731</v>
      </c>
      <c r="D82" s="305">
        <f t="shared" si="78"/>
        <v>4.7392485103046686</v>
      </c>
      <c r="E82" s="304"/>
      <c r="F82" s="304">
        <v>1.8192338361664617E-2</v>
      </c>
      <c r="G82" s="304">
        <v>2.6571576467502689E-2</v>
      </c>
      <c r="H82" s="304">
        <v>3.4308672702081412E-2</v>
      </c>
      <c r="I82" s="304"/>
      <c r="J82" s="304">
        <v>0.24553838733792308</v>
      </c>
      <c r="K82" s="304">
        <v>0.31247926049083075</v>
      </c>
      <c r="L82" s="304">
        <v>0.4322501880226024</v>
      </c>
      <c r="M82" s="304"/>
      <c r="N82" s="304">
        <v>0.38666357217346847</v>
      </c>
      <c r="O82" s="304">
        <v>0.4886031338423204</v>
      </c>
      <c r="P82" s="304">
        <v>0.58472712216027745</v>
      </c>
      <c r="Q82" s="304"/>
      <c r="R82" s="304">
        <v>0.12944803735017837</v>
      </c>
      <c r="S82" s="304">
        <v>0.16646664609159456</v>
      </c>
      <c r="T82" s="304">
        <v>0.22368828095217025</v>
      </c>
      <c r="U82" s="304"/>
      <c r="V82" s="304">
        <v>0.14592694756750091</v>
      </c>
      <c r="W82" s="304">
        <v>0.17146055022756759</v>
      </c>
      <c r="X82" s="304">
        <v>0.21176160006278422</v>
      </c>
      <c r="Y82" s="304"/>
      <c r="Z82" s="304">
        <v>1.0384163268366517</v>
      </c>
      <c r="AA82" s="304">
        <v>1.1820311404977148</v>
      </c>
      <c r="AB82" s="304">
        <v>1.3977072486281057</v>
      </c>
      <c r="AC82" s="304"/>
      <c r="AD82" s="304">
        <v>0.77611272222637051</v>
      </c>
      <c r="AE82" s="304">
        <v>0.86513944027577938</v>
      </c>
      <c r="AF82" s="304">
        <v>0.82244396674176901</v>
      </c>
      <c r="AG82" s="304"/>
      <c r="AH82" s="304">
        <v>0.75309279341422242</v>
      </c>
      <c r="AI82" s="304">
        <v>0.79165437281986861</v>
      </c>
      <c r="AJ82" s="304">
        <v>0.53318477725704272</v>
      </c>
      <c r="AK82" s="304"/>
      <c r="AL82" s="304">
        <v>0.54324260345870545</v>
      </c>
      <c r="AM82" s="304">
        <v>0.61527995676479341</v>
      </c>
      <c r="AN82" s="304">
        <v>0.4991766537778346</v>
      </c>
    </row>
    <row r="83" spans="1:40" x14ac:dyDescent="0.2">
      <c r="A83" s="39" t="str">
        <f t="shared" si="76"/>
        <v>Elementary occupations</v>
      </c>
      <c r="B83" s="307">
        <f t="shared" si="79"/>
        <v>19.856496198808333</v>
      </c>
      <c r="C83" s="307">
        <f t="shared" si="77"/>
        <v>20.351123600761461</v>
      </c>
      <c r="D83" s="307">
        <f t="shared" si="78"/>
        <v>19.568875541810513</v>
      </c>
      <c r="E83" s="307"/>
      <c r="F83" s="307">
        <v>2.7423065796332594E-2</v>
      </c>
      <c r="G83" s="307">
        <v>3.3789127585948854E-2</v>
      </c>
      <c r="H83" s="307">
        <v>4.6881134043989914E-2</v>
      </c>
      <c r="I83" s="307"/>
      <c r="J83" s="307">
        <v>0.59711281326468768</v>
      </c>
      <c r="K83" s="307">
        <v>0.73422021872796028</v>
      </c>
      <c r="L83" s="307">
        <v>0.87030939370173999</v>
      </c>
      <c r="M83" s="307"/>
      <c r="N83" s="307">
        <v>1.3602490357145729</v>
      </c>
      <c r="O83" s="307">
        <v>1.5176603900798358</v>
      </c>
      <c r="P83" s="307">
        <v>1.733261777156218</v>
      </c>
      <c r="Q83" s="307"/>
      <c r="R83" s="307">
        <v>0.9432955395223096</v>
      </c>
      <c r="S83" s="307">
        <v>1.0972603870585633</v>
      </c>
      <c r="T83" s="307">
        <v>1.402044532526374</v>
      </c>
      <c r="U83" s="307"/>
      <c r="V83" s="307">
        <v>0.46671818171753043</v>
      </c>
      <c r="W83" s="307">
        <v>0.4594578395185453</v>
      </c>
      <c r="X83" s="307">
        <v>0.58987504416809933</v>
      </c>
      <c r="Y83" s="307"/>
      <c r="Z83" s="307">
        <v>2.7098768957588972</v>
      </c>
      <c r="AA83" s="307">
        <v>2.5263109686035312</v>
      </c>
      <c r="AB83" s="307">
        <v>2.5729051426155602</v>
      </c>
      <c r="AC83" s="307"/>
      <c r="AD83" s="307">
        <v>5.1763062554967956</v>
      </c>
      <c r="AE83" s="307">
        <v>5.3952630538848814</v>
      </c>
      <c r="AF83" s="307">
        <v>5.0685584110479942</v>
      </c>
      <c r="AG83" s="307"/>
      <c r="AH83" s="307">
        <v>6.3900465122187047</v>
      </c>
      <c r="AI83" s="307">
        <v>7.2409339763435163</v>
      </c>
      <c r="AJ83" s="307">
        <v>7.0687122331759058</v>
      </c>
      <c r="AK83" s="307"/>
      <c r="AL83" s="307">
        <v>2.1854678993184984</v>
      </c>
      <c r="AM83" s="307">
        <v>1.3462276389586798</v>
      </c>
      <c r="AN83" s="307">
        <v>0.2163278733746303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Enterprise M3 LEP (including all of Surrey)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165.51800000000006</v>
      </c>
      <c r="C92" s="305">
        <f>SUM(C93:C101)</f>
        <v>169.21400000000006</v>
      </c>
      <c r="D92" s="305">
        <f>SUM(D93:D101)</f>
        <v>171.876</v>
      </c>
      <c r="E92" s="304"/>
      <c r="F92" s="305">
        <f>SUM(F93:F101)</f>
        <v>5.3732513312262178</v>
      </c>
      <c r="G92" s="305">
        <f>SUM(G93:G101)</f>
        <v>6.1751996540415437</v>
      </c>
      <c r="H92" s="305">
        <f>SUM(H93:H101)</f>
        <v>7.5231981635656044</v>
      </c>
      <c r="I92" s="304"/>
      <c r="J92" s="305">
        <f>SUM(J93:J101)</f>
        <v>31.723413896519673</v>
      </c>
      <c r="K92" s="305">
        <f>SUM(K93:K101)</f>
        <v>36.03512049158239</v>
      </c>
      <c r="L92" s="305">
        <f>SUM(L93:L101)</f>
        <v>42.419399019188042</v>
      </c>
      <c r="M92" s="304"/>
      <c r="N92" s="305">
        <f>SUM(N93:N101)</f>
        <v>41.000807984644247</v>
      </c>
      <c r="O92" s="305">
        <f>SUM(O93:O101)</f>
        <v>44.119313582396799</v>
      </c>
      <c r="P92" s="305">
        <f>SUM(P93:P101)</f>
        <v>48.698018513142294</v>
      </c>
      <c r="Q92" s="304"/>
      <c r="R92" s="305">
        <f>SUM(R93:R101)</f>
        <v>15.874675754651093</v>
      </c>
      <c r="S92" s="305">
        <f>SUM(S93:S101)</f>
        <v>14.261040007573559</v>
      </c>
      <c r="T92" s="305">
        <f>SUM(T93:T101)</f>
        <v>12.910136788442902</v>
      </c>
      <c r="U92" s="304"/>
      <c r="V92" s="305">
        <f>SUM(V93:V101)</f>
        <v>8.1150102632671199</v>
      </c>
      <c r="W92" s="305">
        <f>SUM(W93:W101)</f>
        <v>8.3071724001227079</v>
      </c>
      <c r="X92" s="305">
        <f>SUM(X93:X101)</f>
        <v>8.7824922045399703</v>
      </c>
      <c r="Y92" s="304"/>
      <c r="Z92" s="305">
        <f>SUM(Z93:Z101)</f>
        <v>32.052976385144369</v>
      </c>
      <c r="AA92" s="305">
        <f>SUM(AA93:AA101)</f>
        <v>32.475484623505707</v>
      </c>
      <c r="AB92" s="305">
        <f>SUM(AB93:AB101)</f>
        <v>32.288566969523899</v>
      </c>
      <c r="AC92" s="304"/>
      <c r="AD92" s="305">
        <f>SUM(AD93:AD101)</f>
        <v>21.923521887838493</v>
      </c>
      <c r="AE92" s="305">
        <f>SUM(AE93:AE101)</f>
        <v>20.579301564657378</v>
      </c>
      <c r="AF92" s="305">
        <f>SUM(AF93:AF101)</f>
        <v>14.558953742534703</v>
      </c>
      <c r="AG92" s="304"/>
      <c r="AH92" s="305">
        <f>SUM(AH93:AH101)</f>
        <v>7.9068430744377736</v>
      </c>
      <c r="AI92" s="305">
        <f>SUM(AI93:AI101)</f>
        <v>5.8627385291983183</v>
      </c>
      <c r="AJ92" s="305">
        <f>SUM(AJ93:AJ101)</f>
        <v>2.9499112573841284</v>
      </c>
      <c r="AK92" s="304"/>
      <c r="AL92" s="305">
        <f>SUM(AL93:AL101)</f>
        <v>1.5474994222710761</v>
      </c>
      <c r="AM92" s="305">
        <f>SUM(AM93:AM101)</f>
        <v>1.3986291469216492</v>
      </c>
      <c r="AN92" s="305">
        <f>SUM(AN93:AN101)</f>
        <v>1.7453233416784721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8.3665576104278347</v>
      </c>
      <c r="C93" s="305">
        <f t="shared" ref="C93:D93" si="81">SUM(G93,K93,O93,S93,W93,AA93,AE93,AI93,AM93)</f>
        <v>8.3963252288679033</v>
      </c>
      <c r="D93" s="305">
        <f t="shared" si="81"/>
        <v>9.1059768487551924</v>
      </c>
      <c r="E93" s="304"/>
      <c r="F93" s="304">
        <v>0.18268997404629772</v>
      </c>
      <c r="G93" s="304">
        <v>0.19767161717039869</v>
      </c>
      <c r="H93" s="304">
        <v>0.24875862790079656</v>
      </c>
      <c r="I93" s="304"/>
      <c r="J93" s="304">
        <v>1.7172702545548995</v>
      </c>
      <c r="K93" s="304">
        <v>1.819308836468934</v>
      </c>
      <c r="L93" s="304">
        <v>2.1362607103645357</v>
      </c>
      <c r="M93" s="304"/>
      <c r="N93" s="304">
        <v>2.5424479618163631</v>
      </c>
      <c r="O93" s="304">
        <v>2.6339005412664651</v>
      </c>
      <c r="P93" s="304">
        <v>3.0596375125906881</v>
      </c>
      <c r="Q93" s="304"/>
      <c r="R93" s="304">
        <v>1.4637966279605179</v>
      </c>
      <c r="S93" s="304">
        <v>1.4538186682441208</v>
      </c>
      <c r="T93" s="304">
        <v>1.5588598768673696</v>
      </c>
      <c r="U93" s="304"/>
      <c r="V93" s="304">
        <v>0.38098590327854187</v>
      </c>
      <c r="W93" s="304">
        <v>0.34548293015985443</v>
      </c>
      <c r="X93" s="304">
        <v>0.34056361623295583</v>
      </c>
      <c r="Y93" s="304"/>
      <c r="Z93" s="304">
        <v>1.2338089880314167</v>
      </c>
      <c r="AA93" s="304">
        <v>1.0907220608672228</v>
      </c>
      <c r="AB93" s="304">
        <v>0.98456293432323616</v>
      </c>
      <c r="AC93" s="304"/>
      <c r="AD93" s="304">
        <v>0.51895560726661738</v>
      </c>
      <c r="AE93" s="304">
        <v>0.49308359398451762</v>
      </c>
      <c r="AF93" s="304">
        <v>0.4143012388147268</v>
      </c>
      <c r="AG93" s="304"/>
      <c r="AH93" s="304">
        <v>0.20719974278271119</v>
      </c>
      <c r="AI93" s="304">
        <v>0.19374058149825621</v>
      </c>
      <c r="AJ93" s="304">
        <v>0.14614105900285754</v>
      </c>
      <c r="AK93" s="304"/>
      <c r="AL93" s="304">
        <v>0.1194025506904699</v>
      </c>
      <c r="AM93" s="304">
        <v>0.16859639920813488</v>
      </c>
      <c r="AN93" s="304">
        <v>0.21689127265802655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62.115420439111517</v>
      </c>
      <c r="C94" s="305">
        <f t="shared" ref="C94:C101" si="83">SUM(G94,K94,O94,S94,W94,AA94,AE94,AI94,AM94)</f>
        <v>65.075170473824144</v>
      </c>
      <c r="D94" s="305">
        <f t="shared" ref="D94:D101" si="84">SUM(H94,L94,P94,T94,X94,AB94,AF94,AJ94,AN94)</f>
        <v>69.643495127843977</v>
      </c>
      <c r="E94" s="305"/>
      <c r="F94" s="304">
        <v>4.7503871568574816</v>
      </c>
      <c r="G94" s="304">
        <v>5.4506846557974562</v>
      </c>
      <c r="H94" s="304">
        <v>6.56684922014436</v>
      </c>
      <c r="I94" s="304"/>
      <c r="J94" s="304">
        <v>23.144053315668984</v>
      </c>
      <c r="K94" s="304">
        <v>26.045542912121672</v>
      </c>
      <c r="L94" s="304">
        <v>30.282433538070123</v>
      </c>
      <c r="M94" s="304"/>
      <c r="N94" s="304">
        <v>21.441151660534548</v>
      </c>
      <c r="O94" s="304">
        <v>22.294795344036299</v>
      </c>
      <c r="P94" s="304">
        <v>23.383593247724534</v>
      </c>
      <c r="Q94" s="304"/>
      <c r="R94" s="304">
        <v>4.2626712550929762</v>
      </c>
      <c r="S94" s="304">
        <v>2.6490413704225304</v>
      </c>
      <c r="T94" s="304">
        <v>1.3527366200506492</v>
      </c>
      <c r="U94" s="304"/>
      <c r="V94" s="304">
        <v>1.3784010825550652</v>
      </c>
      <c r="W94" s="304">
        <v>1.3718659592017659</v>
      </c>
      <c r="X94" s="304">
        <v>1.4424651663948085</v>
      </c>
      <c r="Y94" s="304"/>
      <c r="Z94" s="304">
        <v>3.6432793610175995</v>
      </c>
      <c r="AA94" s="304">
        <v>3.6916293824326312</v>
      </c>
      <c r="AB94" s="304">
        <v>3.8767125714850676</v>
      </c>
      <c r="AC94" s="304"/>
      <c r="AD94" s="304">
        <v>2.0753430461224442</v>
      </c>
      <c r="AE94" s="304">
        <v>1.9806673230496123</v>
      </c>
      <c r="AF94" s="304">
        <v>1.4700425413574159</v>
      </c>
      <c r="AG94" s="304"/>
      <c r="AH94" s="304">
        <v>1.2468518740516554</v>
      </c>
      <c r="AI94" s="304">
        <v>1.3248531350746944</v>
      </c>
      <c r="AJ94" s="304">
        <v>0.87505737295725849</v>
      </c>
      <c r="AK94" s="304"/>
      <c r="AL94" s="304">
        <v>0.17328168721076981</v>
      </c>
      <c r="AM94" s="304">
        <v>0.26609039168750531</v>
      </c>
      <c r="AN94" s="304">
        <v>0.39360484965975534</v>
      </c>
    </row>
    <row r="95" spans="1:40" x14ac:dyDescent="0.2">
      <c r="A95" s="13" t="str">
        <f t="shared" si="80"/>
        <v>Associate professional occupations</v>
      </c>
      <c r="B95" s="305">
        <f t="shared" si="82"/>
        <v>23.69139252758302</v>
      </c>
      <c r="C95" s="305">
        <f t="shared" si="83"/>
        <v>23.780777323366888</v>
      </c>
      <c r="D95" s="305">
        <f t="shared" si="84"/>
        <v>24.897364744801109</v>
      </c>
      <c r="E95" s="305"/>
      <c r="F95" s="304">
        <v>0.23013741484871075</v>
      </c>
      <c r="G95" s="304">
        <v>0.27604843261219314</v>
      </c>
      <c r="H95" s="304">
        <v>0.37943423329858955</v>
      </c>
      <c r="I95" s="304"/>
      <c r="J95" s="304">
        <v>3.2145279679135497</v>
      </c>
      <c r="K95" s="304">
        <v>3.5656250681140844</v>
      </c>
      <c r="L95" s="304">
        <v>4.3365285223260592</v>
      </c>
      <c r="M95" s="304"/>
      <c r="N95" s="304">
        <v>7.185089637490476</v>
      </c>
      <c r="O95" s="304">
        <v>7.8181785587714669</v>
      </c>
      <c r="P95" s="304">
        <v>9.225504954121126</v>
      </c>
      <c r="Q95" s="304"/>
      <c r="R95" s="304">
        <v>3.0119851391402079</v>
      </c>
      <c r="S95" s="304">
        <v>2.5253714221069821</v>
      </c>
      <c r="T95" s="304">
        <v>2.122220594402461</v>
      </c>
      <c r="U95" s="304"/>
      <c r="V95" s="304">
        <v>1.4381477070619655</v>
      </c>
      <c r="W95" s="304">
        <v>1.3326602531149767</v>
      </c>
      <c r="X95" s="304">
        <v>1.4188333025515396</v>
      </c>
      <c r="Y95" s="304"/>
      <c r="Z95" s="304">
        <v>4.4329983969101292</v>
      </c>
      <c r="AA95" s="304">
        <v>4.2673694534889997</v>
      </c>
      <c r="AB95" s="304">
        <v>4.372825331392864</v>
      </c>
      <c r="AC95" s="304"/>
      <c r="AD95" s="304">
        <v>2.7500314815097844</v>
      </c>
      <c r="AE95" s="304">
        <v>2.5789008721710811</v>
      </c>
      <c r="AF95" s="304">
        <v>1.92715972083249</v>
      </c>
      <c r="AG95" s="304"/>
      <c r="AH95" s="304">
        <v>1.235445538234939</v>
      </c>
      <c r="AI95" s="304">
        <v>1.1818017472742859</v>
      </c>
      <c r="AJ95" s="304">
        <v>0.72881386935598436</v>
      </c>
      <c r="AK95" s="304"/>
      <c r="AL95" s="304">
        <v>0.19302924447325984</v>
      </c>
      <c r="AM95" s="304">
        <v>0.23482151571281842</v>
      </c>
      <c r="AN95" s="304">
        <v>0.38604421651999404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16.965078112432909</v>
      </c>
      <c r="C96" s="305">
        <f t="shared" si="83"/>
        <v>15.26138180500222</v>
      </c>
      <c r="D96" s="305">
        <f t="shared" si="84"/>
        <v>11.009700485875783</v>
      </c>
      <c r="E96" s="305"/>
      <c r="F96" s="304">
        <v>0.12004534744605298</v>
      </c>
      <c r="G96" s="304">
        <v>0.13323471331479525</v>
      </c>
      <c r="H96" s="304">
        <v>0.17708590143920991</v>
      </c>
      <c r="I96" s="304"/>
      <c r="J96" s="304">
        <v>1.3348524174085072</v>
      </c>
      <c r="K96" s="304">
        <v>1.5945895997273838</v>
      </c>
      <c r="L96" s="304">
        <v>1.6714680674705822</v>
      </c>
      <c r="M96" s="304"/>
      <c r="N96" s="304">
        <v>3.2953293658503853</v>
      </c>
      <c r="O96" s="304">
        <v>3.5518458713780769</v>
      </c>
      <c r="P96" s="304">
        <v>3.7818174806078875</v>
      </c>
      <c r="Q96" s="304"/>
      <c r="R96" s="304">
        <v>2.0771059792372784</v>
      </c>
      <c r="S96" s="304">
        <v>2.3276324820575227</v>
      </c>
      <c r="T96" s="304">
        <v>2.5159255078032565</v>
      </c>
      <c r="U96" s="304"/>
      <c r="V96" s="304">
        <v>1.2542494242342179</v>
      </c>
      <c r="W96" s="304">
        <v>1.2814229356778108</v>
      </c>
      <c r="X96" s="304">
        <v>1.2568791366678707</v>
      </c>
      <c r="Y96" s="304"/>
      <c r="Z96" s="304">
        <v>3.7379122140950662</v>
      </c>
      <c r="AA96" s="304">
        <v>3.4477120494383233</v>
      </c>
      <c r="AB96" s="304">
        <v>1.1985355902647024</v>
      </c>
      <c r="AC96" s="304"/>
      <c r="AD96" s="304">
        <v>3.2366848041106069</v>
      </c>
      <c r="AE96" s="304">
        <v>2.3256290393849977</v>
      </c>
      <c r="AF96" s="304">
        <v>0.38872444595667016</v>
      </c>
      <c r="AG96" s="304"/>
      <c r="AH96" s="304">
        <v>1.6992738501713676</v>
      </c>
      <c r="AI96" s="304">
        <v>0.55490441520748102</v>
      </c>
      <c r="AJ96" s="304">
        <v>4.0021261808626885E-3</v>
      </c>
      <c r="AK96" s="304"/>
      <c r="AL96" s="304">
        <v>0.20962470987942811</v>
      </c>
      <c r="AM96" s="304">
        <v>4.4410698815829514E-2</v>
      </c>
      <c r="AN96" s="304">
        <v>1.5262229484740659E-2</v>
      </c>
    </row>
    <row r="97" spans="1:40" x14ac:dyDescent="0.2">
      <c r="A97" s="13" t="str">
        <f t="shared" si="80"/>
        <v>Skilled trades occupations</v>
      </c>
      <c r="B97" s="305">
        <f t="shared" si="82"/>
        <v>1.8320620647458712</v>
      </c>
      <c r="C97" s="305">
        <f t="shared" si="83"/>
        <v>1.7244447347859346</v>
      </c>
      <c r="D97" s="305">
        <f t="shared" si="84"/>
        <v>1.4649877418014579</v>
      </c>
      <c r="E97" s="304"/>
      <c r="F97" s="304">
        <v>2.0028493896438942E-2</v>
      </c>
      <c r="G97" s="304">
        <v>2.3384374230838594E-2</v>
      </c>
      <c r="H97" s="304">
        <v>2.8473292607339544E-2</v>
      </c>
      <c r="I97" s="304"/>
      <c r="J97" s="304">
        <v>5.2780650439156349E-2</v>
      </c>
      <c r="K97" s="304">
        <v>6.7081638896430804E-2</v>
      </c>
      <c r="L97" s="304">
        <v>0.10565836285679719</v>
      </c>
      <c r="M97" s="304"/>
      <c r="N97" s="304">
        <v>0.23545259685359926</v>
      </c>
      <c r="O97" s="304">
        <v>0.28091540053581909</v>
      </c>
      <c r="P97" s="304">
        <v>0.30771547258306231</v>
      </c>
      <c r="Q97" s="304"/>
      <c r="R97" s="304">
        <v>9.7779033732702303E-2</v>
      </c>
      <c r="S97" s="304">
        <v>0.1030154663337956</v>
      </c>
      <c r="T97" s="304">
        <v>0.11488836149824971</v>
      </c>
      <c r="U97" s="304"/>
      <c r="V97" s="304">
        <v>9.172012210750774E-2</v>
      </c>
      <c r="W97" s="304">
        <v>9.8206816609958614E-2</v>
      </c>
      <c r="X97" s="304">
        <v>0.12836880891929991</v>
      </c>
      <c r="Y97" s="304"/>
      <c r="Z97" s="304">
        <v>0.43510511469935031</v>
      </c>
      <c r="AA97" s="304">
        <v>0.35269270881907339</v>
      </c>
      <c r="AB97" s="304">
        <v>0.25301325469970226</v>
      </c>
      <c r="AC97" s="304"/>
      <c r="AD97" s="304">
        <v>0.56788683627182535</v>
      </c>
      <c r="AE97" s="304">
        <v>0.48922943661914586</v>
      </c>
      <c r="AF97" s="304">
        <v>0.29128104673350702</v>
      </c>
      <c r="AG97" s="304"/>
      <c r="AH97" s="304">
        <v>0.26780720083498971</v>
      </c>
      <c r="AI97" s="304">
        <v>0.24960035709828457</v>
      </c>
      <c r="AJ97" s="304">
        <v>0.20120641254192012</v>
      </c>
      <c r="AK97" s="304"/>
      <c r="AL97" s="304">
        <v>6.3502015910301163E-2</v>
      </c>
      <c r="AM97" s="304">
        <v>6.0318535642588232E-2</v>
      </c>
      <c r="AN97" s="304">
        <v>3.4382729361579607E-2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42.411368890572312</v>
      </c>
      <c r="C98" s="305">
        <f t="shared" si="83"/>
        <v>45.071588385645569</v>
      </c>
      <c r="D98" s="305">
        <f t="shared" si="84"/>
        <v>47.411832847748251</v>
      </c>
      <c r="E98" s="304"/>
      <c r="F98" s="304">
        <v>3.8207769592077494E-2</v>
      </c>
      <c r="G98" s="304">
        <v>5.322810770751725E-2</v>
      </c>
      <c r="H98" s="304">
        <v>7.3116412647322104E-2</v>
      </c>
      <c r="I98" s="304"/>
      <c r="J98" s="304">
        <v>1.9027515826638559</v>
      </c>
      <c r="K98" s="304">
        <v>2.4936594289394276</v>
      </c>
      <c r="L98" s="304">
        <v>3.3477997567240538</v>
      </c>
      <c r="M98" s="304"/>
      <c r="N98" s="304">
        <v>5.2982337122541203</v>
      </c>
      <c r="O98" s="304">
        <v>6.353766270695969</v>
      </c>
      <c r="P98" s="304">
        <v>7.584951472698731</v>
      </c>
      <c r="Q98" s="304"/>
      <c r="R98" s="304">
        <v>4.3236350080669439</v>
      </c>
      <c r="S98" s="304">
        <v>4.5094517769212201</v>
      </c>
      <c r="T98" s="304">
        <v>4.5041563254950425</v>
      </c>
      <c r="U98" s="304"/>
      <c r="V98" s="304">
        <v>2.9311599296994237</v>
      </c>
      <c r="W98" s="304">
        <v>3.1469012434255159</v>
      </c>
      <c r="X98" s="304">
        <v>3.3621217742043523</v>
      </c>
      <c r="Y98" s="304"/>
      <c r="Z98" s="304">
        <v>16.213556828577019</v>
      </c>
      <c r="AA98" s="304">
        <v>17.230114159291471</v>
      </c>
      <c r="AB98" s="304">
        <v>19.3869759027952</v>
      </c>
      <c r="AC98" s="304"/>
      <c r="AD98" s="304">
        <v>10.137510804879971</v>
      </c>
      <c r="AE98" s="304">
        <v>10.179094282073518</v>
      </c>
      <c r="AF98" s="304">
        <v>8.3442943504353888</v>
      </c>
      <c r="AG98" s="304"/>
      <c r="AH98" s="304">
        <v>1.3316817582193163</v>
      </c>
      <c r="AI98" s="304">
        <v>0.86379897527945793</v>
      </c>
      <c r="AJ98" s="304">
        <v>0.56001203531979049</v>
      </c>
      <c r="AK98" s="304"/>
      <c r="AL98" s="304">
        <v>0.23463149661957658</v>
      </c>
      <c r="AM98" s="304">
        <v>0.24157414131146948</v>
      </c>
      <c r="AN98" s="304">
        <v>0.24840481742836842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1.9234762257076969</v>
      </c>
      <c r="C99" s="305">
        <f t="shared" si="83"/>
        <v>2.1117194205839853</v>
      </c>
      <c r="D99" s="305">
        <f>SUM(H99,L99,P99,T99,X99,AB99,AF99,AJ99,AN99)</f>
        <v>2.0649955747163915</v>
      </c>
      <c r="E99" s="304"/>
      <c r="F99" s="304">
        <v>1.2137280448537822E-2</v>
      </c>
      <c r="G99" s="304">
        <v>1.5510840529196056E-2</v>
      </c>
      <c r="H99" s="304">
        <v>1.8822692936908473E-2</v>
      </c>
      <c r="I99" s="304"/>
      <c r="J99" s="304">
        <v>0.21985227925547421</v>
      </c>
      <c r="K99" s="304">
        <v>0.27538864512600603</v>
      </c>
      <c r="L99" s="304">
        <v>0.31784493274919828</v>
      </c>
      <c r="M99" s="304"/>
      <c r="N99" s="304">
        <v>0.49096161292234169</v>
      </c>
      <c r="O99" s="304">
        <v>0.57170348117485104</v>
      </c>
      <c r="P99" s="304">
        <v>0.62948521418390369</v>
      </c>
      <c r="Q99" s="304"/>
      <c r="R99" s="304">
        <v>0.26192406727466894</v>
      </c>
      <c r="S99" s="304">
        <v>0.2622276627049045</v>
      </c>
      <c r="T99" s="304">
        <v>0.25629734552655575</v>
      </c>
      <c r="U99" s="304"/>
      <c r="V99" s="304">
        <v>0.16856121435841068</v>
      </c>
      <c r="W99" s="304">
        <v>0.18944228126827245</v>
      </c>
      <c r="X99" s="304">
        <v>0.20409464069587313</v>
      </c>
      <c r="Y99" s="304"/>
      <c r="Z99" s="304">
        <v>0.36354918073864839</v>
      </c>
      <c r="AA99" s="304">
        <v>0.38023433575694743</v>
      </c>
      <c r="AB99" s="304">
        <v>0.35046607522901169</v>
      </c>
      <c r="AC99" s="304"/>
      <c r="AD99" s="304">
        <v>0.28266281221744266</v>
      </c>
      <c r="AE99" s="304">
        <v>0.28577071519014507</v>
      </c>
      <c r="AF99" s="304">
        <v>0.17030654496747066</v>
      </c>
      <c r="AG99" s="304"/>
      <c r="AH99" s="304">
        <v>8.7839171586380396E-2</v>
      </c>
      <c r="AI99" s="304">
        <v>7.8776118899691716E-2</v>
      </c>
      <c r="AJ99" s="304">
        <v>3.4681289432132091E-2</v>
      </c>
      <c r="AK99" s="304"/>
      <c r="AL99" s="304">
        <v>3.598860690579201E-2</v>
      </c>
      <c r="AM99" s="304">
        <v>5.2665339933970878E-2</v>
      </c>
      <c r="AN99" s="304">
        <v>8.2996838995338038E-2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2.1659503686631814</v>
      </c>
      <c r="C100" s="305">
        <f t="shared" si="83"/>
        <v>2.4495579850969222</v>
      </c>
      <c r="D100" s="305">
        <f t="shared" si="84"/>
        <v>2.3002149980606728</v>
      </c>
      <c r="E100" s="304"/>
      <c r="F100" s="304">
        <v>1.4992453700632215E-2</v>
      </c>
      <c r="G100" s="304">
        <v>2.0408739192215315E-2</v>
      </c>
      <c r="H100" s="304">
        <v>2.6549562386619183E-2</v>
      </c>
      <c r="I100" s="304"/>
      <c r="J100" s="304">
        <v>4.3512167187888744E-2</v>
      </c>
      <c r="K100" s="304">
        <v>6.2067166765092455E-2</v>
      </c>
      <c r="L100" s="304">
        <v>7.3905531246383577E-2</v>
      </c>
      <c r="M100" s="304"/>
      <c r="N100" s="304">
        <v>0.20693875071435339</v>
      </c>
      <c r="O100" s="304">
        <v>0.25892553942337343</v>
      </c>
      <c r="P100" s="304">
        <v>0.29276497296913417</v>
      </c>
      <c r="Q100" s="304"/>
      <c r="R100" s="304">
        <v>9.225103716551171E-2</v>
      </c>
      <c r="S100" s="304">
        <v>0.12504270879235374</v>
      </c>
      <c r="T100" s="304">
        <v>0.15314055758865341</v>
      </c>
      <c r="U100" s="304"/>
      <c r="V100" s="304">
        <v>0.25356688888822942</v>
      </c>
      <c r="W100" s="304">
        <v>0.29799923444352283</v>
      </c>
      <c r="X100" s="304">
        <v>0.35853487221904584</v>
      </c>
      <c r="Y100" s="304"/>
      <c r="Z100" s="304">
        <v>0.58381007482276426</v>
      </c>
      <c r="AA100" s="304">
        <v>0.65385467444159751</v>
      </c>
      <c r="AB100" s="304">
        <v>0.67024319961681722</v>
      </c>
      <c r="AC100" s="304"/>
      <c r="AD100" s="304">
        <v>0.38175599980475616</v>
      </c>
      <c r="AE100" s="304">
        <v>0.38458323642177544</v>
      </c>
      <c r="AF100" s="304">
        <v>0.22952222559380725</v>
      </c>
      <c r="AG100" s="304"/>
      <c r="AH100" s="304">
        <v>0.48246545007771874</v>
      </c>
      <c r="AI100" s="304">
        <v>0.51125429682264356</v>
      </c>
      <c r="AJ100" s="304">
        <v>0.27426176652743361</v>
      </c>
      <c r="AK100" s="304"/>
      <c r="AL100" s="304">
        <v>0.1066575463013268</v>
      </c>
      <c r="AM100" s="304">
        <v>0.13542238879434793</v>
      </c>
      <c r="AN100" s="304">
        <v>0.22129230991277879</v>
      </c>
    </row>
    <row r="101" spans="1:40" x14ac:dyDescent="0.2">
      <c r="A101" s="39" t="str">
        <f t="shared" si="80"/>
        <v>Elementary occupations</v>
      </c>
      <c r="B101" s="307">
        <f t="shared" si="82"/>
        <v>6.0466937607557236</v>
      </c>
      <c r="C101" s="307">
        <f t="shared" si="83"/>
        <v>5.3430346428264555</v>
      </c>
      <c r="D101" s="307">
        <f t="shared" si="84"/>
        <v>3.9774316303971853</v>
      </c>
      <c r="E101" s="307"/>
      <c r="F101" s="307">
        <v>4.6254403899882654E-3</v>
      </c>
      <c r="G101" s="307">
        <v>5.0281734869317609E-3</v>
      </c>
      <c r="H101" s="307">
        <v>4.1082202044590765E-3</v>
      </c>
      <c r="I101" s="307"/>
      <c r="J101" s="307">
        <v>9.3813261427356229E-2</v>
      </c>
      <c r="K101" s="307">
        <v>0.11185719542335722</v>
      </c>
      <c r="L101" s="307">
        <v>0.14749959738030052</v>
      </c>
      <c r="M101" s="307"/>
      <c r="N101" s="307">
        <v>0.30520268620806623</v>
      </c>
      <c r="O101" s="307">
        <v>0.35528257511448075</v>
      </c>
      <c r="P101" s="307">
        <v>0.43254818566323694</v>
      </c>
      <c r="Q101" s="307"/>
      <c r="R101" s="307">
        <v>0.28352760698028634</v>
      </c>
      <c r="S101" s="307">
        <v>0.30543844999012709</v>
      </c>
      <c r="T101" s="307">
        <v>0.33191159921066421</v>
      </c>
      <c r="U101" s="307"/>
      <c r="V101" s="307">
        <v>0.218217991083758</v>
      </c>
      <c r="W101" s="307">
        <v>0.24319074622103007</v>
      </c>
      <c r="X101" s="307">
        <v>0.27063088665422447</v>
      </c>
      <c r="Y101" s="307"/>
      <c r="Z101" s="307">
        <v>1.4089562262523745</v>
      </c>
      <c r="AA101" s="307">
        <v>1.3611557989694365</v>
      </c>
      <c r="AB101" s="307">
        <v>1.1952321097172944</v>
      </c>
      <c r="AC101" s="307"/>
      <c r="AD101" s="307">
        <v>1.9726904956550473</v>
      </c>
      <c r="AE101" s="307">
        <v>1.8623430657625852</v>
      </c>
      <c r="AF101" s="307">
        <v>1.3233216278432256</v>
      </c>
      <c r="AG101" s="307"/>
      <c r="AH101" s="307">
        <v>1.3482784884786956</v>
      </c>
      <c r="AI101" s="307">
        <v>0.90400890204352269</v>
      </c>
      <c r="AJ101" s="307">
        <v>0.125735326065889</v>
      </c>
      <c r="AK101" s="307"/>
      <c r="AL101" s="307">
        <v>0.41138156428015177</v>
      </c>
      <c r="AM101" s="307">
        <v>0.19472973581498434</v>
      </c>
      <c r="AN101" s="307">
        <v>0.14644407765789083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Enterprise M3 LEP (including all of Surrey)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Enterprise M3 LEP (including all of Surrey)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Enterprise M3 LEP (including all of Surrey)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Enterprise M3 LEP (including all of Surrey)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Enterprise M3 LEP (including all of Surrey)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Enterprise M3 LEP (including all of Surrey)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Enterprise M3 LEP (including all of Surrey)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Enterprise M3 LEP (including all of Surrey)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Enterprise M3 LEP (including all of Surrey)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0.7960093295387245</v>
      </c>
      <c r="C8" s="69">
        <v>0.99828693119300405</v>
      </c>
      <c r="D8" s="69">
        <v>1.1445391011181463</v>
      </c>
      <c r="E8" s="69">
        <v>1.19883774076553</v>
      </c>
      <c r="F8" s="69">
        <v>1.571798836927035</v>
      </c>
      <c r="G8" s="10"/>
      <c r="H8" s="69">
        <f>F8-D8</f>
        <v>0.42725973580888876</v>
      </c>
      <c r="I8" s="69">
        <f>'RD T1'!E36</f>
        <v>0.7053328018108993</v>
      </c>
      <c r="J8" s="69">
        <f>SUM(H8:I8)</f>
        <v>1.1325925376197881</v>
      </c>
      <c r="L8" t="str">
        <f>A8</f>
        <v>11 Corporate managers and directors</v>
      </c>
      <c r="M8" s="69">
        <v>6.1524228303256789</v>
      </c>
      <c r="N8" s="69">
        <v>8.1586742944168424</v>
      </c>
      <c r="O8" s="69">
        <v>8.8663442523298652</v>
      </c>
      <c r="P8" s="69">
        <v>9.1613671453656806</v>
      </c>
      <c r="Q8" s="69">
        <v>11.915724423593659</v>
      </c>
      <c r="R8" s="10"/>
      <c r="S8" s="69">
        <f>Q8-O8</f>
        <v>3.0493801712637936</v>
      </c>
      <c r="T8" s="69">
        <f>'RD T1'!E65</f>
        <v>5.4070758261160092</v>
      </c>
      <c r="U8" s="69">
        <f>SUM(S8:T8)</f>
        <v>8.4564559973798019</v>
      </c>
      <c r="W8" t="str">
        <f>A8</f>
        <v>11 Corporate managers and directors</v>
      </c>
      <c r="X8" s="69">
        <v>15.586394157431005</v>
      </c>
      <c r="Y8" s="69">
        <v>18.891623799732624</v>
      </c>
      <c r="Z8" s="69">
        <v>18.225487832785436</v>
      </c>
      <c r="AA8" s="69">
        <v>17.525731675829682</v>
      </c>
      <c r="AB8" s="69">
        <v>20.095787496789665</v>
      </c>
      <c r="AC8" s="69"/>
      <c r="AD8" s="69">
        <f>AB8-Z8</f>
        <v>1.8702996640042286</v>
      </c>
      <c r="AE8" s="69">
        <f>'RD T1'!E94</f>
        <v>10.55252297488814</v>
      </c>
      <c r="AF8" s="69">
        <f>SUM(AD8:AE8)</f>
        <v>12.422822638892368</v>
      </c>
      <c r="AH8" t="str">
        <f>L8</f>
        <v>11 Corporate managers and directors</v>
      </c>
      <c r="AI8" s="69">
        <v>2.7870082526484818</v>
      </c>
      <c r="AJ8" s="69">
        <v>3.3918740312285376</v>
      </c>
      <c r="AK8" s="69">
        <v>3.4533354821710587</v>
      </c>
      <c r="AL8" s="69">
        <v>3.1748962210903025</v>
      </c>
      <c r="AM8" s="69">
        <v>3.5025896854287799</v>
      </c>
      <c r="AN8" s="69"/>
      <c r="AO8" s="69">
        <f>AM8-AK8</f>
        <v>4.925420325772123E-2</v>
      </c>
      <c r="AP8" s="69">
        <f>'RD T1'!E123</f>
        <v>1.7556075838646583</v>
      </c>
      <c r="AQ8" s="69">
        <f>SUM(AO8:AP8)</f>
        <v>1.8048617871223795</v>
      </c>
      <c r="AS8" t="str">
        <f>W8</f>
        <v>11 Corporate managers and directors</v>
      </c>
      <c r="AT8" s="69">
        <v>4.2538013240588803</v>
      </c>
      <c r="AU8" s="69">
        <v>5.0429791557560142</v>
      </c>
      <c r="AV8" s="69">
        <v>5.0365172756024261</v>
      </c>
      <c r="AW8" s="69">
        <v>4.549864901771012</v>
      </c>
      <c r="AX8" s="69">
        <v>5.0731712543497238</v>
      </c>
      <c r="AY8" s="69"/>
      <c r="AZ8" s="69">
        <f>AX8-AV8</f>
        <v>3.66539787472977E-2</v>
      </c>
      <c r="BA8" s="69">
        <f>'RD T1'!E152</f>
        <v>2.5408253233511124</v>
      </c>
      <c r="BB8" s="69">
        <f>SUM(AZ8:BA8)</f>
        <v>2.5774793020984101</v>
      </c>
      <c r="BD8" t="str">
        <f>AH8</f>
        <v>11 Corporate managers and directors</v>
      </c>
      <c r="BE8" s="69">
        <v>9.1840436205617166</v>
      </c>
      <c r="BF8" s="69">
        <v>9.7076275054716525</v>
      </c>
      <c r="BG8" s="69">
        <v>10.453771639136768</v>
      </c>
      <c r="BH8" s="69">
        <v>9.0465829673747642</v>
      </c>
      <c r="BI8" s="69">
        <v>9.6083420996095796</v>
      </c>
      <c r="BJ8" s="69"/>
      <c r="BK8" s="69">
        <f>BI8-BG8</f>
        <v>-0.84542953952718847</v>
      </c>
      <c r="BL8" s="69">
        <f>'RD T1'!E181</f>
        <v>4.1761127879437625</v>
      </c>
      <c r="BM8" s="69">
        <f>SUM(BK8:BL8)</f>
        <v>3.330683248416574</v>
      </c>
      <c r="BO8" t="str">
        <f>AS8</f>
        <v>11 Corporate managers and directors</v>
      </c>
      <c r="BP8" s="69">
        <v>7.3217380385276885</v>
      </c>
      <c r="BQ8" s="69">
        <v>8.0226548683645156</v>
      </c>
      <c r="BR8" s="69">
        <v>7.4747798964480063</v>
      </c>
      <c r="BS8" s="69">
        <v>6.5801669632750093</v>
      </c>
      <c r="BT8" s="69">
        <v>5.4854826010750193</v>
      </c>
      <c r="BU8" s="69"/>
      <c r="BV8" s="69">
        <f>BT8-BR8</f>
        <v>-1.9892972953729871</v>
      </c>
      <c r="BW8" s="69">
        <f>'RD T1'!E210</f>
        <v>2.8253253965807521</v>
      </c>
      <c r="BX8" s="69">
        <f>SUM(BV8:BW8)</f>
        <v>0.83602810120776505</v>
      </c>
      <c r="BZ8" t="str">
        <f>BD8</f>
        <v>11 Corporate managers and directors</v>
      </c>
      <c r="CA8" s="69">
        <v>4.9160724445569368</v>
      </c>
      <c r="CB8" s="69">
        <v>4.9430698561459794</v>
      </c>
      <c r="CC8" s="69">
        <v>4.7635955121580622</v>
      </c>
      <c r="CD8" s="69">
        <v>4.6472022135020943</v>
      </c>
      <c r="CE8" s="69">
        <v>3.6063341528618045</v>
      </c>
      <c r="CF8" s="69"/>
      <c r="CG8" s="69">
        <f>CE8-CC8</f>
        <v>-1.1572613592962577</v>
      </c>
      <c r="CH8" s="69">
        <f>'RD T1'!E239</f>
        <v>1.8540461727471849</v>
      </c>
      <c r="CI8" s="69">
        <f>SUM(CG8:CH8)</f>
        <v>0.69678481345092713</v>
      </c>
      <c r="CK8" t="str">
        <f>BO8</f>
        <v>11 Corporate managers and directors</v>
      </c>
      <c r="CL8" s="69">
        <v>0.74224454164951292</v>
      </c>
      <c r="CM8" s="69">
        <v>0.91823317604212573</v>
      </c>
      <c r="CN8" s="69">
        <v>0.84710967784272329</v>
      </c>
      <c r="CO8" s="69">
        <v>0.88884489949435208</v>
      </c>
      <c r="CP8" s="69">
        <v>1.1184888587746427</v>
      </c>
      <c r="CQ8" s="69"/>
      <c r="CR8" s="69">
        <f>CP8-CN8</f>
        <v>0.27137918093191937</v>
      </c>
      <c r="CS8" s="69">
        <f>'RD T1'!E268</f>
        <v>0.28729139305096185</v>
      </c>
      <c r="CT8" s="69">
        <f>SUM(CR8:CS8)</f>
        <v>0.55867057398288122</v>
      </c>
    </row>
    <row r="9" spans="1:98" x14ac:dyDescent="0.2">
      <c r="A9" s="10" t="str">
        <f>name!D5</f>
        <v>12 Other managers and proprietors</v>
      </c>
      <c r="B9" s="69">
        <v>0.27521698728486943</v>
      </c>
      <c r="C9" s="69">
        <v>0.3556037273939</v>
      </c>
      <c r="D9" s="69">
        <v>0.36491973136182632</v>
      </c>
      <c r="E9" s="69">
        <v>0.52093328849724796</v>
      </c>
      <c r="F9" s="69">
        <v>0.71962665738941545</v>
      </c>
      <c r="H9" s="69">
        <f t="shared" ref="H9:H32" si="26">F9-D9</f>
        <v>0.35470692602758913</v>
      </c>
      <c r="I9" s="69">
        <f>'RD T1'!E37</f>
        <v>0.35598468430679026</v>
      </c>
      <c r="J9" s="69">
        <f t="shared" ref="J9:J32" si="27">SUM(H9:I9)</f>
        <v>0.71069161033437944</v>
      </c>
      <c r="L9" t="str">
        <f t="shared" ref="L9:L32" si="28">A9</f>
        <v>12 Other managers and proprietors</v>
      </c>
      <c r="M9" s="69">
        <v>2.3798313957582429</v>
      </c>
      <c r="N9" s="69">
        <v>2.9517797442297629</v>
      </c>
      <c r="O9" s="69">
        <v>3.1924764507677112</v>
      </c>
      <c r="P9" s="69">
        <v>4.4899537734237676</v>
      </c>
      <c r="Q9" s="69">
        <v>6.2937264248704547</v>
      </c>
      <c r="S9" s="69">
        <f t="shared" ref="S9:S35" si="29">Q9-O9</f>
        <v>3.1012499741027435</v>
      </c>
      <c r="T9" s="69">
        <f>'RD T1'!E66</f>
        <v>3.0431794461373296</v>
      </c>
      <c r="U9" s="69">
        <f t="shared" ref="U9:U32" si="30">SUM(S9:T9)</f>
        <v>6.1444294202400727</v>
      </c>
      <c r="W9" t="str">
        <f t="shared" ref="W9:W32" si="31">A9</f>
        <v>12 Other managers and proprietors</v>
      </c>
      <c r="X9" s="69">
        <v>5.5878923070106392</v>
      </c>
      <c r="Y9" s="69">
        <v>6.192551122014315</v>
      </c>
      <c r="Z9" s="69">
        <v>5.9216216454707249</v>
      </c>
      <c r="AA9" s="69">
        <v>7.66939139447038</v>
      </c>
      <c r="AB9" s="69">
        <v>9.4578378623954276</v>
      </c>
      <c r="AC9" s="69"/>
      <c r="AD9" s="69">
        <f t="shared" ref="AD9:AD32" si="32">AB9-Z9</f>
        <v>3.5362162169247027</v>
      </c>
      <c r="AE9" s="69">
        <f>'RD T1'!E95</f>
        <v>5.182345841400795</v>
      </c>
      <c r="AF9" s="69">
        <f t="shared" ref="AF9:AF32" si="33">SUM(AD9:AE9)</f>
        <v>8.7185620583254977</v>
      </c>
      <c r="AH9" t="str">
        <f t="shared" ref="AH9:AH32" si="34">L9</f>
        <v>12 Other managers and proprietors</v>
      </c>
      <c r="AI9" s="69">
        <v>1.493176589268717</v>
      </c>
      <c r="AJ9" s="69">
        <v>1.7430825149311486</v>
      </c>
      <c r="AK9" s="69">
        <v>1.7970732454191756</v>
      </c>
      <c r="AL9" s="69">
        <v>2.2224672327696635</v>
      </c>
      <c r="AM9" s="69">
        <v>2.7584575895373615</v>
      </c>
      <c r="AN9" s="69"/>
      <c r="AO9" s="69">
        <f t="shared" ref="AO9:AO32" si="35">AM9-AK9</f>
        <v>0.96138434411818596</v>
      </c>
      <c r="AP9" s="69">
        <f>'RD T1'!E124</f>
        <v>1.5409608894095939</v>
      </c>
      <c r="AQ9" s="69">
        <f t="shared" ref="AQ9:AQ32" si="36">SUM(AO9:AP9)</f>
        <v>2.5023452335277798</v>
      </c>
      <c r="AS9" t="str">
        <f t="shared" ref="AS9:AS32" si="37">W9</f>
        <v>12 Other managers and proprietors</v>
      </c>
      <c r="AT9" s="69">
        <v>1.7623441303456702</v>
      </c>
      <c r="AU9" s="69">
        <v>1.9299843525801679</v>
      </c>
      <c r="AV9" s="69">
        <v>1.900434491168487</v>
      </c>
      <c r="AW9" s="69">
        <v>2.4227670242865686</v>
      </c>
      <c r="AX9" s="69">
        <v>2.9245688886504801</v>
      </c>
      <c r="AY9" s="69"/>
      <c r="AZ9" s="69">
        <f t="shared" ref="AZ9:AZ32" si="38">AX9-AV9</f>
        <v>1.0241343974819932</v>
      </c>
      <c r="BA9" s="69">
        <f>'RD T1'!E153</f>
        <v>1.5376394864198959</v>
      </c>
      <c r="BB9" s="69">
        <f t="shared" ref="BB9:BB32" si="39">SUM(AZ9:BA9)</f>
        <v>2.5617738839018891</v>
      </c>
      <c r="BD9" t="str">
        <f t="shared" ref="BD9:BD32" si="40">AH9</f>
        <v>12 Other managers and proprietors</v>
      </c>
      <c r="BE9" s="69">
        <v>4.3396960977490693</v>
      </c>
      <c r="BF9" s="69">
        <v>3.8819050455897623</v>
      </c>
      <c r="BG9" s="69">
        <v>4.104080388185892</v>
      </c>
      <c r="BH9" s="69">
        <v>4.6836967136853467</v>
      </c>
      <c r="BI9" s="69">
        <v>4.9534523522759661</v>
      </c>
      <c r="BJ9" s="69"/>
      <c r="BK9" s="69">
        <f t="shared" ref="BK9:BK32" si="41">BI9-BG9</f>
        <v>0.84937196409007409</v>
      </c>
      <c r="BL9" s="69">
        <f>'RD T1'!E182</f>
        <v>2.341700031212905</v>
      </c>
      <c r="BM9" s="69">
        <f t="shared" ref="BM9:BM32" si="42">SUM(BK9:BL9)</f>
        <v>3.1910719953029791</v>
      </c>
      <c r="BO9" t="str">
        <f t="shared" ref="BO9:BO32" si="43">AS9</f>
        <v>12 Other managers and proprietors</v>
      </c>
      <c r="BP9" s="69">
        <v>4.2411312069424607</v>
      </c>
      <c r="BQ9" s="69">
        <v>4.1590696626941961</v>
      </c>
      <c r="BR9" s="69">
        <v>3.9431756382248966</v>
      </c>
      <c r="BS9" s="69">
        <v>4.877020587031498</v>
      </c>
      <c r="BT9" s="69">
        <v>4.85120536730295</v>
      </c>
      <c r="BU9" s="69"/>
      <c r="BV9" s="69">
        <f t="shared" ref="BV9:BV32" si="44">BT9-BR9</f>
        <v>0.90802972907805346</v>
      </c>
      <c r="BW9" s="69">
        <f>'RD T1'!E211</f>
        <v>2.5714928671234976</v>
      </c>
      <c r="BX9" s="69">
        <f t="shared" ref="BX9:BX32" si="45">SUM(BV9:BW9)</f>
        <v>3.479522596201551</v>
      </c>
      <c r="BZ9" t="str">
        <f t="shared" ref="BZ9:BZ32" si="46">BD9</f>
        <v>12 Other managers and proprietors</v>
      </c>
      <c r="CA9" s="69">
        <v>2.6590859147604173</v>
      </c>
      <c r="CB9" s="69">
        <v>2.3720940753537456</v>
      </c>
      <c r="CC9" s="69">
        <v>2.0396201010399779</v>
      </c>
      <c r="CD9" s="69">
        <v>2.3954647254918795</v>
      </c>
      <c r="CE9" s="69">
        <v>1.8900626597268144</v>
      </c>
      <c r="CF9" s="69"/>
      <c r="CG9" s="69">
        <f t="shared" ref="CG9:CG32" si="47">CE9-CC9</f>
        <v>-0.14955744131316351</v>
      </c>
      <c r="CH9" s="69">
        <f>'RD T1'!E240</f>
        <v>0.9813337654567923</v>
      </c>
      <c r="CI9" s="69">
        <f t="shared" ref="CI9:CI32" si="48">SUM(CG9:CH9)</f>
        <v>0.83177632414362879</v>
      </c>
      <c r="CK9" t="str">
        <f t="shared" ref="CK9:CK32" si="49">BO9</f>
        <v>12 Other managers and proprietors</v>
      </c>
      <c r="CL9" s="69">
        <v>0.74867978533661461</v>
      </c>
      <c r="CM9" s="69">
        <v>0.78204008682154258</v>
      </c>
      <c r="CN9" s="69">
        <v>0.68706149933214089</v>
      </c>
      <c r="CO9" s="69">
        <v>1.0070932223328566</v>
      </c>
      <c r="CP9" s="69">
        <v>1.3150705774799116</v>
      </c>
      <c r="CQ9" s="69"/>
      <c r="CR9" s="69">
        <f t="shared" ref="CR9:CR32" si="50">CP9-CN9</f>
        <v>0.62800907814777074</v>
      </c>
      <c r="CS9" s="69">
        <f>'RD T1'!E269</f>
        <v>0.36282378093514916</v>
      </c>
      <c r="CT9" s="69">
        <f t="shared" ref="CT9:CT32" si="51">SUM(CR9:CS9)</f>
        <v>0.99083285908291985</v>
      </c>
    </row>
    <row r="10" spans="1:98" x14ac:dyDescent="0.2">
      <c r="A10" s="10" t="str">
        <f>name!D6</f>
        <v>21 Science, research, engineering and technology professionals</v>
      </c>
      <c r="B10" s="69">
        <v>2.2258184139781245</v>
      </c>
      <c r="C10" s="69">
        <v>2.7674707848596491</v>
      </c>
      <c r="D10" s="69">
        <v>2.9331977596589867</v>
      </c>
      <c r="E10" s="69">
        <v>3.3037731325661346</v>
      </c>
      <c r="F10" s="69">
        <v>4.0719094114989618</v>
      </c>
      <c r="G10" s="11"/>
      <c r="H10" s="69">
        <f t="shared" si="26"/>
        <v>1.1387116518399751</v>
      </c>
      <c r="I10" s="69">
        <f>'RD T1'!E38</f>
        <v>1.3545677792015058</v>
      </c>
      <c r="J10" s="69">
        <f t="shared" si="27"/>
        <v>2.493279431041481</v>
      </c>
      <c r="L10" t="str">
        <f t="shared" si="28"/>
        <v>21 Science, research, engineering and technology professionals</v>
      </c>
      <c r="M10" s="69">
        <v>8.8929252396732998</v>
      </c>
      <c r="N10" s="69">
        <v>11.283855295672096</v>
      </c>
      <c r="O10" s="69">
        <v>12.777822206801712</v>
      </c>
      <c r="P10" s="69">
        <v>15.159061968004597</v>
      </c>
      <c r="Q10" s="69">
        <v>19.857906986532175</v>
      </c>
      <c r="R10" s="11"/>
      <c r="S10" s="69">
        <f t="shared" si="29"/>
        <v>7.0800847797304627</v>
      </c>
      <c r="T10" s="69">
        <f>'RD T1'!E67</f>
        <v>6.5956457248752036</v>
      </c>
      <c r="U10" s="69">
        <f t="shared" si="30"/>
        <v>13.675730504605667</v>
      </c>
      <c r="W10" t="str">
        <f t="shared" si="31"/>
        <v>21 Science, research, engineering and technology professionals</v>
      </c>
      <c r="X10" s="69">
        <v>17.267833981607136</v>
      </c>
      <c r="Y10" s="69">
        <v>18.835928078433412</v>
      </c>
      <c r="Z10" s="69">
        <v>18.590804569768267</v>
      </c>
      <c r="AA10" s="69">
        <v>19.521369970617709</v>
      </c>
      <c r="AB10" s="69">
        <v>20.562498338744838</v>
      </c>
      <c r="AC10" s="69"/>
      <c r="AD10" s="69">
        <f t="shared" si="32"/>
        <v>1.9716937689765714</v>
      </c>
      <c r="AE10" s="69">
        <f>'RD T1'!E96</f>
        <v>7.8901893144307564</v>
      </c>
      <c r="AF10" s="69">
        <f t="shared" si="33"/>
        <v>9.8618830834073279</v>
      </c>
      <c r="AH10" t="str">
        <f t="shared" si="34"/>
        <v>21 Science, research, engineering and technology professionals</v>
      </c>
      <c r="AI10" s="69">
        <v>1.7281630724266541</v>
      </c>
      <c r="AJ10" s="69">
        <v>1.9462072184425632</v>
      </c>
      <c r="AK10" s="69">
        <v>2.0170092292909798</v>
      </c>
      <c r="AL10" s="69">
        <v>2.1778207903544686</v>
      </c>
      <c r="AM10" s="69">
        <v>2.5047551494140219</v>
      </c>
      <c r="AN10" s="69"/>
      <c r="AO10" s="69">
        <f t="shared" si="35"/>
        <v>0.48774592012304208</v>
      </c>
      <c r="AP10" s="69">
        <f>'RD T1'!E125</f>
        <v>0.87946503396775755</v>
      </c>
      <c r="AQ10" s="69">
        <f t="shared" si="36"/>
        <v>1.3672109540907997</v>
      </c>
      <c r="AS10" t="str">
        <f t="shared" si="37"/>
        <v>21 Science, research, engineering and technology professionals</v>
      </c>
      <c r="AT10" s="69">
        <v>4.1395032059883032</v>
      </c>
      <c r="AU10" s="69">
        <v>4.3511857437450177</v>
      </c>
      <c r="AV10" s="69">
        <v>4.2441459104630237</v>
      </c>
      <c r="AW10" s="69">
        <v>3.9931468780488091</v>
      </c>
      <c r="AX10" s="69">
        <v>3.9534699017024679</v>
      </c>
      <c r="AY10" s="69"/>
      <c r="AZ10" s="69">
        <f t="shared" si="38"/>
        <v>-0.29067600876055577</v>
      </c>
      <c r="BA10" s="69">
        <f>'RD T1'!E154</f>
        <v>1.5050230021961524</v>
      </c>
      <c r="BB10" s="69">
        <f t="shared" si="39"/>
        <v>1.2143469934355966</v>
      </c>
      <c r="BD10" t="str">
        <f t="shared" si="40"/>
        <v>21 Science, research, engineering and technology professionals</v>
      </c>
      <c r="BE10" s="69">
        <v>5.3215350292850125</v>
      </c>
      <c r="BF10" s="69">
        <v>4.9804925616513875</v>
      </c>
      <c r="BG10" s="69">
        <v>5.3998105414448698</v>
      </c>
      <c r="BH10" s="69">
        <v>4.7657079870354027</v>
      </c>
      <c r="BI10" s="69">
        <v>4.5384506170589614</v>
      </c>
      <c r="BJ10" s="69"/>
      <c r="BK10" s="69">
        <f t="shared" si="41"/>
        <v>-0.86135992438590847</v>
      </c>
      <c r="BL10" s="69">
        <f>'RD T1'!E183</f>
        <v>1.3660362055641977</v>
      </c>
      <c r="BM10" s="69">
        <f t="shared" si="42"/>
        <v>0.50467628117828922</v>
      </c>
      <c r="BO10" t="str">
        <f t="shared" si="43"/>
        <v>21 Science, research, engineering and technology professionals</v>
      </c>
      <c r="BP10" s="69">
        <v>4.0103108862641568</v>
      </c>
      <c r="BQ10" s="69">
        <v>4.1811682833160804</v>
      </c>
      <c r="BR10" s="69">
        <v>3.9730337922073145</v>
      </c>
      <c r="BS10" s="69">
        <v>3.9649802266160834</v>
      </c>
      <c r="BT10" s="69">
        <v>3.587629138023237</v>
      </c>
      <c r="BU10" s="69"/>
      <c r="BV10" s="69">
        <f t="shared" si="44"/>
        <v>-0.38540465418407743</v>
      </c>
      <c r="BW10" s="69">
        <f>'RD T1'!E212</f>
        <v>1.2615206623566568</v>
      </c>
      <c r="BX10" s="69">
        <f t="shared" si="45"/>
        <v>0.8761160081725794</v>
      </c>
      <c r="BZ10" t="str">
        <f t="shared" si="46"/>
        <v>21 Science, research, engineering and technology professionals</v>
      </c>
      <c r="CA10" s="69">
        <v>2.6197399436151763</v>
      </c>
      <c r="CB10" s="69">
        <v>2.4442109491919486</v>
      </c>
      <c r="CC10" s="69">
        <v>2.3054259119747078</v>
      </c>
      <c r="CD10" s="69">
        <v>2.4922826646009</v>
      </c>
      <c r="CE10" s="69">
        <v>1.7367891582022013</v>
      </c>
      <c r="CF10" s="69"/>
      <c r="CG10" s="69">
        <f t="shared" si="47"/>
        <v>-0.56863675377250655</v>
      </c>
      <c r="CH10" s="69">
        <f>'RD T1'!E241</f>
        <v>0.64888628700353213</v>
      </c>
      <c r="CI10" s="69">
        <f t="shared" si="48"/>
        <v>8.0249533231025572E-2</v>
      </c>
      <c r="CK10" t="str">
        <f t="shared" si="49"/>
        <v>21 Science, research, engineering and technology professionals</v>
      </c>
      <c r="CL10" s="69">
        <v>0.41478990456387177</v>
      </c>
      <c r="CM10" s="69">
        <v>0.55978155359805482</v>
      </c>
      <c r="CN10" s="69">
        <v>0.55402618184861752</v>
      </c>
      <c r="CO10" s="69">
        <v>0.83572137798291868</v>
      </c>
      <c r="CP10" s="69">
        <v>1.2666200655791902</v>
      </c>
      <c r="CQ10" s="69"/>
      <c r="CR10" s="69">
        <f t="shared" si="50"/>
        <v>0.71259388373057264</v>
      </c>
      <c r="CS10" s="69">
        <f>'RD T1'!E270</f>
        <v>0.26738907537705986</v>
      </c>
      <c r="CT10" s="69">
        <f t="shared" si="51"/>
        <v>0.97998295910763256</v>
      </c>
    </row>
    <row r="11" spans="1:98" x14ac:dyDescent="0.2">
      <c r="A11" s="10" t="str">
        <f>name!D7</f>
        <v>22 Health professionals</v>
      </c>
      <c r="B11" s="69">
        <v>1.1710279580352825</v>
      </c>
      <c r="C11" s="69">
        <v>1.6914436580682728</v>
      </c>
      <c r="D11" s="69">
        <v>1.7607815930483821</v>
      </c>
      <c r="E11" s="69">
        <v>2.1095727540937448</v>
      </c>
      <c r="F11" s="69">
        <v>2.5712984628461699</v>
      </c>
      <c r="G11" s="11"/>
      <c r="H11" s="69">
        <f t="shared" si="26"/>
        <v>0.81051686979778781</v>
      </c>
      <c r="I11" s="69">
        <f>'RD T1'!E39</f>
        <v>1.1334597582100587</v>
      </c>
      <c r="J11" s="69">
        <f t="shared" si="27"/>
        <v>1.9439766280078465</v>
      </c>
      <c r="L11" t="str">
        <f t="shared" si="28"/>
        <v>22 Health professionals</v>
      </c>
      <c r="M11" s="69">
        <v>3.7194378760640294</v>
      </c>
      <c r="N11" s="69">
        <v>5.3767139626211833</v>
      </c>
      <c r="O11" s="69">
        <v>5.6145949878075649</v>
      </c>
      <c r="P11" s="69">
        <v>6.618305217165358</v>
      </c>
      <c r="Q11" s="69">
        <v>7.8394070425868883</v>
      </c>
      <c r="R11" s="11"/>
      <c r="S11" s="69">
        <f t="shared" si="29"/>
        <v>2.2248120547793233</v>
      </c>
      <c r="T11" s="69">
        <f>'RD T1'!E68</f>
        <v>3.7519554625295495</v>
      </c>
      <c r="U11" s="69">
        <f t="shared" si="30"/>
        <v>5.9767675173088728</v>
      </c>
      <c r="W11" t="str">
        <f t="shared" si="31"/>
        <v>22 Health professionals</v>
      </c>
      <c r="X11" s="69">
        <v>8.2349948478784736</v>
      </c>
      <c r="Y11" s="69">
        <v>10.830092308676148</v>
      </c>
      <c r="Z11" s="69">
        <v>10.603684465836999</v>
      </c>
      <c r="AA11" s="69">
        <v>11.74205196122627</v>
      </c>
      <c r="AB11" s="69">
        <v>12.883925502821752</v>
      </c>
      <c r="AC11" s="69"/>
      <c r="AD11" s="69">
        <f t="shared" si="32"/>
        <v>2.2802410369847532</v>
      </c>
      <c r="AE11" s="69">
        <f>'RD T1'!E97</f>
        <v>6.8523805336700709</v>
      </c>
      <c r="AF11" s="69">
        <f t="shared" si="33"/>
        <v>9.1326215706548233</v>
      </c>
      <c r="AH11" t="str">
        <f t="shared" si="34"/>
        <v>22 Health professionals</v>
      </c>
      <c r="AI11" s="69">
        <v>4.2293598808279977</v>
      </c>
      <c r="AJ11" s="69">
        <v>3.8065910567952499</v>
      </c>
      <c r="AK11" s="69">
        <v>3.3410957043168028</v>
      </c>
      <c r="AL11" s="69">
        <v>1.9965613814506771</v>
      </c>
      <c r="AM11" s="69">
        <v>0.72229113521778132</v>
      </c>
      <c r="AN11" s="69"/>
      <c r="AO11" s="69">
        <f t="shared" si="35"/>
        <v>-2.6188045690990216</v>
      </c>
      <c r="AP11" s="69">
        <f>'RD T1'!E126</f>
        <v>0.66244662442033997</v>
      </c>
      <c r="AQ11" s="69">
        <f t="shared" si="36"/>
        <v>-1.9563579446786816</v>
      </c>
      <c r="AS11" t="str">
        <f t="shared" si="37"/>
        <v>22 Health professionals</v>
      </c>
      <c r="AT11" s="69">
        <v>0.6059208029028651</v>
      </c>
      <c r="AU11" s="69">
        <v>0.76412834657600592</v>
      </c>
      <c r="AV11" s="69">
        <v>0.84832486160318921</v>
      </c>
      <c r="AW11" s="69">
        <v>0.87994576263425994</v>
      </c>
      <c r="AX11" s="69">
        <v>0.94572141416403865</v>
      </c>
      <c r="AY11" s="69"/>
      <c r="AZ11" s="69">
        <f t="shared" si="38"/>
        <v>9.7396552560849448E-2</v>
      </c>
      <c r="BA11" s="69">
        <f>'RD T1'!E155</f>
        <v>0.46235403417582011</v>
      </c>
      <c r="BB11" s="69">
        <f t="shared" si="39"/>
        <v>0.55975058673666955</v>
      </c>
      <c r="BD11" t="str">
        <f t="shared" si="40"/>
        <v>22 Health professionals</v>
      </c>
      <c r="BE11" s="69">
        <v>2.1621405601622024</v>
      </c>
      <c r="BF11" s="69">
        <v>2.6585983897821839</v>
      </c>
      <c r="BG11" s="69">
        <v>2.8676797938812815</v>
      </c>
      <c r="BH11" s="69">
        <v>3.0392591718142885</v>
      </c>
      <c r="BI11" s="69">
        <v>3.2976907124890511</v>
      </c>
      <c r="BJ11" s="69"/>
      <c r="BK11" s="69">
        <f t="shared" si="41"/>
        <v>0.43001091860776963</v>
      </c>
      <c r="BL11" s="69">
        <f>'RD T1'!E184</f>
        <v>1.7804256006120722</v>
      </c>
      <c r="BM11" s="69">
        <f t="shared" si="42"/>
        <v>2.2104365192198419</v>
      </c>
      <c r="BO11" t="str">
        <f t="shared" si="43"/>
        <v>22 Health professionals</v>
      </c>
      <c r="BP11" s="69">
        <v>1.5946831509131003</v>
      </c>
      <c r="BQ11" s="69">
        <v>1.8469056286340548</v>
      </c>
      <c r="BR11" s="69">
        <v>1.826402773106697</v>
      </c>
      <c r="BS11" s="69">
        <v>1.8506624941307288</v>
      </c>
      <c r="BT11" s="69">
        <v>1.4708488392755112</v>
      </c>
      <c r="BU11" s="69"/>
      <c r="BV11" s="69">
        <f t="shared" si="44"/>
        <v>-0.35555393383118572</v>
      </c>
      <c r="BW11" s="69">
        <f>'RD T1'!E213</f>
        <v>0.81717285421700048</v>
      </c>
      <c r="BX11" s="69">
        <f t="shared" si="45"/>
        <v>0.46161892038581476</v>
      </c>
      <c r="BZ11" t="str">
        <f t="shared" si="46"/>
        <v>22 Health professionals</v>
      </c>
      <c r="CA11" s="69">
        <v>0.95148822163495672</v>
      </c>
      <c r="CB11" s="69">
        <v>1.1919211325070849</v>
      </c>
      <c r="CC11" s="69">
        <v>0.97172958818924071</v>
      </c>
      <c r="CD11" s="69">
        <v>1.0391181570346226</v>
      </c>
      <c r="CE11" s="69">
        <v>0.6565460212340003</v>
      </c>
      <c r="CF11" s="69"/>
      <c r="CG11" s="69">
        <f t="shared" si="47"/>
        <v>-0.31518356695524041</v>
      </c>
      <c r="CH11" s="69">
        <f>'RD T1'!E242</f>
        <v>0.3913095130008854</v>
      </c>
      <c r="CI11" s="69">
        <f t="shared" si="48"/>
        <v>7.6125946045644988E-2</v>
      </c>
      <c r="CK11" t="str">
        <f t="shared" si="49"/>
        <v>22 Health professionals</v>
      </c>
      <c r="CL11" s="69">
        <v>8.4274643647938324E-2</v>
      </c>
      <c r="CM11" s="69">
        <v>0.13729689724385091</v>
      </c>
      <c r="CN11" s="69">
        <v>0.13935300993407027</v>
      </c>
      <c r="CO11" s="69">
        <v>0.25145392168573033</v>
      </c>
      <c r="CP11" s="69">
        <v>0.51725181556865241</v>
      </c>
      <c r="CQ11" s="69"/>
      <c r="CR11" s="69">
        <f t="shared" si="50"/>
        <v>0.37789880563458211</v>
      </c>
      <c r="CS11" s="69">
        <f>'RD T1'!E271</f>
        <v>0.12040462283472733</v>
      </c>
      <c r="CT11" s="69">
        <f t="shared" si="51"/>
        <v>0.49830342846930942</v>
      </c>
    </row>
    <row r="12" spans="1:98" x14ac:dyDescent="0.2">
      <c r="A12" s="10" t="str">
        <f>name!D8</f>
        <v>23 Teaching and other educational professionals</v>
      </c>
      <c r="B12" s="69">
        <v>2.2882502735926273</v>
      </c>
      <c r="C12" s="69">
        <v>2.7914369677574689</v>
      </c>
      <c r="D12" s="69">
        <v>2.9157210595576388</v>
      </c>
      <c r="E12" s="69">
        <v>3.2431084387857378</v>
      </c>
      <c r="F12" s="69">
        <v>3.827484210860594</v>
      </c>
      <c r="G12" s="11"/>
      <c r="H12" s="69">
        <f t="shared" si="26"/>
        <v>0.91176315130295515</v>
      </c>
      <c r="I12" s="69">
        <f>'RD T1'!E40</f>
        <v>1.7342058737244408</v>
      </c>
      <c r="J12" s="69">
        <f t="shared" si="27"/>
        <v>2.6459690250273962</v>
      </c>
      <c r="L12" t="str">
        <f t="shared" si="28"/>
        <v>23 Teaching and other educational professionals</v>
      </c>
      <c r="M12" s="69">
        <v>13.04051398337066</v>
      </c>
      <c r="N12" s="69">
        <v>16.309217434166527</v>
      </c>
      <c r="O12" s="69">
        <v>16.603816376124328</v>
      </c>
      <c r="P12" s="69">
        <v>18.398717646729459</v>
      </c>
      <c r="Q12" s="69">
        <v>21.297624103285951</v>
      </c>
      <c r="R12" s="11"/>
      <c r="S12" s="69">
        <f t="shared" si="29"/>
        <v>4.693807727161623</v>
      </c>
      <c r="T12" s="69">
        <f>'RD T1'!E69</f>
        <v>10.251495008971936</v>
      </c>
      <c r="U12" s="69">
        <f t="shared" si="30"/>
        <v>14.945302736133559</v>
      </c>
      <c r="W12" t="str">
        <f t="shared" si="31"/>
        <v>23 Teaching and other educational professionals</v>
      </c>
      <c r="X12" s="69">
        <v>9.5436317126763033</v>
      </c>
      <c r="Y12" s="69">
        <v>9.5290467185098784</v>
      </c>
      <c r="Z12" s="69">
        <v>9.2182110775525992</v>
      </c>
      <c r="AA12" s="69">
        <v>8.2625386014886111</v>
      </c>
      <c r="AB12" s="69">
        <v>7.2964719938858567</v>
      </c>
      <c r="AC12" s="69"/>
      <c r="AD12" s="69">
        <f t="shared" si="32"/>
        <v>-1.9217390836667425</v>
      </c>
      <c r="AE12" s="69">
        <f>'RD T1'!E98</f>
        <v>4.1825768531460819</v>
      </c>
      <c r="AF12" s="69">
        <f t="shared" si="33"/>
        <v>2.2608377694793393</v>
      </c>
      <c r="AH12" t="str">
        <f t="shared" si="34"/>
        <v>23 Teaching and other educational professionals</v>
      </c>
      <c r="AI12" s="69">
        <v>1.2628963158371389</v>
      </c>
      <c r="AJ12" s="69">
        <v>0.82852194976595983</v>
      </c>
      <c r="AK12" s="69">
        <v>0.71786753201968723</v>
      </c>
      <c r="AL12" s="69">
        <v>0.50001316710759891</v>
      </c>
      <c r="AM12" s="69">
        <v>0.50569423473910524</v>
      </c>
      <c r="AN12" s="69"/>
      <c r="AO12" s="69">
        <f t="shared" si="35"/>
        <v>-0.21217329728058199</v>
      </c>
      <c r="AP12" s="69">
        <f>'RD T1'!E127</f>
        <v>0.16017392497170882</v>
      </c>
      <c r="AQ12" s="69">
        <f t="shared" si="36"/>
        <v>-5.1999372308873165E-2</v>
      </c>
      <c r="AS12" t="str">
        <f t="shared" si="37"/>
        <v>23 Teaching and other educational professionals</v>
      </c>
      <c r="AT12" s="69">
        <v>0.33652696230185258</v>
      </c>
      <c r="AU12" s="69">
        <v>0.36035357733605788</v>
      </c>
      <c r="AV12" s="69">
        <v>0.35685160426554652</v>
      </c>
      <c r="AW12" s="69">
        <v>0.30244878527041935</v>
      </c>
      <c r="AX12" s="69">
        <v>0.27557156369371777</v>
      </c>
      <c r="AY12" s="69"/>
      <c r="AZ12" s="69">
        <f t="shared" si="38"/>
        <v>-8.1280040571828749E-2</v>
      </c>
      <c r="BA12" s="69">
        <f>'RD T1'!E156</f>
        <v>0.1457592444680216</v>
      </c>
      <c r="BB12" s="69">
        <f t="shared" si="39"/>
        <v>6.4479203896192855E-2</v>
      </c>
      <c r="BD12" t="str">
        <f t="shared" si="40"/>
        <v>23 Teaching and other educational professionals</v>
      </c>
      <c r="BE12" s="69">
        <v>1.1710320556925784</v>
      </c>
      <c r="BF12" s="69">
        <v>1.1546289966106331</v>
      </c>
      <c r="BG12" s="69">
        <v>1.2995246588316403</v>
      </c>
      <c r="BH12" s="69">
        <v>1.3632605296887115</v>
      </c>
      <c r="BI12" s="69">
        <v>1.6350320531601894</v>
      </c>
      <c r="BJ12" s="69"/>
      <c r="BK12" s="69">
        <f t="shared" si="41"/>
        <v>0.33550739432854915</v>
      </c>
      <c r="BL12" s="69">
        <f>'RD T1'!E185</f>
        <v>0.60355682821107104</v>
      </c>
      <c r="BM12" s="69">
        <f t="shared" si="42"/>
        <v>0.93906422253962019</v>
      </c>
      <c r="BO12" t="str">
        <f t="shared" si="43"/>
        <v>23 Teaching and other educational professionals</v>
      </c>
      <c r="BP12" s="69">
        <v>0.95472747940544367</v>
      </c>
      <c r="BQ12" s="69">
        <v>0.94842211234767404</v>
      </c>
      <c r="BR12" s="69">
        <v>0.94416005934489322</v>
      </c>
      <c r="BS12" s="69">
        <v>0.93001095642326048</v>
      </c>
      <c r="BT12" s="69">
        <v>0.86142112337769849</v>
      </c>
      <c r="BU12" s="69"/>
      <c r="BV12" s="69">
        <f t="shared" si="44"/>
        <v>-8.2738935967194727E-2</v>
      </c>
      <c r="BW12" s="69">
        <f>'RD T1'!E214</f>
        <v>0.41026180331388695</v>
      </c>
      <c r="BX12" s="69">
        <f t="shared" si="45"/>
        <v>0.32752286734669223</v>
      </c>
      <c r="BZ12" t="str">
        <f t="shared" si="46"/>
        <v>23 Teaching and other educational professionals</v>
      </c>
      <c r="CA12" s="69">
        <v>0.65351854051732483</v>
      </c>
      <c r="CB12" s="69">
        <v>0.64706059985402986</v>
      </c>
      <c r="CC12" s="69">
        <v>0.61102176858955159</v>
      </c>
      <c r="CD12" s="69">
        <v>0.69974672931642123</v>
      </c>
      <c r="CE12" s="69">
        <v>0.65310893482628685</v>
      </c>
      <c r="CF12" s="69"/>
      <c r="CG12" s="69">
        <f t="shared" si="47"/>
        <v>4.2087166236735252E-2</v>
      </c>
      <c r="CH12" s="69">
        <f>'RD T1'!E243</f>
        <v>0.28854046453342974</v>
      </c>
      <c r="CI12" s="69">
        <f t="shared" si="48"/>
        <v>0.33062763077016499</v>
      </c>
      <c r="CK12" t="str">
        <f t="shared" si="49"/>
        <v>23 Teaching and other educational professionals</v>
      </c>
      <c r="CL12" s="69">
        <v>8.3724485949241534E-2</v>
      </c>
      <c r="CM12" s="69">
        <v>0.1168572778800423</v>
      </c>
      <c r="CN12" s="69">
        <v>0.12860400788347975</v>
      </c>
      <c r="CO12" s="69">
        <v>0.18303617066503697</v>
      </c>
      <c r="CP12" s="69">
        <v>0.21408707485237605</v>
      </c>
      <c r="CQ12" s="69"/>
      <c r="CR12" s="69">
        <f t="shared" si="50"/>
        <v>8.5483066968896293E-2</v>
      </c>
      <c r="CS12" s="69">
        <f>'RD T1'!E272</f>
        <v>6.4151347068343453E-2</v>
      </c>
      <c r="CT12" s="69">
        <f t="shared" si="51"/>
        <v>0.14963441403723976</v>
      </c>
    </row>
    <row r="13" spans="1:98" x14ac:dyDescent="0.2">
      <c r="A13" s="10" t="str">
        <f>name!D9</f>
        <v>24 Business, media and public service professionals</v>
      </c>
      <c r="B13" s="69">
        <v>0.75710891171215022</v>
      </c>
      <c r="C13" s="69">
        <v>0.95890341958552872</v>
      </c>
      <c r="D13" s="69">
        <v>1.0995737462200799</v>
      </c>
      <c r="E13" s="69">
        <v>1.3768323186872247</v>
      </c>
      <c r="F13" s="69">
        <v>1.8456648294863898</v>
      </c>
      <c r="G13" s="11"/>
      <c r="H13" s="69">
        <f t="shared" si="26"/>
        <v>0.74609108326630991</v>
      </c>
      <c r="I13" s="69">
        <f>'RD T1'!E41</f>
        <v>0.74069595193782367</v>
      </c>
      <c r="J13" s="69">
        <f t="shared" si="27"/>
        <v>1.4867870352041335</v>
      </c>
      <c r="L13" t="str">
        <f t="shared" si="28"/>
        <v>24 Business, media and public service professionals</v>
      </c>
      <c r="M13" s="69">
        <v>9.6172203889900416</v>
      </c>
      <c r="N13" s="69">
        <v>12.516326737270898</v>
      </c>
      <c r="O13" s="69">
        <v>13.511030379383813</v>
      </c>
      <c r="P13" s="69">
        <v>16.085339747935127</v>
      </c>
      <c r="Q13" s="69">
        <v>20.062267716576365</v>
      </c>
      <c r="R13" s="11"/>
      <c r="S13" s="69">
        <f t="shared" si="29"/>
        <v>6.5512373371925516</v>
      </c>
      <c r="T13" s="69">
        <f>'RD T1'!E70</f>
        <v>8.5523049171291472</v>
      </c>
      <c r="U13" s="69">
        <f t="shared" si="30"/>
        <v>15.103542254321699</v>
      </c>
      <c r="W13" t="str">
        <f t="shared" si="31"/>
        <v>24 Business, media and public service professionals</v>
      </c>
      <c r="X13" s="69">
        <v>17.936837961457776</v>
      </c>
      <c r="Y13" s="69">
        <v>20.132008290326397</v>
      </c>
      <c r="Z13" s="69">
        <v>20.629171446706916</v>
      </c>
      <c r="AA13" s="69">
        <v>22.720348364182147</v>
      </c>
      <c r="AB13" s="69">
        <v>24.637203348741014</v>
      </c>
      <c r="AC13" s="69"/>
      <c r="AD13" s="69">
        <f t="shared" si="32"/>
        <v>4.008031902034098</v>
      </c>
      <c r="AE13" s="69">
        <f>'RD T1'!E99</f>
        <v>11.859839899122134</v>
      </c>
      <c r="AF13" s="69">
        <f t="shared" si="33"/>
        <v>15.867871801156232</v>
      </c>
      <c r="AH13" t="str">
        <f t="shared" si="34"/>
        <v>24 Business, media and public service professionals</v>
      </c>
      <c r="AI13" s="69">
        <v>1.7474884483151285</v>
      </c>
      <c r="AJ13" s="69">
        <v>1.8015392447133287</v>
      </c>
      <c r="AK13" s="69">
        <v>1.9167698968553621</v>
      </c>
      <c r="AL13" s="69">
        <v>1.8652388269136535</v>
      </c>
      <c r="AM13" s="69">
        <v>2.0024386297298169</v>
      </c>
      <c r="AN13" s="69"/>
      <c r="AO13" s="69">
        <f t="shared" si="35"/>
        <v>8.5668732874454756E-2</v>
      </c>
      <c r="AP13" s="69">
        <f>'RD T1'!E128</f>
        <v>0.73356732795567692</v>
      </c>
      <c r="AQ13" s="69">
        <f t="shared" si="36"/>
        <v>0.81923606083013167</v>
      </c>
      <c r="AS13" t="str">
        <f t="shared" si="37"/>
        <v>24 Business, media and public service professionals</v>
      </c>
      <c r="AT13" s="69">
        <v>2.7335947035516877</v>
      </c>
      <c r="AU13" s="69">
        <v>3.0162607665219388</v>
      </c>
      <c r="AV13" s="69">
        <v>3.1347171809635905</v>
      </c>
      <c r="AW13" s="69">
        <v>3.4370230029693389</v>
      </c>
      <c r="AX13" s="69">
        <v>3.8669039202862807</v>
      </c>
      <c r="AY13" s="69"/>
      <c r="AZ13" s="69">
        <f t="shared" si="38"/>
        <v>0.73218673932269018</v>
      </c>
      <c r="BA13" s="69">
        <f>'RD T1'!E157</f>
        <v>1.7346417131686336</v>
      </c>
      <c r="BB13" s="69">
        <f t="shared" si="39"/>
        <v>2.466828452491324</v>
      </c>
      <c r="BD13" t="str">
        <f t="shared" si="40"/>
        <v>24 Business, media and public service professionals</v>
      </c>
      <c r="BE13" s="69">
        <v>5.5188953589787069</v>
      </c>
      <c r="BF13" s="69">
        <v>5.6465091604786357</v>
      </c>
      <c r="BG13" s="69">
        <v>6.39751641520456</v>
      </c>
      <c r="BH13" s="69">
        <v>6.9461232075796042</v>
      </c>
      <c r="BI13" s="69">
        <v>7.3533107962695379</v>
      </c>
      <c r="BJ13" s="69"/>
      <c r="BK13" s="69">
        <f t="shared" si="41"/>
        <v>0.95579438106497783</v>
      </c>
      <c r="BL13" s="69">
        <f>'RD T1'!E186</f>
        <v>2.8916227614836867</v>
      </c>
      <c r="BM13" s="69">
        <f t="shared" si="42"/>
        <v>3.8474171425486645</v>
      </c>
      <c r="BO13" t="str">
        <f t="shared" si="43"/>
        <v>24 Business, media and public service professionals</v>
      </c>
      <c r="BP13" s="69">
        <v>3.9157898031812315</v>
      </c>
      <c r="BQ13" s="69">
        <v>4.1443159548356947</v>
      </c>
      <c r="BR13" s="69">
        <v>4.0370143541803394</v>
      </c>
      <c r="BS13" s="69">
        <v>4.21087143240735</v>
      </c>
      <c r="BT13" s="69">
        <v>3.6275825871883476</v>
      </c>
      <c r="BU13" s="69"/>
      <c r="BV13" s="69">
        <f t="shared" si="44"/>
        <v>-0.4094317669919918</v>
      </c>
      <c r="BW13" s="69">
        <f>'RD T1'!E215</f>
        <v>1.5861101109156546</v>
      </c>
      <c r="BX13" s="69">
        <f t="shared" si="45"/>
        <v>1.1766783439236628</v>
      </c>
      <c r="BZ13" t="str">
        <f t="shared" si="46"/>
        <v>24 Business, media and public service professionals</v>
      </c>
      <c r="CA13" s="69">
        <v>2.3777193993670052</v>
      </c>
      <c r="CB13" s="69">
        <v>2.4061743162164522</v>
      </c>
      <c r="CC13" s="69">
        <v>2.3076206766862684</v>
      </c>
      <c r="CD13" s="69">
        <v>2.4305981204280904</v>
      </c>
      <c r="CE13" s="69">
        <v>1.6441649796578957</v>
      </c>
      <c r="CF13" s="69"/>
      <c r="CG13" s="69">
        <f t="shared" si="47"/>
        <v>-0.6634556970283727</v>
      </c>
      <c r="CH13" s="69">
        <f>'RD T1'!E244</f>
        <v>0.80686035507112863</v>
      </c>
      <c r="CI13" s="69">
        <f t="shared" si="48"/>
        <v>0.14340465804275593</v>
      </c>
      <c r="CK13" t="str">
        <f t="shared" si="49"/>
        <v>24 Business, media and public service professionals</v>
      </c>
      <c r="CL13" s="69">
        <v>0.41291902092846045</v>
      </c>
      <c r="CM13" s="69">
        <v>0.53630897328075566</v>
      </c>
      <c r="CN13" s="69">
        <v>0.54183206644726423</v>
      </c>
      <c r="CO13" s="69">
        <v>0.75473008706670075</v>
      </c>
      <c r="CP13" s="69">
        <v>1.1206435475955778</v>
      </c>
      <c r="CQ13" s="69"/>
      <c r="CR13" s="69">
        <f t="shared" si="50"/>
        <v>0.5788114811483136</v>
      </c>
      <c r="CS13" s="69">
        <f>'RD T1'!E273</f>
        <v>0.26907374989408994</v>
      </c>
      <c r="CT13" s="69">
        <f t="shared" si="51"/>
        <v>0.84788523104240354</v>
      </c>
    </row>
    <row r="14" spans="1:98" x14ac:dyDescent="0.2">
      <c r="A14" s="10" t="str">
        <f>name!D10</f>
        <v>31 Science, engineering and technology associate professionals</v>
      </c>
      <c r="B14" s="69">
        <v>0.24475498680222127</v>
      </c>
      <c r="C14" s="69">
        <v>0.34075100849571521</v>
      </c>
      <c r="D14" s="69">
        <v>0.38566867251356984</v>
      </c>
      <c r="E14" s="69">
        <v>0.41192427064133841</v>
      </c>
      <c r="F14" s="69">
        <v>0.58751542781487898</v>
      </c>
      <c r="G14" s="11"/>
      <c r="H14" s="69">
        <f t="shared" si="26"/>
        <v>0.20184675530130913</v>
      </c>
      <c r="I14" s="69">
        <f>'RD T1'!E42</f>
        <v>0.223082479972047</v>
      </c>
      <c r="J14" s="69">
        <f t="shared" si="27"/>
        <v>0.42492923527335613</v>
      </c>
      <c r="L14" t="str">
        <f t="shared" si="28"/>
        <v>31 Science, engineering and technology associate professionals</v>
      </c>
      <c r="M14" s="69">
        <v>1.3131712255124108</v>
      </c>
      <c r="N14" s="69">
        <v>1.7507877617699608</v>
      </c>
      <c r="O14" s="69">
        <v>2.0643864855022387</v>
      </c>
      <c r="P14" s="69">
        <v>1.9658418062004759</v>
      </c>
      <c r="Q14" s="69">
        <v>2.4991389446166123</v>
      </c>
      <c r="R14" s="11"/>
      <c r="S14" s="69">
        <f t="shared" si="29"/>
        <v>0.43475245911437366</v>
      </c>
      <c r="T14" s="69">
        <f>'RD T1'!E71</f>
        <v>0.95295448251284487</v>
      </c>
      <c r="U14" s="69">
        <f t="shared" si="30"/>
        <v>1.3877069416272185</v>
      </c>
      <c r="W14" t="str">
        <f t="shared" si="31"/>
        <v>31 Science, engineering and technology associate professionals</v>
      </c>
      <c r="X14" s="69">
        <v>3.4811786434663698</v>
      </c>
      <c r="Y14" s="69">
        <v>4.199478353491072</v>
      </c>
      <c r="Z14" s="69">
        <v>4.336988571575902</v>
      </c>
      <c r="AA14" s="69">
        <v>3.9895790575212953</v>
      </c>
      <c r="AB14" s="69">
        <v>4.4607628262135242</v>
      </c>
      <c r="AC14" s="69"/>
      <c r="AD14" s="69">
        <f t="shared" si="32"/>
        <v>0.12377425463762215</v>
      </c>
      <c r="AE14" s="69">
        <f>'RD T1'!E100</f>
        <v>1.8942691703217096</v>
      </c>
      <c r="AF14" s="69">
        <f t="shared" si="33"/>
        <v>2.0180434249593318</v>
      </c>
      <c r="AH14" t="str">
        <f t="shared" si="34"/>
        <v>31 Science, engineering and technology associate professionals</v>
      </c>
      <c r="AI14" s="69">
        <v>0.51587119890819233</v>
      </c>
      <c r="AJ14" s="69">
        <v>0.63210887555255446</v>
      </c>
      <c r="AK14" s="69">
        <v>0.69632587416880709</v>
      </c>
      <c r="AL14" s="69">
        <v>0.71123293870211923</v>
      </c>
      <c r="AM14" s="69">
        <v>0.93013368904921934</v>
      </c>
      <c r="AN14" s="69"/>
      <c r="AO14" s="69">
        <f t="shared" si="35"/>
        <v>0.23380781488041225</v>
      </c>
      <c r="AP14" s="69">
        <f>'RD T1'!E129</f>
        <v>0.37640238312575658</v>
      </c>
      <c r="AQ14" s="69">
        <f t="shared" si="36"/>
        <v>0.61021019800616882</v>
      </c>
      <c r="AS14" t="str">
        <f t="shared" si="37"/>
        <v>31 Science, engineering and technology associate professionals</v>
      </c>
      <c r="AT14" s="69">
        <v>1.3262681670792233</v>
      </c>
      <c r="AU14" s="69">
        <v>1.4654110390943529</v>
      </c>
      <c r="AV14" s="69">
        <v>1.4984334756005036</v>
      </c>
      <c r="AW14" s="69">
        <v>1.2319927596465154</v>
      </c>
      <c r="AX14" s="69">
        <v>1.2012507450829855</v>
      </c>
      <c r="AY14" s="69"/>
      <c r="AZ14" s="69">
        <f t="shared" si="38"/>
        <v>-0.29718273051751809</v>
      </c>
      <c r="BA14" s="69">
        <f>'RD T1'!E158</f>
        <v>0.48422056809915581</v>
      </c>
      <c r="BB14" s="69">
        <f t="shared" si="39"/>
        <v>0.18703783758163772</v>
      </c>
      <c r="BD14" t="str">
        <f t="shared" si="40"/>
        <v>31 Science, engineering and technology associate professionals</v>
      </c>
      <c r="BE14" s="69">
        <v>1.962662460794669</v>
      </c>
      <c r="BF14" s="69">
        <v>1.7577405397494381</v>
      </c>
      <c r="BG14" s="69">
        <v>2.0778321131607576</v>
      </c>
      <c r="BH14" s="69">
        <v>1.4769183034889986</v>
      </c>
      <c r="BI14" s="69">
        <v>1.0934261912413226</v>
      </c>
      <c r="BJ14" s="69"/>
      <c r="BK14" s="69">
        <f t="shared" si="41"/>
        <v>-0.98440592191943499</v>
      </c>
      <c r="BL14" s="69">
        <f>'RD T1'!E187</f>
        <v>0.49974226055629756</v>
      </c>
      <c r="BM14" s="69">
        <f t="shared" si="42"/>
        <v>-0.48466366136313743</v>
      </c>
      <c r="BO14" t="str">
        <f t="shared" si="43"/>
        <v>31 Science, engineering and technology associate professionals</v>
      </c>
      <c r="BP14" s="69">
        <v>1.4074351243801484</v>
      </c>
      <c r="BQ14" s="69">
        <v>1.5579613734101403</v>
      </c>
      <c r="BR14" s="69">
        <v>1.5792000853193568</v>
      </c>
      <c r="BS14" s="69">
        <v>1.3276667977741305</v>
      </c>
      <c r="BT14" s="69">
        <v>1.2248890809223427</v>
      </c>
      <c r="BU14" s="69"/>
      <c r="BV14" s="69">
        <f t="shared" si="44"/>
        <v>-0.35431100439701413</v>
      </c>
      <c r="BW14" s="69">
        <f>'RD T1'!E216</f>
        <v>0.4984083548909472</v>
      </c>
      <c r="BX14" s="69">
        <f t="shared" si="45"/>
        <v>0.14409735049393307</v>
      </c>
      <c r="BZ14" t="str">
        <f t="shared" si="46"/>
        <v>31 Science, engineering and technology associate professionals</v>
      </c>
      <c r="CA14" s="69">
        <v>1.1930054633066618</v>
      </c>
      <c r="CB14" s="69">
        <v>1.2083738030564677</v>
      </c>
      <c r="CC14" s="69">
        <v>1.2407955378587461</v>
      </c>
      <c r="CD14" s="69">
        <v>1.1128220034592746</v>
      </c>
      <c r="CE14" s="69">
        <v>0.88357365979438351</v>
      </c>
      <c r="CF14" s="69"/>
      <c r="CG14" s="69">
        <f t="shared" si="47"/>
        <v>-0.35722187806436256</v>
      </c>
      <c r="CH14" s="69">
        <f>'RD T1'!E245</f>
        <v>0.35650290867272444</v>
      </c>
      <c r="CI14" s="69">
        <f t="shared" si="48"/>
        <v>-7.1896939163812457E-4</v>
      </c>
      <c r="CK14" t="str">
        <f t="shared" si="49"/>
        <v>31 Science, engineering and technology associate professionals</v>
      </c>
      <c r="CL14" s="69">
        <v>0.18942212468806835</v>
      </c>
      <c r="CM14" s="69">
        <v>0.2570697071952181</v>
      </c>
      <c r="CN14" s="69">
        <v>0.29988662995455212</v>
      </c>
      <c r="CO14" s="69">
        <v>0.39629242219346372</v>
      </c>
      <c r="CP14" s="69">
        <v>0.69732366309876981</v>
      </c>
      <c r="CQ14" s="69"/>
      <c r="CR14" s="69">
        <f t="shared" si="50"/>
        <v>0.39743703314421769</v>
      </c>
      <c r="CS14" s="69">
        <f>'RD T1'!E274</f>
        <v>0.16693436363093683</v>
      </c>
      <c r="CT14" s="69">
        <f t="shared" si="51"/>
        <v>0.56437139677515447</v>
      </c>
    </row>
    <row r="15" spans="1:98" x14ac:dyDescent="0.2">
      <c r="A15" s="10" t="str">
        <f>name!D11</f>
        <v>32 Health and social care associate professionals</v>
      </c>
      <c r="B15" s="69">
        <v>4.8999935959447474E-2</v>
      </c>
      <c r="C15" s="69">
        <v>6.4950549443062972E-2</v>
      </c>
      <c r="D15" s="69">
        <v>6.301714801497342E-2</v>
      </c>
      <c r="E15" s="69">
        <v>8.0354185171526774E-2</v>
      </c>
      <c r="F15" s="69">
        <v>0.10750733920597487</v>
      </c>
      <c r="G15" s="11"/>
      <c r="H15" s="69">
        <f t="shared" si="26"/>
        <v>4.4490191191001449E-2</v>
      </c>
      <c r="I15" s="69">
        <f>'RD T1'!E43</f>
        <v>5.3536166773647365E-2</v>
      </c>
      <c r="J15" s="69">
        <f t="shared" si="27"/>
        <v>9.8026357964648814E-2</v>
      </c>
      <c r="L15" t="str">
        <f t="shared" si="28"/>
        <v>32 Health and social care associate professionals</v>
      </c>
      <c r="M15" s="69">
        <v>0.99971719186742636</v>
      </c>
      <c r="N15" s="69">
        <v>1.4442335804459281</v>
      </c>
      <c r="O15" s="69">
        <v>1.511922635715619</v>
      </c>
      <c r="P15" s="69">
        <v>1.7775592322024907</v>
      </c>
      <c r="Q15" s="69">
        <v>2.2687034470230039</v>
      </c>
      <c r="R15" s="11"/>
      <c r="S15" s="69">
        <f t="shared" si="29"/>
        <v>0.75678081130738484</v>
      </c>
      <c r="T15" s="69">
        <f>'RD T1'!E72</f>
        <v>1.1270972540191089</v>
      </c>
      <c r="U15" s="69">
        <f t="shared" si="30"/>
        <v>1.8838780653264937</v>
      </c>
      <c r="W15" t="str">
        <f t="shared" si="31"/>
        <v>32 Health and social care associate professionals</v>
      </c>
      <c r="X15" s="69">
        <v>3.0115423256980716</v>
      </c>
      <c r="Y15" s="69">
        <v>3.9179674935989781</v>
      </c>
      <c r="Z15" s="69">
        <v>3.9382488558125428</v>
      </c>
      <c r="AA15" s="69">
        <v>4.2987802504986696</v>
      </c>
      <c r="AB15" s="69">
        <v>4.9946554197890958</v>
      </c>
      <c r="AC15" s="69"/>
      <c r="AD15" s="69">
        <f t="shared" si="32"/>
        <v>1.056406563976553</v>
      </c>
      <c r="AE15" s="69">
        <f>'RD T1'!E101</f>
        <v>2.8148143083001074</v>
      </c>
      <c r="AF15" s="69">
        <f t="shared" si="33"/>
        <v>3.8712208722766603</v>
      </c>
      <c r="AH15" t="str">
        <f t="shared" si="34"/>
        <v>32 Health and social care associate professionals</v>
      </c>
      <c r="AI15" s="69">
        <v>2.0168699185627337</v>
      </c>
      <c r="AJ15" s="69">
        <v>1.9608437535797245</v>
      </c>
      <c r="AK15" s="69">
        <v>1.8632993707169174</v>
      </c>
      <c r="AL15" s="69">
        <v>1.3440409233699049</v>
      </c>
      <c r="AM15" s="69">
        <v>0.80657306871974566</v>
      </c>
      <c r="AN15" s="69"/>
      <c r="AO15" s="69">
        <f t="shared" si="35"/>
        <v>-1.0567263019971718</v>
      </c>
      <c r="AP15" s="69">
        <f>'RD T1'!E130</f>
        <v>0.52602502163721343</v>
      </c>
      <c r="AQ15" s="69">
        <f t="shared" si="36"/>
        <v>-0.53070128035995834</v>
      </c>
      <c r="AS15" t="str">
        <f t="shared" si="37"/>
        <v>32 Health and social care associate professionals</v>
      </c>
      <c r="AT15" s="69">
        <v>0.48253883643555029</v>
      </c>
      <c r="AU15" s="69">
        <v>0.58853357233428616</v>
      </c>
      <c r="AV15" s="69">
        <v>0.6586237477442507</v>
      </c>
      <c r="AW15" s="69">
        <v>0.62702406974194391</v>
      </c>
      <c r="AX15" s="69">
        <v>0.67812683162970999</v>
      </c>
      <c r="AY15" s="69"/>
      <c r="AZ15" s="69">
        <f t="shared" si="38"/>
        <v>1.9503083885459294E-2</v>
      </c>
      <c r="BA15" s="69">
        <f>'RD T1'!E159</f>
        <v>0.36858146394458496</v>
      </c>
      <c r="BB15" s="69">
        <f t="shared" si="39"/>
        <v>0.38808454783004426</v>
      </c>
      <c r="BD15" t="str">
        <f t="shared" si="40"/>
        <v>32 Health and social care associate professionals</v>
      </c>
      <c r="BE15" s="69">
        <v>1.7215066585663386</v>
      </c>
      <c r="BF15" s="69">
        <v>2.1063635476015512</v>
      </c>
      <c r="BG15" s="69">
        <v>2.3187474654880122</v>
      </c>
      <c r="BH15" s="69">
        <v>2.2782196660628102</v>
      </c>
      <c r="BI15" s="69">
        <v>2.6008523430915296</v>
      </c>
      <c r="BJ15" s="69"/>
      <c r="BK15" s="69">
        <f t="shared" si="41"/>
        <v>0.28210487760351732</v>
      </c>
      <c r="BL15" s="69">
        <f>'RD T1'!E188</f>
        <v>1.4240563315064536</v>
      </c>
      <c r="BM15" s="69">
        <f t="shared" si="42"/>
        <v>1.7061612091099709</v>
      </c>
      <c r="BO15" t="str">
        <f t="shared" si="43"/>
        <v>32 Health and social care associate professionals</v>
      </c>
      <c r="BP15" s="69">
        <v>1.3495947913579514</v>
      </c>
      <c r="BQ15" s="69">
        <v>1.508827820538639</v>
      </c>
      <c r="BR15" s="69">
        <v>1.5132209021691203</v>
      </c>
      <c r="BS15" s="69">
        <v>1.4213421267034896</v>
      </c>
      <c r="BT15" s="69">
        <v>1.160420286844362</v>
      </c>
      <c r="BU15" s="69"/>
      <c r="BV15" s="69">
        <f t="shared" si="44"/>
        <v>-0.35280061532475826</v>
      </c>
      <c r="BW15" s="69">
        <f>'RD T1'!E217</f>
        <v>0.68455775320447465</v>
      </c>
      <c r="BX15" s="69">
        <f t="shared" si="45"/>
        <v>0.33175713787971639</v>
      </c>
      <c r="BZ15" t="str">
        <f t="shared" si="46"/>
        <v>32 Health and social care associate professionals</v>
      </c>
      <c r="CA15" s="69">
        <v>0.55589785820927995</v>
      </c>
      <c r="CB15" s="69">
        <v>0.54053361739798989</v>
      </c>
      <c r="CC15" s="69">
        <v>0.45462437445710296</v>
      </c>
      <c r="CD15" s="69">
        <v>0.41488968989546454</v>
      </c>
      <c r="CE15" s="69">
        <v>0.25708123527486493</v>
      </c>
      <c r="CF15" s="69"/>
      <c r="CG15" s="69">
        <f t="shared" si="47"/>
        <v>-0.19754313918223804</v>
      </c>
      <c r="CH15" s="69">
        <f>'RD T1'!E246</f>
        <v>0.15869065726497894</v>
      </c>
      <c r="CI15" s="69">
        <f t="shared" si="48"/>
        <v>-3.8852481917259096E-2</v>
      </c>
      <c r="CK15" t="str">
        <f t="shared" si="49"/>
        <v>32 Health and social care associate professionals</v>
      </c>
      <c r="CL15" s="69">
        <v>6.2966874348518428E-2</v>
      </c>
      <c r="CM15" s="69">
        <v>8.2532574739111242E-2</v>
      </c>
      <c r="CN15" s="69">
        <v>8.6294693650053961E-2</v>
      </c>
      <c r="CO15" s="69">
        <v>0.12915540737624578</v>
      </c>
      <c r="CP15" s="69">
        <v>0.25147246521030409</v>
      </c>
      <c r="CQ15" s="69"/>
      <c r="CR15" s="69">
        <f t="shared" si="50"/>
        <v>0.16517777156025013</v>
      </c>
      <c r="CS15" s="69">
        <f>'RD T1'!E275</f>
        <v>6.3429508859867159E-2</v>
      </c>
      <c r="CT15" s="69">
        <f t="shared" si="51"/>
        <v>0.2286072804201173</v>
      </c>
    </row>
    <row r="16" spans="1:98" x14ac:dyDescent="0.2">
      <c r="A16" s="10" t="str">
        <f>name!D12</f>
        <v>33 Protective service occupations</v>
      </c>
      <c r="B16" s="69">
        <v>2.6169459959505276E-2</v>
      </c>
      <c r="C16" s="69">
        <v>2.6944483898911218E-2</v>
      </c>
      <c r="D16" s="69">
        <v>3.1660267111116906E-2</v>
      </c>
      <c r="E16" s="69">
        <v>4.5317926164471153E-2</v>
      </c>
      <c r="F16" s="69">
        <v>6.8958937859404656E-2</v>
      </c>
      <c r="G16" s="11"/>
      <c r="H16" s="69">
        <f t="shared" si="26"/>
        <v>3.729867074828775E-2</v>
      </c>
      <c r="I16" s="69">
        <f>'RD T1'!E44</f>
        <v>1.7564376413220686E-2</v>
      </c>
      <c r="J16" s="69">
        <f t="shared" si="27"/>
        <v>5.4863047161508437E-2</v>
      </c>
      <c r="L16" t="str">
        <f t="shared" si="28"/>
        <v>33 Protective service occupations</v>
      </c>
      <c r="M16" s="69">
        <v>0.42254323498407426</v>
      </c>
      <c r="N16" s="69">
        <v>0.46842478878340926</v>
      </c>
      <c r="O16" s="69">
        <v>0.57033257647338598</v>
      </c>
      <c r="P16" s="69">
        <v>0.7682834098910617</v>
      </c>
      <c r="Q16" s="69">
        <v>1.1558136674407551</v>
      </c>
      <c r="R16" s="11"/>
      <c r="S16" s="69">
        <f t="shared" si="29"/>
        <v>0.58548109096736911</v>
      </c>
      <c r="T16" s="69">
        <f>'RD T1'!E73</f>
        <v>0.29372234223703431</v>
      </c>
      <c r="U16" s="69">
        <f t="shared" si="30"/>
        <v>0.87920343320440342</v>
      </c>
      <c r="W16" t="str">
        <f t="shared" si="31"/>
        <v>33 Protective service occupations</v>
      </c>
      <c r="X16" s="69">
        <v>1.7823570005875384</v>
      </c>
      <c r="Y16" s="69">
        <v>1.9180218176131159</v>
      </c>
      <c r="Z16" s="69">
        <v>2.0557192111752114</v>
      </c>
      <c r="AA16" s="69">
        <v>2.6554641202071152</v>
      </c>
      <c r="AB16" s="69">
        <v>3.6021628261611376</v>
      </c>
      <c r="AC16" s="69"/>
      <c r="AD16" s="69">
        <f t="shared" si="32"/>
        <v>1.5464436149859262</v>
      </c>
      <c r="AE16" s="69">
        <f>'RD T1'!E102</f>
        <v>1.2212328475813514</v>
      </c>
      <c r="AF16" s="69">
        <f t="shared" si="33"/>
        <v>2.7676764625672776</v>
      </c>
      <c r="AH16" t="str">
        <f t="shared" si="34"/>
        <v>33 Protective service occupations</v>
      </c>
      <c r="AI16" s="69">
        <v>0.45836391364285278</v>
      </c>
      <c r="AJ16" s="69">
        <v>0.47349587335677923</v>
      </c>
      <c r="AK16" s="69">
        <v>0.51072160003203637</v>
      </c>
      <c r="AL16" s="69">
        <v>0.63030370071801756</v>
      </c>
      <c r="AM16" s="69">
        <v>0.81175925127898996</v>
      </c>
      <c r="AN16" s="69"/>
      <c r="AO16" s="69">
        <f t="shared" si="35"/>
        <v>0.30103765124695359</v>
      </c>
      <c r="AP16" s="69">
        <f>'RD T1'!E131</f>
        <v>0.25444823794100396</v>
      </c>
      <c r="AQ16" s="69">
        <f t="shared" si="36"/>
        <v>0.55548588918795749</v>
      </c>
      <c r="AS16" t="str">
        <f t="shared" si="37"/>
        <v>33 Protective service occupations</v>
      </c>
      <c r="AT16" s="69">
        <v>0.44364163499035975</v>
      </c>
      <c r="AU16" s="69">
        <v>0.39455563366762575</v>
      </c>
      <c r="AV16" s="69">
        <v>0.41813579838945747</v>
      </c>
      <c r="AW16" s="69">
        <v>0.46278527938796626</v>
      </c>
      <c r="AX16" s="69">
        <v>0.52052751949756104</v>
      </c>
      <c r="AY16" s="69"/>
      <c r="AZ16" s="69">
        <f t="shared" si="38"/>
        <v>0.10239172110810357</v>
      </c>
      <c r="BA16" s="69">
        <f>'RD T1'!E160</f>
        <v>0.171670189454913</v>
      </c>
      <c r="BB16" s="69">
        <f t="shared" si="39"/>
        <v>0.27406191056301654</v>
      </c>
      <c r="BD16" t="str">
        <f t="shared" si="40"/>
        <v>33 Protective service occupations</v>
      </c>
      <c r="BE16" s="69">
        <v>1.5287417312106795</v>
      </c>
      <c r="BF16" s="69">
        <v>1.2155097697775075</v>
      </c>
      <c r="BG16" s="69">
        <v>1.3463129779129623</v>
      </c>
      <c r="BH16" s="69">
        <v>1.5116761455527272</v>
      </c>
      <c r="BI16" s="69">
        <v>1.5258207572461231</v>
      </c>
      <c r="BJ16" s="69"/>
      <c r="BK16" s="69">
        <f t="shared" si="41"/>
        <v>0.17950777933316076</v>
      </c>
      <c r="BL16" s="69">
        <f>'RD T1'!E189</f>
        <v>0.38584727144817166</v>
      </c>
      <c r="BM16" s="69">
        <f t="shared" si="42"/>
        <v>0.56535505078133241</v>
      </c>
      <c r="BO16" t="str">
        <f t="shared" si="43"/>
        <v>33 Protective service occupations</v>
      </c>
      <c r="BP16" s="69">
        <v>1.6190925906656735</v>
      </c>
      <c r="BQ16" s="69">
        <v>1.5303009477753649</v>
      </c>
      <c r="BR16" s="69">
        <v>1.4508461718482952</v>
      </c>
      <c r="BS16" s="69">
        <v>1.6656793803715433</v>
      </c>
      <c r="BT16" s="69">
        <v>1.4752991430294109</v>
      </c>
      <c r="BU16" s="69"/>
      <c r="BV16" s="69">
        <f t="shared" si="44"/>
        <v>2.4452971181115668E-2</v>
      </c>
      <c r="BW16" s="69">
        <f>'RD T1'!E218</f>
        <v>0.45810422679785301</v>
      </c>
      <c r="BX16" s="69">
        <f t="shared" si="45"/>
        <v>0.48255719797896868</v>
      </c>
      <c r="BZ16" t="str">
        <f t="shared" si="46"/>
        <v>33 Protective service occupations</v>
      </c>
      <c r="CA16" s="69">
        <v>0.92147879649880915</v>
      </c>
      <c r="CB16" s="69">
        <v>0.76675548488183876</v>
      </c>
      <c r="CC16" s="69">
        <v>0.75047687839534549</v>
      </c>
      <c r="CD16" s="69">
        <v>0.86448322235934172</v>
      </c>
      <c r="CE16" s="69">
        <v>0.6961236028369735</v>
      </c>
      <c r="CF16" s="69"/>
      <c r="CG16" s="69">
        <f t="shared" si="47"/>
        <v>-5.4353275558371994E-2</v>
      </c>
      <c r="CH16" s="69">
        <f>'RD T1'!E247</f>
        <v>0.27978389820354121</v>
      </c>
      <c r="CI16" s="69">
        <f t="shared" si="48"/>
        <v>0.22543062264516922</v>
      </c>
      <c r="CK16" t="str">
        <f t="shared" si="49"/>
        <v>33 Protective service occupations</v>
      </c>
      <c r="CL16" s="69">
        <v>0.12293719663571412</v>
      </c>
      <c r="CM16" s="69">
        <v>0.10458768932901023</v>
      </c>
      <c r="CN16" s="69">
        <v>0.10151723427552434</v>
      </c>
      <c r="CO16" s="69">
        <v>7.8417133022867791E-2</v>
      </c>
      <c r="CP16" s="69">
        <v>7.999418851552928E-2</v>
      </c>
      <c r="CQ16" s="69"/>
      <c r="CR16" s="69">
        <f t="shared" si="50"/>
        <v>-2.1523045759995058E-2</v>
      </c>
      <c r="CS16" s="69">
        <f>'RD T1'!E276</f>
        <v>1.6172673020187149E-2</v>
      </c>
      <c r="CT16" s="69">
        <f t="shared" si="51"/>
        <v>-5.3503727398079085E-3</v>
      </c>
    </row>
    <row r="17" spans="1:98" x14ac:dyDescent="0.2">
      <c r="A17" s="10" t="str">
        <f>name!D13</f>
        <v>34 Culture, media and sports occupations</v>
      </c>
      <c r="B17" s="69">
        <v>0.15842939169719927</v>
      </c>
      <c r="C17" s="69">
        <v>0.20142212571877449</v>
      </c>
      <c r="D17" s="69">
        <v>0.21920700650196887</v>
      </c>
      <c r="E17" s="69">
        <v>0.23890893677461253</v>
      </c>
      <c r="F17" s="69">
        <v>0.29672025557412968</v>
      </c>
      <c r="G17" s="11"/>
      <c r="H17" s="69">
        <f t="shared" si="26"/>
        <v>7.7513249072160811E-2</v>
      </c>
      <c r="I17" s="69">
        <f>'RD T1'!E45</f>
        <v>0.13823775401125482</v>
      </c>
      <c r="J17" s="69">
        <f t="shared" si="27"/>
        <v>0.21575100308341563</v>
      </c>
      <c r="L17" t="str">
        <f t="shared" si="28"/>
        <v>34 Culture, media and sports occupations</v>
      </c>
      <c r="M17" s="69">
        <v>2.9415657452904953</v>
      </c>
      <c r="N17" s="69">
        <v>3.1963427572772405</v>
      </c>
      <c r="O17" s="69">
        <v>3.7934030725684278</v>
      </c>
      <c r="P17" s="69">
        <v>4.2535000503581033</v>
      </c>
      <c r="Q17" s="69">
        <v>5.5356682687976608</v>
      </c>
      <c r="R17" s="11"/>
      <c r="S17" s="69">
        <f t="shared" si="29"/>
        <v>1.742265196229233</v>
      </c>
      <c r="T17" s="69">
        <f>'RD T1'!E74</f>
        <v>2.4206432210759479</v>
      </c>
      <c r="U17" s="69">
        <f t="shared" si="30"/>
        <v>4.1629084173051805</v>
      </c>
      <c r="W17" t="str">
        <f t="shared" si="31"/>
        <v>34 Culture, media and sports occupations</v>
      </c>
      <c r="X17" s="69">
        <v>6.9104682126865127</v>
      </c>
      <c r="Y17" s="69">
        <v>6.6845293114381219</v>
      </c>
      <c r="Z17" s="69">
        <v>6.6643584218480676</v>
      </c>
      <c r="AA17" s="69">
        <v>6.7171450699499431</v>
      </c>
      <c r="AB17" s="69">
        <v>7.4139857456370759</v>
      </c>
      <c r="AC17" s="69"/>
      <c r="AD17" s="69">
        <f t="shared" si="32"/>
        <v>0.74962732378900832</v>
      </c>
      <c r="AE17" s="69">
        <f>'RD T1'!E103</f>
        <v>3.3686930081330639</v>
      </c>
      <c r="AF17" s="69">
        <f t="shared" si="33"/>
        <v>4.1183203319220727</v>
      </c>
      <c r="AH17" t="str">
        <f t="shared" si="34"/>
        <v>34 Culture, media and sports occupations</v>
      </c>
      <c r="AI17" s="69">
        <v>0.73146694582648752</v>
      </c>
      <c r="AJ17" s="69">
        <v>0.73152588795097706</v>
      </c>
      <c r="AK17" s="69">
        <v>0.81659374344893998</v>
      </c>
      <c r="AL17" s="69">
        <v>0.77163840460747146</v>
      </c>
      <c r="AM17" s="69">
        <v>0.9487427867404894</v>
      </c>
      <c r="AN17" s="69"/>
      <c r="AO17" s="69">
        <f t="shared" si="35"/>
        <v>0.13214904329154942</v>
      </c>
      <c r="AP17" s="69">
        <f>'RD T1'!E132</f>
        <v>0.37876717510046631</v>
      </c>
      <c r="AQ17" s="69">
        <f t="shared" si="36"/>
        <v>0.51091621839201573</v>
      </c>
      <c r="AS17" t="str">
        <f t="shared" si="37"/>
        <v>34 Culture, media and sports occupations</v>
      </c>
      <c r="AT17" s="69">
        <v>1.1015722486961848</v>
      </c>
      <c r="AU17" s="69">
        <v>1.025658596340592</v>
      </c>
      <c r="AV17" s="69">
        <v>0.99115311084331481</v>
      </c>
      <c r="AW17" s="69">
        <v>0.91045860322415795</v>
      </c>
      <c r="AX17" s="69">
        <v>0.9128290930799845</v>
      </c>
      <c r="AY17" s="69"/>
      <c r="AZ17" s="69">
        <f t="shared" si="38"/>
        <v>-7.8324017763330311E-2</v>
      </c>
      <c r="BA17" s="69">
        <f>'RD T1'!E161</f>
        <v>0.42221819743320815</v>
      </c>
      <c r="BB17" s="69">
        <f t="shared" si="39"/>
        <v>0.34389417966987784</v>
      </c>
      <c r="BD17" t="str">
        <f t="shared" si="40"/>
        <v>34 Culture, media and sports occupations</v>
      </c>
      <c r="BE17" s="69">
        <v>2.6014197115306739</v>
      </c>
      <c r="BF17" s="69">
        <v>2.0542764571910723</v>
      </c>
      <c r="BG17" s="69">
        <v>2.2607674418568271</v>
      </c>
      <c r="BH17" s="69">
        <v>2.0500762623225528</v>
      </c>
      <c r="BI17" s="69">
        <v>2.0354722930032101</v>
      </c>
      <c r="BJ17" s="69"/>
      <c r="BK17" s="69">
        <f t="shared" si="41"/>
        <v>-0.22529514885361701</v>
      </c>
      <c r="BL17" s="69">
        <f>'RD T1'!E190</f>
        <v>0.75287864713917052</v>
      </c>
      <c r="BM17" s="69">
        <f t="shared" si="42"/>
        <v>0.52758349828555351</v>
      </c>
      <c r="BO17" t="str">
        <f t="shared" si="43"/>
        <v>34 Culture, media and sports occupations</v>
      </c>
      <c r="BP17" s="69">
        <v>1.5835391495858999</v>
      </c>
      <c r="BQ17" s="69">
        <v>1.2477456975287815</v>
      </c>
      <c r="BR17" s="69">
        <v>1.1174743017280162</v>
      </c>
      <c r="BS17" s="69">
        <v>0.90726795921017034</v>
      </c>
      <c r="BT17" s="69">
        <v>0.53918567089818747</v>
      </c>
      <c r="BU17" s="69"/>
      <c r="BV17" s="69">
        <f t="shared" si="44"/>
        <v>-0.57828863082982873</v>
      </c>
      <c r="BW17" s="69">
        <f>'RD T1'!E219</f>
        <v>0.30125482777333845</v>
      </c>
      <c r="BX17" s="69">
        <f t="shared" si="45"/>
        <v>-0.27703380305649028</v>
      </c>
      <c r="BZ17" t="str">
        <f t="shared" si="46"/>
        <v>34 Culture, media and sports occupations</v>
      </c>
      <c r="CA17" s="69">
        <v>1.1324987071828903</v>
      </c>
      <c r="CB17" s="69">
        <v>0.92386673362726168</v>
      </c>
      <c r="CC17" s="69">
        <v>0.82923273414972654</v>
      </c>
      <c r="CD17" s="69">
        <v>0.73360830187486614</v>
      </c>
      <c r="CE17" s="69">
        <v>0.48363329723271137</v>
      </c>
      <c r="CF17" s="69"/>
      <c r="CG17" s="69">
        <f t="shared" si="47"/>
        <v>-0.34559943691701517</v>
      </c>
      <c r="CH17" s="69">
        <f>'RD T1'!E248</f>
        <v>0.23560738166435921</v>
      </c>
      <c r="CI17" s="69">
        <f t="shared" si="48"/>
        <v>-0.10999205525265596</v>
      </c>
      <c r="CK17" t="str">
        <f t="shared" si="49"/>
        <v>34 Culture, media and sports occupations</v>
      </c>
      <c r="CL17" s="69">
        <v>0.27234973875949203</v>
      </c>
      <c r="CM17" s="69">
        <v>0.29536556280201554</v>
      </c>
      <c r="CN17" s="69">
        <v>0.28307838519787487</v>
      </c>
      <c r="CO17" s="69">
        <v>0.33712302900130969</v>
      </c>
      <c r="CP17" s="69">
        <v>0.45668085263971075</v>
      </c>
      <c r="CQ17" s="69"/>
      <c r="CR17" s="69">
        <f t="shared" si="50"/>
        <v>0.17360246744183588</v>
      </c>
      <c r="CS17" s="69">
        <f>'RD T1'!E277</f>
        <v>0.10839376437371528</v>
      </c>
      <c r="CT17" s="69">
        <f t="shared" si="51"/>
        <v>0.28199623181555117</v>
      </c>
    </row>
    <row r="18" spans="1:98" x14ac:dyDescent="0.2">
      <c r="A18" s="10" t="str">
        <f>name!D14</f>
        <v>35 Business and public service associate professionals</v>
      </c>
      <c r="B18" s="69">
        <v>0.5513251579208357</v>
      </c>
      <c r="C18" s="69">
        <v>0.66014404239677471</v>
      </c>
      <c r="D18" s="69">
        <v>0.75718895330600389</v>
      </c>
      <c r="E18" s="69">
        <v>0.85317971381566238</v>
      </c>
      <c r="F18" s="69">
        <v>1.1216783657231721</v>
      </c>
      <c r="G18" s="11"/>
      <c r="H18" s="69">
        <f t="shared" si="26"/>
        <v>0.36448941241716826</v>
      </c>
      <c r="I18" s="69">
        <f>'RD T1'!E46</f>
        <v>0.45281139319904701</v>
      </c>
      <c r="J18" s="69">
        <f t="shared" si="27"/>
        <v>0.81730080561621521</v>
      </c>
      <c r="L18" t="str">
        <f t="shared" si="28"/>
        <v>35 Business and public service associate professionals</v>
      </c>
      <c r="M18" s="69">
        <v>5.5840040838898286</v>
      </c>
      <c r="N18" s="69">
        <v>6.833287812963456</v>
      </c>
      <c r="O18" s="69">
        <v>7.2594703629159509</v>
      </c>
      <c r="P18" s="69">
        <v>7.9824629391531667</v>
      </c>
      <c r="Q18" s="69">
        <v>9.8918169326613672</v>
      </c>
      <c r="R18" s="11"/>
      <c r="S18" s="69">
        <f t="shared" si="29"/>
        <v>2.6323465697454163</v>
      </c>
      <c r="T18" s="69">
        <f>'RD T1'!E75</f>
        <v>4.2134855373153863</v>
      </c>
      <c r="U18" s="69">
        <f t="shared" si="30"/>
        <v>6.8458321070608026</v>
      </c>
      <c r="W18" t="str">
        <f t="shared" si="31"/>
        <v>35 Business and public service associate professionals</v>
      </c>
      <c r="X18" s="69">
        <v>12.6863345094433</v>
      </c>
      <c r="Y18" s="69">
        <v>13.777402585950735</v>
      </c>
      <c r="Z18" s="69">
        <v>13.598042423754315</v>
      </c>
      <c r="AA18" s="69">
        <v>13.382238009563249</v>
      </c>
      <c r="AB18" s="69">
        <v>14.256837305640477</v>
      </c>
      <c r="AC18" s="69"/>
      <c r="AD18" s="69">
        <f t="shared" si="32"/>
        <v>0.65879488188616264</v>
      </c>
      <c r="AE18" s="69">
        <f>'RD T1'!E104</f>
        <v>6.8943286561949515</v>
      </c>
      <c r="AF18" s="69">
        <f t="shared" si="33"/>
        <v>7.5531235380811141</v>
      </c>
      <c r="AH18" t="str">
        <f t="shared" si="34"/>
        <v>35 Business and public service associate professionals</v>
      </c>
      <c r="AI18" s="69">
        <v>3.0872493028892354</v>
      </c>
      <c r="AJ18" s="69">
        <v>3.3699967985152566</v>
      </c>
      <c r="AK18" s="69">
        <v>3.4767378689255839</v>
      </c>
      <c r="AL18" s="69">
        <v>3.3972161690507856</v>
      </c>
      <c r="AM18" s="69">
        <v>3.7706127249564028</v>
      </c>
      <c r="AN18" s="69"/>
      <c r="AO18" s="69">
        <f t="shared" si="35"/>
        <v>0.29387485603081887</v>
      </c>
      <c r="AP18" s="69">
        <f>'RD T1'!E133</f>
        <v>1.7138341345361434</v>
      </c>
      <c r="AQ18" s="69">
        <f t="shared" si="36"/>
        <v>2.0077089905669623</v>
      </c>
      <c r="AS18" t="str">
        <f t="shared" si="37"/>
        <v>35 Business and public service associate professionals</v>
      </c>
      <c r="AT18" s="69">
        <v>2.8884465277498985</v>
      </c>
      <c r="AU18" s="69">
        <v>3.1204629937227786</v>
      </c>
      <c r="AV18" s="69">
        <v>3.1623617879438921</v>
      </c>
      <c r="AW18" s="69">
        <v>3.0419082264578408</v>
      </c>
      <c r="AX18" s="69">
        <v>3.3134559942902433</v>
      </c>
      <c r="AY18" s="69"/>
      <c r="AZ18" s="69">
        <f t="shared" si="38"/>
        <v>0.15109420634635118</v>
      </c>
      <c r="BA18" s="69">
        <f>'RD T1'!E162</f>
        <v>1.5129797468452748</v>
      </c>
      <c r="BB18" s="69">
        <f t="shared" si="39"/>
        <v>1.664073953191626</v>
      </c>
      <c r="BD18" t="str">
        <f t="shared" si="40"/>
        <v>35 Business and public service associate professionals</v>
      </c>
      <c r="BE18" s="69">
        <v>7.9922370131457061</v>
      </c>
      <c r="BF18" s="69">
        <v>7.5397463087798773</v>
      </c>
      <c r="BG18" s="69">
        <v>8.2661010255031506</v>
      </c>
      <c r="BH18" s="69">
        <v>7.3518295887565479</v>
      </c>
      <c r="BI18" s="69">
        <v>7.0477947407623009</v>
      </c>
      <c r="BJ18" s="69"/>
      <c r="BK18" s="69">
        <f t="shared" si="41"/>
        <v>-1.2183062847408497</v>
      </c>
      <c r="BL18" s="69">
        <f>'RD T1'!E191</f>
        <v>3.1932626615495425</v>
      </c>
      <c r="BM18" s="69">
        <f t="shared" si="42"/>
        <v>1.9749563768086928</v>
      </c>
      <c r="BO18" t="str">
        <f t="shared" si="43"/>
        <v>35 Business and public service associate professionals</v>
      </c>
      <c r="BP18" s="69">
        <v>6.5058307117489313</v>
      </c>
      <c r="BQ18" s="69">
        <v>6.2704402076450094</v>
      </c>
      <c r="BR18" s="69">
        <v>5.9821261783923374</v>
      </c>
      <c r="BS18" s="69">
        <v>5.3212264797832578</v>
      </c>
      <c r="BT18" s="69">
        <v>4.3301535269737323</v>
      </c>
      <c r="BU18" s="69"/>
      <c r="BV18" s="69">
        <f t="shared" si="44"/>
        <v>-1.6519726514186051</v>
      </c>
      <c r="BW18" s="69">
        <f>'RD T1'!E220</f>
        <v>1.9520267049142692</v>
      </c>
      <c r="BX18" s="69">
        <f t="shared" si="45"/>
        <v>0.30005405349566416</v>
      </c>
      <c r="BZ18" t="str">
        <f t="shared" si="46"/>
        <v>35 Business and public service associate professionals</v>
      </c>
      <c r="CA18" s="69">
        <v>3.9756847711616286</v>
      </c>
      <c r="CB18" s="69">
        <v>3.6059228576495679</v>
      </c>
      <c r="CC18" s="69">
        <v>3.2831133584981456</v>
      </c>
      <c r="CD18" s="69">
        <v>2.8968231646150611</v>
      </c>
      <c r="CE18" s="69">
        <v>1.8489348868717133</v>
      </c>
      <c r="CF18" s="69"/>
      <c r="CG18" s="69">
        <f t="shared" si="47"/>
        <v>-1.4341784716264323</v>
      </c>
      <c r="CH18" s="69">
        <f>'RD T1'!E249</f>
        <v>0.89997309849379303</v>
      </c>
      <c r="CI18" s="69">
        <f t="shared" si="48"/>
        <v>-0.53420537313263927</v>
      </c>
      <c r="CK18" t="str">
        <f t="shared" si="49"/>
        <v>35 Business and public service associate professionals</v>
      </c>
      <c r="CL18" s="69">
        <v>0.64090622341304326</v>
      </c>
      <c r="CM18" s="69">
        <v>0.72071127424807513</v>
      </c>
      <c r="CN18" s="69">
        <v>0.72181776884700644</v>
      </c>
      <c r="CO18" s="69">
        <v>0.80318845296327446</v>
      </c>
      <c r="CP18" s="69">
        <v>1.1300235459089809</v>
      </c>
      <c r="CQ18" s="69"/>
      <c r="CR18" s="69">
        <f t="shared" si="50"/>
        <v>0.40820577706197447</v>
      </c>
      <c r="CS18" s="69">
        <f>'RD T1'!E278</f>
        <v>0.2609046330145296</v>
      </c>
      <c r="CT18" s="69">
        <f t="shared" si="51"/>
        <v>0.66911041007650407</v>
      </c>
    </row>
    <row r="19" spans="1:98" x14ac:dyDescent="0.2">
      <c r="A19" s="10" t="str">
        <f>name!D15</f>
        <v>41 Administrative occupations</v>
      </c>
      <c r="B19" s="69">
        <v>0.28144713027938367</v>
      </c>
      <c r="C19" s="69">
        <v>0.32317658158603668</v>
      </c>
      <c r="D19" s="69">
        <v>0.39368903456625498</v>
      </c>
      <c r="E19" s="69">
        <v>0.45119925282299672</v>
      </c>
      <c r="F19" s="69">
        <v>0.61948048784630094</v>
      </c>
      <c r="G19" s="11"/>
      <c r="H19" s="69">
        <f t="shared" si="26"/>
        <v>0.22579145328004596</v>
      </c>
      <c r="I19" s="69">
        <f>'RD T1'!E47</f>
        <v>0.2680979634783664</v>
      </c>
      <c r="J19" s="69">
        <f t="shared" si="27"/>
        <v>0.49388941675841236</v>
      </c>
      <c r="L19" t="str">
        <f t="shared" si="28"/>
        <v>41 Administrative occupations</v>
      </c>
      <c r="M19" s="69">
        <v>3.3004876122403481</v>
      </c>
      <c r="N19" s="69">
        <v>3.9457235654750362</v>
      </c>
      <c r="O19" s="69">
        <v>4.2396567346703327</v>
      </c>
      <c r="P19" s="69">
        <v>4.743153549069647</v>
      </c>
      <c r="Q19" s="69">
        <v>6.1024895697691059</v>
      </c>
      <c r="R19" s="11"/>
      <c r="S19" s="69">
        <f t="shared" si="29"/>
        <v>1.8628328350987733</v>
      </c>
      <c r="T19" s="69">
        <f>'RD T1'!E76</f>
        <v>2.7708272398053997</v>
      </c>
      <c r="U19" s="69">
        <f t="shared" si="30"/>
        <v>4.6336600749041725</v>
      </c>
      <c r="W19" t="str">
        <f t="shared" si="31"/>
        <v>41 Administrative occupations</v>
      </c>
      <c r="X19" s="69">
        <v>10.946912330806219</v>
      </c>
      <c r="Y19" s="69">
        <v>11.670774213748478</v>
      </c>
      <c r="Z19" s="69">
        <v>11.994609294022544</v>
      </c>
      <c r="AA19" s="69">
        <v>12.254616225516498</v>
      </c>
      <c r="AB19" s="69">
        <v>13.97157726121563</v>
      </c>
      <c r="AC19" s="69"/>
      <c r="AD19" s="69">
        <f t="shared" si="32"/>
        <v>1.9769679671930867</v>
      </c>
      <c r="AE19" s="69">
        <f>'RD T1'!E105</f>
        <v>7.0741725779632034</v>
      </c>
      <c r="AF19" s="69">
        <f t="shared" si="33"/>
        <v>9.0511405451562901</v>
      </c>
      <c r="AH19" t="str">
        <f t="shared" si="34"/>
        <v>41 Administrative occupations</v>
      </c>
      <c r="AI19" s="69">
        <v>3.9352897730017262</v>
      </c>
      <c r="AJ19" s="69">
        <v>4.2833350544147155</v>
      </c>
      <c r="AK19" s="69">
        <v>4.5072268261844028</v>
      </c>
      <c r="AL19" s="69">
        <v>4.5163474577900153</v>
      </c>
      <c r="AM19" s="69">
        <v>5.0300508425583352</v>
      </c>
      <c r="AN19" s="69"/>
      <c r="AO19" s="69">
        <f t="shared" si="35"/>
        <v>0.52282401637393239</v>
      </c>
      <c r="AP19" s="69">
        <f>'RD T1'!E134</f>
        <v>2.724467347074671</v>
      </c>
      <c r="AQ19" s="69">
        <f t="shared" si="36"/>
        <v>3.2472913634486034</v>
      </c>
      <c r="AS19" t="str">
        <f t="shared" si="37"/>
        <v>41 Administrative occupations</v>
      </c>
      <c r="AT19" s="69">
        <v>3.710535004205485</v>
      </c>
      <c r="AU19" s="69">
        <v>3.9294831484573804</v>
      </c>
      <c r="AV19" s="69">
        <v>4.1033718652250979</v>
      </c>
      <c r="AW19" s="69">
        <v>3.9559327625057654</v>
      </c>
      <c r="AX19" s="69">
        <v>4.4679090877940117</v>
      </c>
      <c r="AY19" s="69"/>
      <c r="AZ19" s="69">
        <f t="shared" si="38"/>
        <v>0.36453722256891385</v>
      </c>
      <c r="BA19" s="69">
        <f>'RD T1'!E163</f>
        <v>2.2757590455151622</v>
      </c>
      <c r="BB19" s="69">
        <f t="shared" si="39"/>
        <v>2.640296268084076</v>
      </c>
      <c r="BD19" t="str">
        <f t="shared" si="40"/>
        <v>41 Administrative occupations</v>
      </c>
      <c r="BE19" s="69">
        <v>11.729965361085164</v>
      </c>
      <c r="BF19" s="69">
        <v>10.468686801291842</v>
      </c>
      <c r="BG19" s="69">
        <v>11.273764311423648</v>
      </c>
      <c r="BH19" s="69">
        <v>9.4187464923250097</v>
      </c>
      <c r="BI19" s="69">
        <v>6.8465926648229667</v>
      </c>
      <c r="BJ19" s="69"/>
      <c r="BK19" s="69">
        <f t="shared" si="41"/>
        <v>-4.427171646600681</v>
      </c>
      <c r="BL19" s="69">
        <f>'RD T1'!E192</f>
        <v>4.34462695874958</v>
      </c>
      <c r="BM19" s="69">
        <f t="shared" si="42"/>
        <v>-8.2544687851100917E-2</v>
      </c>
      <c r="BO19" t="str">
        <f t="shared" si="43"/>
        <v>41 Administrative occupations</v>
      </c>
      <c r="BP19" s="69">
        <v>13.168235129911787</v>
      </c>
      <c r="BQ19" s="69">
        <v>11.288986584666484</v>
      </c>
      <c r="BR19" s="69">
        <v>11.142982064483073</v>
      </c>
      <c r="BS19" s="69">
        <v>9.1858452661393564</v>
      </c>
      <c r="BT19" s="69">
        <v>5.7781934187556017</v>
      </c>
      <c r="BU19" s="69"/>
      <c r="BV19" s="69">
        <f t="shared" si="44"/>
        <v>-5.3647886457274714</v>
      </c>
      <c r="BW19" s="69">
        <f>'RD T1'!E221</f>
        <v>3.4422999637559824</v>
      </c>
      <c r="BX19" s="69">
        <f t="shared" si="45"/>
        <v>-1.922488681971489</v>
      </c>
      <c r="BZ19" t="str">
        <f t="shared" si="46"/>
        <v>41 Administrative occupations</v>
      </c>
      <c r="CA19" s="69">
        <v>7.3603023934816205</v>
      </c>
      <c r="CB19" s="69">
        <v>6.4531588278857335</v>
      </c>
      <c r="CC19" s="69">
        <v>5.5002947754213958</v>
      </c>
      <c r="CD19" s="69">
        <v>3.8965731185234302</v>
      </c>
      <c r="CE19" s="69">
        <v>1.3553702802699974</v>
      </c>
      <c r="CF19" s="69"/>
      <c r="CG19" s="69">
        <f t="shared" si="47"/>
        <v>-4.1449244951513986</v>
      </c>
      <c r="CH19" s="69">
        <f>'RD T1'!E250</f>
        <v>1.1729836274424112</v>
      </c>
      <c r="CI19" s="69">
        <f t="shared" si="48"/>
        <v>-2.9719408677089874</v>
      </c>
      <c r="CK19" t="str">
        <f t="shared" si="49"/>
        <v>41 Administrative occupations</v>
      </c>
      <c r="CL19" s="69">
        <v>1.2909271352004787</v>
      </c>
      <c r="CM19" s="69">
        <v>1.3991266255720303</v>
      </c>
      <c r="CN19" s="69">
        <v>1.3005203198829798</v>
      </c>
      <c r="CO19" s="69">
        <v>0.95814072838349273</v>
      </c>
      <c r="CP19" s="69">
        <v>0.8748961862592215</v>
      </c>
      <c r="CQ19" s="69"/>
      <c r="CR19" s="69">
        <f t="shared" si="50"/>
        <v>-0.42562413362375828</v>
      </c>
      <c r="CS19" s="69">
        <f>'RD T1'!E279</f>
        <v>0.26603658471088748</v>
      </c>
      <c r="CT19" s="69">
        <f t="shared" si="51"/>
        <v>-0.1595875489128708</v>
      </c>
    </row>
    <row r="20" spans="1:98" x14ac:dyDescent="0.2">
      <c r="A20" s="10" t="str">
        <f>name!D16</f>
        <v>42 Secretarial and related occupations</v>
      </c>
      <c r="B20" s="69">
        <v>2.7497858248678866E-2</v>
      </c>
      <c r="C20" s="69">
        <v>3.5111803443384333E-2</v>
      </c>
      <c r="D20" s="69">
        <v>3.5898163979287495E-2</v>
      </c>
      <c r="E20" s="69">
        <v>5.7057653435831357E-2</v>
      </c>
      <c r="F20" s="69">
        <v>0.109865392628508</v>
      </c>
      <c r="G20" s="11"/>
      <c r="H20" s="69">
        <f t="shared" si="26"/>
        <v>7.3967228649220507E-2</v>
      </c>
      <c r="I20" s="69">
        <f>'RD T1'!E48</f>
        <v>4.6340357294917041E-2</v>
      </c>
      <c r="J20" s="69">
        <f t="shared" si="27"/>
        <v>0.12030758594413754</v>
      </c>
      <c r="L20" t="str">
        <f t="shared" si="28"/>
        <v>42 Secretarial and related occupations</v>
      </c>
      <c r="M20" s="69">
        <v>0.66660841713186259</v>
      </c>
      <c r="N20" s="69">
        <v>0.776857820676086</v>
      </c>
      <c r="O20" s="69">
        <v>0.81423215579200403</v>
      </c>
      <c r="P20" s="69">
        <v>1.225124608707612</v>
      </c>
      <c r="Q20" s="69">
        <v>1.485278655467267</v>
      </c>
      <c r="R20" s="11"/>
      <c r="S20" s="69">
        <f t="shared" si="29"/>
        <v>0.67104649967526298</v>
      </c>
      <c r="T20" s="69">
        <f>'RD T1'!E77</f>
        <v>0.74357044334658395</v>
      </c>
      <c r="U20" s="69">
        <f t="shared" si="30"/>
        <v>1.4146169430218469</v>
      </c>
      <c r="W20" t="str">
        <f t="shared" si="31"/>
        <v>42 Secretarial and related occupations</v>
      </c>
      <c r="X20" s="69">
        <v>2.3821323759791864</v>
      </c>
      <c r="Y20" s="69">
        <v>2.4264948611323498</v>
      </c>
      <c r="Z20" s="69">
        <v>2.4449548325517001</v>
      </c>
      <c r="AA20" s="69">
        <v>3.4897589782303484</v>
      </c>
      <c r="AB20" s="69">
        <v>5.2527152710447762</v>
      </c>
      <c r="AC20" s="69"/>
      <c r="AD20" s="69">
        <f t="shared" si="32"/>
        <v>2.8077604384930761</v>
      </c>
      <c r="AE20" s="69">
        <f>'RD T1'!E106</f>
        <v>2.3758082482487644</v>
      </c>
      <c r="AF20" s="69">
        <f t="shared" si="33"/>
        <v>5.1835686867418405</v>
      </c>
      <c r="AH20" t="str">
        <f t="shared" si="34"/>
        <v>42 Secretarial and related occupations</v>
      </c>
      <c r="AI20" s="69">
        <v>1.1730856848865721</v>
      </c>
      <c r="AJ20" s="69">
        <v>1.2068323567560131</v>
      </c>
      <c r="AK20" s="69">
        <v>1.2356538530016905</v>
      </c>
      <c r="AL20" s="69">
        <v>1.6533395227779295</v>
      </c>
      <c r="AM20" s="69">
        <v>2.0174116140096605</v>
      </c>
      <c r="AN20" s="69"/>
      <c r="AO20" s="69">
        <f t="shared" si="35"/>
        <v>0.78175776100797001</v>
      </c>
      <c r="AP20" s="69">
        <f>'RD T1'!E135</f>
        <v>1.0185853949048189</v>
      </c>
      <c r="AQ20" s="69">
        <f t="shared" si="36"/>
        <v>1.8003431559127889</v>
      </c>
      <c r="AS20" t="str">
        <f t="shared" si="37"/>
        <v>42 Secretarial and related occupations</v>
      </c>
      <c r="AT20" s="69">
        <v>0.93465138839431783</v>
      </c>
      <c r="AU20" s="69">
        <v>0.94040233776415072</v>
      </c>
      <c r="AV20" s="69">
        <v>0.96184695602451009</v>
      </c>
      <c r="AW20" s="69">
        <v>1.2253706455577833</v>
      </c>
      <c r="AX20" s="69">
        <v>1.285581229572162</v>
      </c>
      <c r="AY20" s="69"/>
      <c r="AZ20" s="69">
        <f t="shared" si="38"/>
        <v>0.32373427354765194</v>
      </c>
      <c r="BA20" s="69">
        <f>'RD T1'!E164</f>
        <v>0.68875368846770857</v>
      </c>
      <c r="BB20" s="69">
        <f t="shared" si="39"/>
        <v>1.0124879620153604</v>
      </c>
      <c r="BD20" t="str">
        <f t="shared" si="40"/>
        <v>42 Secretarial and related occupations</v>
      </c>
      <c r="BE20" s="69">
        <v>3.2772281885300321</v>
      </c>
      <c r="BF20" s="69">
        <v>2.8829260928610911</v>
      </c>
      <c r="BG20" s="69">
        <v>2.9985664925102586</v>
      </c>
      <c r="BH20" s="69">
        <v>3.0677676834667236</v>
      </c>
      <c r="BI20" s="69">
        <v>0.60746688570338681</v>
      </c>
      <c r="BJ20" s="69"/>
      <c r="BK20" s="69">
        <f t="shared" si="41"/>
        <v>-2.3910996068068719</v>
      </c>
      <c r="BL20" s="69">
        <f>'RD T1'!E193</f>
        <v>1.0868546796222032</v>
      </c>
      <c r="BM20" s="69">
        <f t="shared" si="42"/>
        <v>-1.3042449271846688</v>
      </c>
      <c r="BO20" t="str">
        <f t="shared" si="43"/>
        <v>42 Secretarial and related occupations</v>
      </c>
      <c r="BP20" s="69">
        <v>4.4665572171000187</v>
      </c>
      <c r="BQ20" s="69">
        <v>3.3363996194111518</v>
      </c>
      <c r="BR20" s="69">
        <v>3.2140401721919778</v>
      </c>
      <c r="BS20" s="69">
        <v>2.5967442937308545</v>
      </c>
      <c r="BT20" s="69">
        <v>0.51002422330866637</v>
      </c>
      <c r="BU20" s="69"/>
      <c r="BV20" s="69">
        <f t="shared" si="44"/>
        <v>-2.7040159488833115</v>
      </c>
      <c r="BW20" s="69">
        <f>'RD T1'!E222</f>
        <v>0.84789068303325299</v>
      </c>
      <c r="BX20" s="69">
        <f t="shared" si="45"/>
        <v>-1.8561252658500584</v>
      </c>
      <c r="BZ20" t="str">
        <f t="shared" si="46"/>
        <v>42 Secretarial and related occupations</v>
      </c>
      <c r="CA20" s="69">
        <v>3.507825733140566</v>
      </c>
      <c r="CB20" s="69">
        <v>3.1274800722730585</v>
      </c>
      <c r="CC20" s="69">
        <v>2.526142485931246</v>
      </c>
      <c r="CD20" s="69">
        <v>1.0670510073542046</v>
      </c>
      <c r="CE20" s="69">
        <v>0.12318663717310988</v>
      </c>
      <c r="CF20" s="69"/>
      <c r="CG20" s="69">
        <f t="shared" si="47"/>
        <v>-2.4029558487581362</v>
      </c>
      <c r="CH20" s="69">
        <f>'RD T1'!E251</f>
        <v>0.40502655921307967</v>
      </c>
      <c r="CI20" s="69">
        <f t="shared" si="48"/>
        <v>-1.9979292895450564</v>
      </c>
      <c r="CK20" t="str">
        <f t="shared" si="49"/>
        <v>42 Secretarial and related occupations</v>
      </c>
      <c r="CL20" s="69">
        <v>0.64827343386958425</v>
      </c>
      <c r="CM20" s="69">
        <v>0.69584674267977087</v>
      </c>
      <c r="CN20" s="69">
        <v>0.64791494443647635</v>
      </c>
      <c r="CO20" s="69">
        <v>0.60183128276255193</v>
      </c>
      <c r="CP20" s="69">
        <v>0.38965504097625603</v>
      </c>
      <c r="CQ20" s="69"/>
      <c r="CR20" s="69">
        <f t="shared" si="50"/>
        <v>-0.25825990346022032</v>
      </c>
      <c r="CS20" s="69">
        <f>'RD T1'!E280</f>
        <v>0.18399374305200555</v>
      </c>
      <c r="CT20" s="69">
        <f t="shared" si="51"/>
        <v>-7.4266160408214765E-2</v>
      </c>
    </row>
    <row r="21" spans="1:98" x14ac:dyDescent="0.2">
      <c r="A21" s="10" t="str">
        <f>name!D17</f>
        <v>51 Skilled agricultural and related trades</v>
      </c>
      <c r="B21" s="69">
        <v>1.5433484290176262E-2</v>
      </c>
      <c r="C21" s="69">
        <v>2.0772567308876583E-2</v>
      </c>
      <c r="D21" s="69">
        <v>1.9315879208192412E-2</v>
      </c>
      <c r="E21" s="69">
        <v>2.3173237886213286E-2</v>
      </c>
      <c r="F21" s="69">
        <v>3.0409593561364155E-2</v>
      </c>
      <c r="G21" s="11"/>
      <c r="H21" s="69">
        <f t="shared" si="26"/>
        <v>1.1093714353171743E-2</v>
      </c>
      <c r="I21" s="69">
        <f>'RD T1'!E49</f>
        <v>1.7715606576073389E-2</v>
      </c>
      <c r="J21" s="69">
        <f t="shared" si="27"/>
        <v>2.8809320929245132E-2</v>
      </c>
      <c r="L21" t="str">
        <f t="shared" si="28"/>
        <v>51 Skilled agricultural and related trades</v>
      </c>
      <c r="M21" s="69">
        <v>0.10803297036458645</v>
      </c>
      <c r="N21" s="69">
        <v>0.13907960085323121</v>
      </c>
      <c r="O21" s="69">
        <v>0.11713746085380769</v>
      </c>
      <c r="P21" s="69">
        <v>0.13348913938131121</v>
      </c>
      <c r="Q21" s="69">
        <v>0.17290550540936619</v>
      </c>
      <c r="R21" s="11"/>
      <c r="S21" s="69">
        <f t="shared" si="29"/>
        <v>5.5768044555558505E-2</v>
      </c>
      <c r="T21" s="69">
        <f>'RD T1'!E78</f>
        <v>8.5132156678937213E-2</v>
      </c>
      <c r="U21" s="69">
        <f t="shared" si="30"/>
        <v>0.1409002012344957</v>
      </c>
      <c r="W21" t="str">
        <f t="shared" si="31"/>
        <v>51 Skilled agricultural and related trades</v>
      </c>
      <c r="X21" s="69">
        <v>0.81355845810881022</v>
      </c>
      <c r="Y21" s="69">
        <v>0.91739417666966427</v>
      </c>
      <c r="Z21" s="69">
        <v>0.92968280665429781</v>
      </c>
      <c r="AA21" s="69">
        <v>1.0990751621658383</v>
      </c>
      <c r="AB21" s="69">
        <v>1.5996695331483854</v>
      </c>
      <c r="AC21" s="69"/>
      <c r="AD21" s="69">
        <f t="shared" si="32"/>
        <v>0.66998672649408764</v>
      </c>
      <c r="AE21" s="69">
        <f>'RD T1'!E107</f>
        <v>0.85073590911911989</v>
      </c>
      <c r="AF21" s="69">
        <f t="shared" si="33"/>
        <v>1.5207226356132075</v>
      </c>
      <c r="AH21" t="str">
        <f t="shared" si="34"/>
        <v>51 Skilled agricultural and related trades</v>
      </c>
      <c r="AI21" s="69">
        <v>0.40169132011515074</v>
      </c>
      <c r="AJ21" s="69">
        <v>0.47980004781463037</v>
      </c>
      <c r="AK21" s="69">
        <v>0.39467554547079814</v>
      </c>
      <c r="AL21" s="69">
        <v>0.46128481630561224</v>
      </c>
      <c r="AM21" s="69">
        <v>0.6233191996160472</v>
      </c>
      <c r="AN21" s="69"/>
      <c r="AO21" s="69">
        <f t="shared" si="35"/>
        <v>0.22864365414524906</v>
      </c>
      <c r="AP21" s="69">
        <f>'RD T1'!E136</f>
        <v>0.36526921117644151</v>
      </c>
      <c r="AQ21" s="69">
        <f t="shared" si="36"/>
        <v>0.59391286532169052</v>
      </c>
      <c r="AS21" t="str">
        <f t="shared" si="37"/>
        <v>51 Skilled agricultural and related trades</v>
      </c>
      <c r="AT21" s="69">
        <v>0.49061806534509367</v>
      </c>
      <c r="AU21" s="69">
        <v>0.67222440622348334</v>
      </c>
      <c r="AV21" s="69">
        <v>0.55072352593286478</v>
      </c>
      <c r="AW21" s="69">
        <v>0.59241128572343305</v>
      </c>
      <c r="AX21" s="69">
        <v>0.81928957489573684</v>
      </c>
      <c r="AY21" s="69"/>
      <c r="AZ21" s="69">
        <f t="shared" si="38"/>
        <v>0.26856604896287206</v>
      </c>
      <c r="BA21" s="69">
        <f>'RD T1'!E165</f>
        <v>0.42915942819878838</v>
      </c>
      <c r="BB21" s="69">
        <f t="shared" si="39"/>
        <v>0.69772547716166045</v>
      </c>
      <c r="BD21" t="str">
        <f t="shared" si="40"/>
        <v>51 Skilled agricultural and related trades</v>
      </c>
      <c r="BE21" s="69">
        <v>0.90547935593473716</v>
      </c>
      <c r="BF21" s="69">
        <v>0.92452079258402542</v>
      </c>
      <c r="BG21" s="69">
        <v>0.76524126121988545</v>
      </c>
      <c r="BH21" s="69">
        <v>0.73625272257386043</v>
      </c>
      <c r="BI21" s="69">
        <v>0.74756382349635286</v>
      </c>
      <c r="BJ21" s="69"/>
      <c r="BK21" s="69">
        <f t="shared" si="41"/>
        <v>-1.7677437723532585E-2</v>
      </c>
      <c r="BL21" s="69">
        <f>'RD T1'!E194</f>
        <v>0.39507843474061266</v>
      </c>
      <c r="BM21" s="69">
        <f t="shared" si="42"/>
        <v>0.37740099701708008</v>
      </c>
      <c r="BO21" t="str">
        <f t="shared" si="43"/>
        <v>51 Skilled agricultural and related trades</v>
      </c>
      <c r="BP21" s="69">
        <v>1.3594177583130256</v>
      </c>
      <c r="BQ21" s="69">
        <v>1.519298021159974</v>
      </c>
      <c r="BR21" s="69">
        <v>1.1102196197206586</v>
      </c>
      <c r="BS21" s="69">
        <v>1.163895658086451</v>
      </c>
      <c r="BT21" s="69">
        <v>1.2002592916557007</v>
      </c>
      <c r="BU21" s="69"/>
      <c r="BV21" s="69">
        <f t="shared" si="44"/>
        <v>9.0039671935042032E-2</v>
      </c>
      <c r="BW21" s="69">
        <f>'RD T1'!E223</f>
        <v>0.61514772290998287</v>
      </c>
      <c r="BX21" s="69">
        <f t="shared" si="45"/>
        <v>0.70518739484502491</v>
      </c>
      <c r="BZ21" t="str">
        <f t="shared" si="46"/>
        <v>51 Skilled agricultural and related trades</v>
      </c>
      <c r="CA21" s="69">
        <v>1.1700421671720023</v>
      </c>
      <c r="CB21" s="69">
        <v>1.1211466963265164</v>
      </c>
      <c r="CC21" s="69">
        <v>0.96729487820510973</v>
      </c>
      <c r="CD21" s="69">
        <v>1.0142088990158422</v>
      </c>
      <c r="CE21" s="69">
        <v>1.2834542012798993</v>
      </c>
      <c r="CF21" s="69"/>
      <c r="CG21" s="69">
        <f t="shared" si="47"/>
        <v>0.31615932307478956</v>
      </c>
      <c r="CH21" s="69">
        <f>'RD T1'!E252</f>
        <v>0.49320827960007368</v>
      </c>
      <c r="CI21" s="69">
        <f t="shared" si="48"/>
        <v>0.8093676026748633</v>
      </c>
      <c r="CK21" t="str">
        <f t="shared" si="49"/>
        <v>51 Skilled agricultural and related trades</v>
      </c>
      <c r="CL21" s="69">
        <v>0.57762850739565275</v>
      </c>
      <c r="CM21" s="69">
        <v>0.70009790183779386</v>
      </c>
      <c r="CN21" s="69">
        <v>0.47837416644659692</v>
      </c>
      <c r="CO21" s="69">
        <v>0.55129198497479548</v>
      </c>
      <c r="CP21" s="69">
        <v>0.37790141558535895</v>
      </c>
      <c r="CQ21" s="69"/>
      <c r="CR21" s="69">
        <f t="shared" si="50"/>
        <v>-0.10047275086123797</v>
      </c>
      <c r="CS21" s="69">
        <f>'RD T1'!E281</f>
        <v>0.1522004171880621</v>
      </c>
      <c r="CT21" s="69">
        <f t="shared" si="51"/>
        <v>5.1727666326824129E-2</v>
      </c>
    </row>
    <row r="22" spans="1:98" x14ac:dyDescent="0.2">
      <c r="A22" s="10" t="str">
        <f>name!D18</f>
        <v>52 Skilled metal, electrical and electronic trades</v>
      </c>
      <c r="B22" s="69">
        <v>2.7427875998490971E-2</v>
      </c>
      <c r="C22" s="69">
        <v>2.6976690799950246E-2</v>
      </c>
      <c r="D22" s="69">
        <v>3.017734617242088E-2</v>
      </c>
      <c r="E22" s="69">
        <v>3.2463545015220599E-2</v>
      </c>
      <c r="F22" s="69">
        <v>4.3799201978679668E-2</v>
      </c>
      <c r="G22" s="11"/>
      <c r="H22" s="69">
        <f t="shared" si="26"/>
        <v>1.3621855806258788E-2</v>
      </c>
      <c r="I22" s="69">
        <f>'RD T1'!E50</f>
        <v>1.6203977825440016E-2</v>
      </c>
      <c r="J22" s="69">
        <f t="shared" si="27"/>
        <v>2.9825833631698804E-2</v>
      </c>
      <c r="L22" t="str">
        <f t="shared" si="28"/>
        <v>52 Skilled metal, electrical and electronic trades</v>
      </c>
      <c r="M22" s="69">
        <v>0.46326477107518116</v>
      </c>
      <c r="N22" s="69">
        <v>0.54838433277209864</v>
      </c>
      <c r="O22" s="69">
        <v>0.50610431374376785</v>
      </c>
      <c r="P22" s="69">
        <v>0.72876741611498086</v>
      </c>
      <c r="Q22" s="69">
        <v>1.1442704496174028</v>
      </c>
      <c r="R22" s="11"/>
      <c r="S22" s="69">
        <f t="shared" si="29"/>
        <v>0.63816613587363491</v>
      </c>
      <c r="T22" s="69">
        <f>'RD T1'!E79</f>
        <v>0.42715842795979159</v>
      </c>
      <c r="U22" s="69">
        <f t="shared" si="30"/>
        <v>1.0653245638334266</v>
      </c>
      <c r="W22" t="str">
        <f t="shared" si="31"/>
        <v>52 Skilled metal, electrical and electronic trades</v>
      </c>
      <c r="X22" s="69">
        <v>1.3666394328960698</v>
      </c>
      <c r="Y22" s="69">
        <v>1.5029092862130606</v>
      </c>
      <c r="Z22" s="69">
        <v>1.2448068244051962</v>
      </c>
      <c r="AA22" s="69">
        <v>1.4835461051437966</v>
      </c>
      <c r="AB22" s="69">
        <v>1.8552420923547666</v>
      </c>
      <c r="AC22" s="69"/>
      <c r="AD22" s="69">
        <f t="shared" si="32"/>
        <v>0.61043526794957037</v>
      </c>
      <c r="AE22" s="69">
        <f>'RD T1'!E108</f>
        <v>0.80039974155261184</v>
      </c>
      <c r="AF22" s="69">
        <f t="shared" si="33"/>
        <v>1.4108350095021822</v>
      </c>
      <c r="AH22" t="str">
        <f t="shared" si="34"/>
        <v>52 Skilled metal, electrical and electronic trades</v>
      </c>
      <c r="AI22" s="69">
        <v>0.42642754392828036</v>
      </c>
      <c r="AJ22" s="69">
        <v>0.49626931950186493</v>
      </c>
      <c r="AK22" s="69">
        <v>0.42317937507698139</v>
      </c>
      <c r="AL22" s="69">
        <v>0.44013488563169278</v>
      </c>
      <c r="AM22" s="69">
        <v>0.55303367352124622</v>
      </c>
      <c r="AN22" s="69"/>
      <c r="AO22" s="69">
        <f t="shared" si="35"/>
        <v>0.12985429844426483</v>
      </c>
      <c r="AP22" s="69">
        <f>'RD T1'!E137</f>
        <v>0.21996523249077604</v>
      </c>
      <c r="AQ22" s="69">
        <f t="shared" si="36"/>
        <v>0.34981953093504087</v>
      </c>
      <c r="AS22" t="str">
        <f t="shared" si="37"/>
        <v>52 Skilled metal, electrical and electronic trades</v>
      </c>
      <c r="AT22" s="69">
        <v>1.7478960368593124</v>
      </c>
      <c r="AU22" s="69">
        <v>1.9637838943720358</v>
      </c>
      <c r="AV22" s="69">
        <v>1.7416428203701104</v>
      </c>
      <c r="AW22" s="69">
        <v>1.8106530779702688</v>
      </c>
      <c r="AX22" s="69">
        <v>2.2059302002491803</v>
      </c>
      <c r="AY22" s="69"/>
      <c r="AZ22" s="69">
        <f t="shared" si="38"/>
        <v>0.46428737987906987</v>
      </c>
      <c r="BA22" s="69">
        <f>'RD T1'!E166</f>
        <v>0.90164852450757227</v>
      </c>
      <c r="BB22" s="69">
        <f t="shared" si="39"/>
        <v>1.3659359043866421</v>
      </c>
      <c r="BD22" t="str">
        <f t="shared" si="40"/>
        <v>52 Skilled metal, electrical and electronic trades</v>
      </c>
      <c r="BE22" s="69">
        <v>8.315703962077551</v>
      </c>
      <c r="BF22" s="69">
        <v>8.1559028769654258</v>
      </c>
      <c r="BG22" s="69">
        <v>7.6971479125014834</v>
      </c>
      <c r="BH22" s="69">
        <v>7.6860187448717721</v>
      </c>
      <c r="BI22" s="69">
        <v>7.5940279825688428</v>
      </c>
      <c r="BJ22" s="69"/>
      <c r="BK22" s="69">
        <f t="shared" si="41"/>
        <v>-0.10311992993264063</v>
      </c>
      <c r="BL22" s="69">
        <f>'RD T1'!E195</f>
        <v>2.6550196787767488</v>
      </c>
      <c r="BM22" s="69">
        <f t="shared" si="42"/>
        <v>2.5518997488441082</v>
      </c>
      <c r="BO22" t="str">
        <f t="shared" si="43"/>
        <v>52 Skilled metal, electrical and electronic trades</v>
      </c>
      <c r="BP22" s="69">
        <v>4.9174908762557692</v>
      </c>
      <c r="BQ22" s="69">
        <v>5.4051933051112666</v>
      </c>
      <c r="BR22" s="69">
        <v>4.3703919524166102</v>
      </c>
      <c r="BS22" s="69">
        <v>4.2607946993230694</v>
      </c>
      <c r="BT22" s="69">
        <v>3.7593273922287844</v>
      </c>
      <c r="BU22" s="69"/>
      <c r="BV22" s="69">
        <f t="shared" si="44"/>
        <v>-0.61106456018782573</v>
      </c>
      <c r="BW22" s="69">
        <f>'RD T1'!E224</f>
        <v>1.481271741543202</v>
      </c>
      <c r="BX22" s="69">
        <f t="shared" si="45"/>
        <v>0.87020718135537622</v>
      </c>
      <c r="BZ22" t="str">
        <f t="shared" si="46"/>
        <v>52 Skilled metal, electrical and electronic trades</v>
      </c>
      <c r="CA22" s="69">
        <v>2.8382387658434536</v>
      </c>
      <c r="CB22" s="69">
        <v>2.4346622335713279</v>
      </c>
      <c r="CC22" s="69">
        <v>2.0228845107240629</v>
      </c>
      <c r="CD22" s="69">
        <v>2.1134544465679594</v>
      </c>
      <c r="CE22" s="69">
        <v>1.2741793550910323</v>
      </c>
      <c r="CF22" s="69"/>
      <c r="CG22" s="69">
        <f t="shared" si="47"/>
        <v>-0.74870515563303064</v>
      </c>
      <c r="CH22" s="69">
        <f>'RD T1'!E253</f>
        <v>0.66389542839015259</v>
      </c>
      <c r="CI22" s="69">
        <f t="shared" si="48"/>
        <v>-8.4809727242878052E-2</v>
      </c>
      <c r="CK22" t="str">
        <f t="shared" si="49"/>
        <v>52 Skilled metal, electrical and electronic trades</v>
      </c>
      <c r="CL22" s="69">
        <v>0.72784564211458969</v>
      </c>
      <c r="CM22" s="69">
        <v>0.84695087269726654</v>
      </c>
      <c r="CN22" s="69">
        <v>0.66351530927738955</v>
      </c>
      <c r="CO22" s="69">
        <v>0.79309099538259431</v>
      </c>
      <c r="CP22" s="69">
        <v>0.58535945775364262</v>
      </c>
      <c r="CQ22" s="69"/>
      <c r="CR22" s="69">
        <f t="shared" si="50"/>
        <v>-7.8155851523746933E-2</v>
      </c>
      <c r="CS22" s="69">
        <f>'RD T1'!E282</f>
        <v>0.21930737669807676</v>
      </c>
      <c r="CT22" s="69">
        <f t="shared" si="51"/>
        <v>0.14115152517432983</v>
      </c>
    </row>
    <row r="23" spans="1:98" x14ac:dyDescent="0.2">
      <c r="A23" s="10" t="str">
        <f>name!D19</f>
        <v>53 Skilled construction and building trades</v>
      </c>
      <c r="B23" s="69">
        <v>1.6159476008994145E-2</v>
      </c>
      <c r="C23" s="69">
        <v>1.0756895560686942E-2</v>
      </c>
      <c r="D23" s="69">
        <v>9.25793525468541E-3</v>
      </c>
      <c r="E23" s="69">
        <v>1.4519287196715028E-2</v>
      </c>
      <c r="F23" s="69">
        <v>1.5744837548133449E-2</v>
      </c>
      <c r="G23" s="11"/>
      <c r="H23" s="69">
        <f t="shared" si="26"/>
        <v>6.4869022934480394E-3</v>
      </c>
      <c r="I23" s="69">
        <f>'RD T1'!E51</f>
        <v>6.7073390505019521E-3</v>
      </c>
      <c r="J23" s="69">
        <f t="shared" si="27"/>
        <v>1.3194241343949992E-2</v>
      </c>
      <c r="L23" t="str">
        <f t="shared" si="28"/>
        <v>53 Skilled construction and building trades</v>
      </c>
      <c r="M23" s="69">
        <v>0.23116012677057532</v>
      </c>
      <c r="N23" s="69">
        <v>0.26028091772349077</v>
      </c>
      <c r="O23" s="69">
        <v>0.26150083663013568</v>
      </c>
      <c r="P23" s="69">
        <v>0.31318302166351186</v>
      </c>
      <c r="Q23" s="69">
        <v>0.39133082221376508</v>
      </c>
      <c r="R23" s="11"/>
      <c r="S23" s="69">
        <f t="shared" si="29"/>
        <v>0.1298299855836294</v>
      </c>
      <c r="T23" s="69">
        <f>'RD T1'!E80</f>
        <v>0.16814533038903126</v>
      </c>
      <c r="U23" s="69">
        <f t="shared" si="30"/>
        <v>0.29797531597266069</v>
      </c>
      <c r="W23" t="str">
        <f t="shared" si="31"/>
        <v>53 Skilled construction and building trades</v>
      </c>
      <c r="X23" s="69">
        <v>0.81308709437982174</v>
      </c>
      <c r="Y23" s="69">
        <v>0.83281079222548982</v>
      </c>
      <c r="Z23" s="69">
        <v>0.75461513504684052</v>
      </c>
      <c r="AA23" s="69">
        <v>0.90116853330705415</v>
      </c>
      <c r="AB23" s="69">
        <v>1.0312922122598163</v>
      </c>
      <c r="AC23" s="69"/>
      <c r="AD23" s="69">
        <f t="shared" si="32"/>
        <v>0.27667707721297574</v>
      </c>
      <c r="AE23" s="69">
        <f>'RD T1'!E109</f>
        <v>0.49244295201661237</v>
      </c>
      <c r="AF23" s="69">
        <f t="shared" si="33"/>
        <v>0.76912002922958811</v>
      </c>
      <c r="AH23" t="str">
        <f t="shared" si="34"/>
        <v>53 Skilled construction and building trades</v>
      </c>
      <c r="AI23" s="69">
        <v>0.47909497514640753</v>
      </c>
      <c r="AJ23" s="69">
        <v>0.57413008810316213</v>
      </c>
      <c r="AK23" s="69">
        <v>0.5163575128709933</v>
      </c>
      <c r="AL23" s="69">
        <v>0.59831375730135261</v>
      </c>
      <c r="AM23" s="69">
        <v>0.69882196020967979</v>
      </c>
      <c r="AN23" s="69"/>
      <c r="AO23" s="69">
        <f t="shared" si="35"/>
        <v>0.1824644473386865</v>
      </c>
      <c r="AP23" s="69">
        <f>'RD T1'!E138</f>
        <v>0.35970553720469378</v>
      </c>
      <c r="AQ23" s="69">
        <f t="shared" si="36"/>
        <v>0.54216998454338028</v>
      </c>
      <c r="AS23" t="str">
        <f t="shared" si="37"/>
        <v>53 Skilled construction and building trades</v>
      </c>
      <c r="AT23" s="69">
        <v>0.6830843214370278</v>
      </c>
      <c r="AU23" s="69">
        <v>0.72580382416991407</v>
      </c>
      <c r="AV23" s="69">
        <v>0.69474864649494905</v>
      </c>
      <c r="AW23" s="69">
        <v>0.82934164085870399</v>
      </c>
      <c r="AX23" s="69">
        <v>0.88959902526737189</v>
      </c>
      <c r="AY23" s="69"/>
      <c r="AZ23" s="69">
        <f t="shared" si="38"/>
        <v>0.19485037877242284</v>
      </c>
      <c r="BA23" s="69">
        <f>'RD T1'!E167</f>
        <v>0.46444048158374668</v>
      </c>
      <c r="BB23" s="69">
        <f t="shared" si="39"/>
        <v>0.65929086035616957</v>
      </c>
      <c r="BD23" t="str">
        <f t="shared" si="40"/>
        <v>53 Skilled construction and building trades</v>
      </c>
      <c r="BE23" s="69">
        <v>6.7646891894541703</v>
      </c>
      <c r="BF23" s="69">
        <v>6.2005930141989731</v>
      </c>
      <c r="BG23" s="69">
        <v>6.0694925639649924</v>
      </c>
      <c r="BH23" s="69">
        <v>6.0532349399699257</v>
      </c>
      <c r="BI23" s="69">
        <v>5.2878351949034856</v>
      </c>
      <c r="BJ23" s="69"/>
      <c r="BK23" s="69">
        <f t="shared" si="41"/>
        <v>-0.78165736906150673</v>
      </c>
      <c r="BL23" s="69">
        <f>'RD T1'!E196</f>
        <v>2.1722798930016185</v>
      </c>
      <c r="BM23" s="69">
        <f t="shared" si="42"/>
        <v>1.3906225239401118</v>
      </c>
      <c r="BO23" t="str">
        <f t="shared" si="43"/>
        <v>53 Skilled construction and building trades</v>
      </c>
      <c r="BP23" s="69">
        <v>5.5522495631075621</v>
      </c>
      <c r="BQ23" s="69">
        <v>6.4318095726759186</v>
      </c>
      <c r="BR23" s="69">
        <v>5.4268171612066896</v>
      </c>
      <c r="BS23" s="69">
        <v>6.0396581793273505</v>
      </c>
      <c r="BT23" s="69">
        <v>5.9633695642382145</v>
      </c>
      <c r="BU23" s="69"/>
      <c r="BV23" s="69">
        <f t="shared" si="44"/>
        <v>0.53655240303152496</v>
      </c>
      <c r="BW23" s="69">
        <f>'RD T1'!E225</f>
        <v>2.6048909123652253</v>
      </c>
      <c r="BX23" s="69">
        <f t="shared" si="45"/>
        <v>3.1414433153967503</v>
      </c>
      <c r="BZ23" t="str">
        <f t="shared" si="46"/>
        <v>53 Skilled construction and building trades</v>
      </c>
      <c r="CA23" s="69">
        <v>3.2006190659048439</v>
      </c>
      <c r="CB23" s="69">
        <v>2.8213564873208683</v>
      </c>
      <c r="CC23" s="69">
        <v>2.5534881009322139</v>
      </c>
      <c r="CD23" s="69">
        <v>2.8690964317171082</v>
      </c>
      <c r="CE23" s="69">
        <v>2.7563971214611307</v>
      </c>
      <c r="CF23" s="69"/>
      <c r="CG23" s="69">
        <f t="shared" si="47"/>
        <v>0.20290902052891679</v>
      </c>
      <c r="CH23" s="69">
        <f>'RD T1'!E254</f>
        <v>1.1027510672713174</v>
      </c>
      <c r="CI23" s="69">
        <f t="shared" si="48"/>
        <v>1.3056600878002342</v>
      </c>
      <c r="CK23" t="str">
        <f t="shared" si="49"/>
        <v>53 Skilled construction and building trades</v>
      </c>
      <c r="CL23" s="69">
        <v>1.3912874653449032</v>
      </c>
      <c r="CM23" s="69">
        <v>1.3719442952759875</v>
      </c>
      <c r="CN23" s="69">
        <v>1.1104924288052789</v>
      </c>
      <c r="CO23" s="69">
        <v>1.0023099860212439</v>
      </c>
      <c r="CP23" s="69">
        <v>0.30486638165740537</v>
      </c>
      <c r="CQ23" s="69"/>
      <c r="CR23" s="69">
        <f t="shared" si="50"/>
        <v>-0.80562604714787356</v>
      </c>
      <c r="CS23" s="69">
        <f>'RD T1'!E283</f>
        <v>0.1990434017825308</v>
      </c>
      <c r="CT23" s="69">
        <f t="shared" si="51"/>
        <v>-0.60658264536534279</v>
      </c>
    </row>
    <row r="24" spans="1:98" x14ac:dyDescent="0.2">
      <c r="A24" s="10" t="str">
        <f>name!D20</f>
        <v>54 Textiles, printing and other skilled trades</v>
      </c>
      <c r="B24" s="69">
        <v>4.3065913078564937E-2</v>
      </c>
      <c r="C24" s="69">
        <v>4.803782631378721E-2</v>
      </c>
      <c r="D24" s="69">
        <v>5.2577569599011907E-2</v>
      </c>
      <c r="E24" s="69">
        <v>6.7259171099416787E-2</v>
      </c>
      <c r="F24" s="69">
        <v>9.1199742513421334E-2</v>
      </c>
      <c r="G24" s="11"/>
      <c r="H24" s="69">
        <f t="shared" si="26"/>
        <v>3.8622172914409426E-2</v>
      </c>
      <c r="I24" s="69">
        <f>'RD T1'!E52</f>
        <v>3.88849149850609E-2</v>
      </c>
      <c r="J24" s="69">
        <f t="shared" si="27"/>
        <v>7.7507087899470334E-2</v>
      </c>
      <c r="L24" t="str">
        <f t="shared" si="28"/>
        <v>54 Textiles, printing and other skilled trades</v>
      </c>
      <c r="M24" s="69">
        <v>0.40382876290258507</v>
      </c>
      <c r="N24" s="69">
        <v>0.46066717650364686</v>
      </c>
      <c r="O24" s="69">
        <v>0.50101869166864665</v>
      </c>
      <c r="P24" s="69">
        <v>0.63201272655581497</v>
      </c>
      <c r="Q24" s="69">
        <v>0.92199050007514682</v>
      </c>
      <c r="R24" s="11"/>
      <c r="S24" s="69">
        <f t="shared" si="29"/>
        <v>0.42097180840650017</v>
      </c>
      <c r="T24" s="69">
        <f>'RD T1'!E81</f>
        <v>0.40547244523303611</v>
      </c>
      <c r="U24" s="69">
        <f t="shared" si="30"/>
        <v>0.82644425363953622</v>
      </c>
      <c r="W24" t="str">
        <f t="shared" si="31"/>
        <v>54 Textiles, printing and other skilled trades</v>
      </c>
      <c r="X24" s="69">
        <v>1.2880914880728369</v>
      </c>
      <c r="Y24" s="69">
        <v>1.3189631616064104</v>
      </c>
      <c r="Z24" s="69">
        <v>1.2373720871941762</v>
      </c>
      <c r="AA24" s="69">
        <v>1.5066289118000911</v>
      </c>
      <c r="AB24" s="69">
        <v>1.9513593467687078</v>
      </c>
      <c r="AC24" s="69"/>
      <c r="AD24" s="69">
        <f t="shared" si="32"/>
        <v>0.71398725957453157</v>
      </c>
      <c r="AE24" s="69">
        <f>'RD T1'!E110</f>
        <v>0.91402462179249289</v>
      </c>
      <c r="AF24" s="69">
        <f t="shared" si="33"/>
        <v>1.6280118813670246</v>
      </c>
      <c r="AH24" t="str">
        <f t="shared" si="34"/>
        <v>54 Textiles, printing and other skilled trades</v>
      </c>
      <c r="AI24" s="69">
        <v>0.45952484268436933</v>
      </c>
      <c r="AJ24" s="69">
        <v>0.4536786379717474</v>
      </c>
      <c r="AK24" s="69">
        <v>0.43649436759004356</v>
      </c>
      <c r="AL24" s="69">
        <v>0.46739519150600101</v>
      </c>
      <c r="AM24" s="69">
        <v>0.58629123373646941</v>
      </c>
      <c r="AN24" s="69"/>
      <c r="AO24" s="69">
        <f t="shared" si="35"/>
        <v>0.14979686614642584</v>
      </c>
      <c r="AP24" s="69">
        <f>'RD T1'!E139</f>
        <v>0.27745385633635544</v>
      </c>
      <c r="AQ24" s="69">
        <f t="shared" si="36"/>
        <v>0.42725072248278129</v>
      </c>
      <c r="AS24" t="str">
        <f t="shared" si="37"/>
        <v>54 Textiles, printing and other skilled trades</v>
      </c>
      <c r="AT24" s="69">
        <v>0.56818434382065663</v>
      </c>
      <c r="AU24" s="69">
        <v>0.56415675249191233</v>
      </c>
      <c r="AV24" s="69">
        <v>0.54175370250282806</v>
      </c>
      <c r="AW24" s="69">
        <v>0.62921911365417771</v>
      </c>
      <c r="AX24" s="69">
        <v>0.78326657759690754</v>
      </c>
      <c r="AY24" s="69"/>
      <c r="AZ24" s="69">
        <f t="shared" si="38"/>
        <v>0.24151287509407948</v>
      </c>
      <c r="BA24" s="69">
        <f>'RD T1'!E168</f>
        <v>0.3631484859779846</v>
      </c>
      <c r="BB24" s="69">
        <f t="shared" si="39"/>
        <v>0.60466136107206414</v>
      </c>
      <c r="BD24" t="str">
        <f t="shared" si="40"/>
        <v>54 Textiles, printing and other skilled trades</v>
      </c>
      <c r="BE24" s="69">
        <v>3.6208815660918612</v>
      </c>
      <c r="BF24" s="69">
        <v>3.251654338277262</v>
      </c>
      <c r="BG24" s="69">
        <v>3.1468772188263747</v>
      </c>
      <c r="BH24" s="69">
        <v>3.4120984708597413</v>
      </c>
      <c r="BI24" s="69">
        <v>3.7746039020234741</v>
      </c>
      <c r="BJ24" s="69"/>
      <c r="BK24" s="69">
        <f t="shared" si="41"/>
        <v>0.62772668319709934</v>
      </c>
      <c r="BL24" s="69">
        <f>'RD T1'!E197</f>
        <v>1.4596645225756415</v>
      </c>
      <c r="BM24" s="69">
        <f t="shared" si="42"/>
        <v>2.0873912057727408</v>
      </c>
      <c r="BO24" t="str">
        <f t="shared" si="43"/>
        <v>54 Textiles, printing and other skilled trades</v>
      </c>
      <c r="BP24" s="69">
        <v>3.5706247375968405</v>
      </c>
      <c r="BQ24" s="69">
        <v>3.0174708518220585</v>
      </c>
      <c r="BR24" s="69">
        <v>2.748785673989667</v>
      </c>
      <c r="BS24" s="69">
        <v>2.4895854287024606</v>
      </c>
      <c r="BT24" s="69">
        <v>2.2441515772780645</v>
      </c>
      <c r="BU24" s="69"/>
      <c r="BV24" s="69">
        <f t="shared" si="44"/>
        <v>-0.50463409671160253</v>
      </c>
      <c r="BW24" s="69">
        <f>'RD T1'!E226</f>
        <v>0.95529452197572096</v>
      </c>
      <c r="BX24" s="69">
        <f t="shared" si="45"/>
        <v>0.45066042526411842</v>
      </c>
      <c r="BZ24" t="str">
        <f t="shared" si="46"/>
        <v>54 Textiles, printing and other skilled trades</v>
      </c>
      <c r="CA24" s="69">
        <v>3.1816395209181332</v>
      </c>
      <c r="CB24" s="69">
        <v>2.642512253349083</v>
      </c>
      <c r="CC24" s="69">
        <v>2.2765692808913447</v>
      </c>
      <c r="CD24" s="69">
        <v>2.376671950970958</v>
      </c>
      <c r="CE24" s="69">
        <v>2.0401391752481239</v>
      </c>
      <c r="CF24" s="69"/>
      <c r="CG24" s="69">
        <f t="shared" si="47"/>
        <v>-0.23643010564322076</v>
      </c>
      <c r="CH24" s="69">
        <f>'RD T1'!E255</f>
        <v>0.83353918963225526</v>
      </c>
      <c r="CI24" s="69">
        <f t="shared" si="48"/>
        <v>0.59710908398903451</v>
      </c>
      <c r="CK24" t="str">
        <f t="shared" si="49"/>
        <v>54 Textiles, printing and other skilled trades</v>
      </c>
      <c r="CL24" s="69">
        <v>1.0407676526144602</v>
      </c>
      <c r="CM24" s="69">
        <v>0.97155762965042636</v>
      </c>
      <c r="CN24" s="69">
        <v>0.84272686125174456</v>
      </c>
      <c r="CO24" s="69">
        <v>0.66884545969938736</v>
      </c>
      <c r="CP24" s="69">
        <v>0.4872850039752914</v>
      </c>
      <c r="CQ24" s="69"/>
      <c r="CR24" s="69">
        <f t="shared" si="50"/>
        <v>-0.35544185727645317</v>
      </c>
      <c r="CS24" s="69">
        <f>'RD T1'!E284</f>
        <v>0.16943552414024962</v>
      </c>
      <c r="CT24" s="69">
        <f t="shared" si="51"/>
        <v>-0.18600633313620354</v>
      </c>
    </row>
    <row r="25" spans="1:98" x14ac:dyDescent="0.2">
      <c r="A25" s="10" t="str">
        <f>name!D21</f>
        <v>61 Caring personal service occupations</v>
      </c>
      <c r="B25" s="69">
        <v>3.8795650872516234E-2</v>
      </c>
      <c r="C25" s="69">
        <v>5.0091653012097476E-2</v>
      </c>
      <c r="D25" s="69">
        <v>5.0158834453904989E-2</v>
      </c>
      <c r="E25" s="69">
        <v>6.8667353492289931E-2</v>
      </c>
      <c r="F25" s="69">
        <v>9.5641556623978247E-2</v>
      </c>
      <c r="G25" s="11"/>
      <c r="H25" s="69">
        <f t="shared" si="26"/>
        <v>4.5482722170073257E-2</v>
      </c>
      <c r="I25" s="69">
        <f>'RD T1'!E53</f>
        <v>4.1774573989206018E-2</v>
      </c>
      <c r="J25" s="69">
        <f t="shared" si="27"/>
        <v>8.7257296159279268E-2</v>
      </c>
      <c r="L25" t="str">
        <f t="shared" si="28"/>
        <v>61 Caring personal service occupations</v>
      </c>
      <c r="M25" s="69">
        <v>1.7368642552052043</v>
      </c>
      <c r="N25" s="69">
        <v>2.4926362347714321</v>
      </c>
      <c r="O25" s="69">
        <v>2.5242993926832331</v>
      </c>
      <c r="P25" s="69">
        <v>3.3218015750825542</v>
      </c>
      <c r="Q25" s="69">
        <v>4.4837282947379178</v>
      </c>
      <c r="R25" s="11"/>
      <c r="S25" s="69">
        <f t="shared" si="29"/>
        <v>1.9594289020546847</v>
      </c>
      <c r="T25" s="69">
        <f>'RD T1'!E82</f>
        <v>2.1442187525394849</v>
      </c>
      <c r="U25" s="69">
        <f t="shared" si="30"/>
        <v>4.1036476545941696</v>
      </c>
      <c r="W25" t="str">
        <f t="shared" si="31"/>
        <v>61 Caring personal service occupations</v>
      </c>
      <c r="X25" s="69">
        <v>5.606581254367085</v>
      </c>
      <c r="Y25" s="69">
        <v>7.1388231206395192</v>
      </c>
      <c r="Z25" s="69">
        <v>6.7024233038523633</v>
      </c>
      <c r="AA25" s="69">
        <v>7.9833102119070389</v>
      </c>
      <c r="AB25" s="69">
        <v>9.47258108178419</v>
      </c>
      <c r="AC25" s="69"/>
      <c r="AD25" s="69">
        <f t="shared" si="32"/>
        <v>2.7701577779318267</v>
      </c>
      <c r="AE25" s="69">
        <f>'RD T1'!E111</f>
        <v>5.3079142413550313</v>
      </c>
      <c r="AF25" s="69">
        <f t="shared" si="33"/>
        <v>8.0780720192868571</v>
      </c>
      <c r="AH25" t="str">
        <f t="shared" si="34"/>
        <v>61 Caring personal service occupations</v>
      </c>
      <c r="AI25" s="69">
        <v>4.9514587980752722</v>
      </c>
      <c r="AJ25" s="69">
        <v>5.5346098116100002</v>
      </c>
      <c r="AK25" s="69">
        <v>5.2736023838838424</v>
      </c>
      <c r="AL25" s="69">
        <v>5.581756421794446</v>
      </c>
      <c r="AM25" s="69">
        <v>5.8074800225540288</v>
      </c>
      <c r="AN25" s="69"/>
      <c r="AO25" s="69">
        <f t="shared" si="35"/>
        <v>0.53387763867018645</v>
      </c>
      <c r="AP25" s="69">
        <f>'RD T1'!E140</f>
        <v>3.2361924553571164</v>
      </c>
      <c r="AQ25" s="69">
        <f t="shared" si="36"/>
        <v>3.7700700940273029</v>
      </c>
      <c r="AS25" t="str">
        <f t="shared" si="37"/>
        <v>61 Caring personal service occupations</v>
      </c>
      <c r="AT25" s="69">
        <v>2.6926112230775288</v>
      </c>
      <c r="AU25" s="69">
        <v>3.2661293916964285</v>
      </c>
      <c r="AV25" s="69">
        <v>3.1404985433621948</v>
      </c>
      <c r="AW25" s="69">
        <v>3.3710367486062434</v>
      </c>
      <c r="AX25" s="69">
        <v>3.6187961075283179</v>
      </c>
      <c r="AY25" s="69"/>
      <c r="AZ25" s="69">
        <f t="shared" si="38"/>
        <v>0.47829756416612312</v>
      </c>
      <c r="BA25" s="69">
        <f>'RD T1'!E169</f>
        <v>2.0098718283507391</v>
      </c>
      <c r="BB25" s="69">
        <f t="shared" si="39"/>
        <v>2.4881693925168622</v>
      </c>
      <c r="BD25" t="str">
        <f t="shared" si="40"/>
        <v>61 Caring personal service occupations</v>
      </c>
      <c r="BE25" s="69">
        <v>15.42054754473517</v>
      </c>
      <c r="BF25" s="69">
        <v>17.462699099332529</v>
      </c>
      <c r="BG25" s="69">
        <v>17.417479989817672</v>
      </c>
      <c r="BH25" s="69">
        <v>18.596870461201725</v>
      </c>
      <c r="BI25" s="69">
        <v>21.098721015891172</v>
      </c>
      <c r="BJ25" s="69"/>
      <c r="BK25" s="69">
        <f t="shared" si="41"/>
        <v>3.6812410260735007</v>
      </c>
      <c r="BL25" s="69">
        <f>'RD T1'!E198</f>
        <v>10.944882217119007</v>
      </c>
      <c r="BM25" s="69">
        <f t="shared" si="42"/>
        <v>14.626123243192508</v>
      </c>
      <c r="BO25" t="str">
        <f t="shared" si="43"/>
        <v>61 Caring personal service occupations</v>
      </c>
      <c r="BP25" s="69">
        <v>11.922781629333192</v>
      </c>
      <c r="BQ25" s="69">
        <v>12.005189562265441</v>
      </c>
      <c r="BR25" s="69">
        <v>10.939596468757664</v>
      </c>
      <c r="BS25" s="69">
        <v>11.029391461392693</v>
      </c>
      <c r="BT25" s="69">
        <v>9.1475347345870581</v>
      </c>
      <c r="BU25" s="69"/>
      <c r="BV25" s="69">
        <f t="shared" si="44"/>
        <v>-1.7920617341706055</v>
      </c>
      <c r="BW25" s="69">
        <f>'RD T1'!E227</f>
        <v>4.8487423168518404</v>
      </c>
      <c r="BX25" s="69">
        <f t="shared" si="45"/>
        <v>3.0566805826812349</v>
      </c>
      <c r="BZ25" t="str">
        <f t="shared" si="46"/>
        <v>61 Caring personal service occupations</v>
      </c>
      <c r="CA25" s="69">
        <v>3.7127610840113849</v>
      </c>
      <c r="CB25" s="69">
        <v>2.2965080322794922</v>
      </c>
      <c r="CC25" s="69">
        <v>1.8913658884446511</v>
      </c>
      <c r="CD25" s="69">
        <v>1.5251025464932562</v>
      </c>
      <c r="CE25" s="69">
        <v>1.2609257085763566</v>
      </c>
      <c r="CF25" s="69"/>
      <c r="CG25" s="69">
        <f t="shared" si="47"/>
        <v>-0.63044017986829459</v>
      </c>
      <c r="CH25" s="69">
        <f>'RD T1'!E256</f>
        <v>0.47843024997639227</v>
      </c>
      <c r="CI25" s="69">
        <f t="shared" si="48"/>
        <v>-0.15200992989190232</v>
      </c>
      <c r="CK25" t="str">
        <f t="shared" si="49"/>
        <v>61 Caring personal service occupations</v>
      </c>
      <c r="CL25" s="69">
        <v>0.4967210485970181</v>
      </c>
      <c r="CM25" s="69">
        <v>0.42281056397913358</v>
      </c>
      <c r="CN25" s="69">
        <v>0.41798013106060639</v>
      </c>
      <c r="CO25" s="69">
        <v>0.52678221846844808</v>
      </c>
      <c r="CP25" s="69">
        <v>0.65692017641425549</v>
      </c>
      <c r="CQ25" s="69"/>
      <c r="CR25" s="69">
        <f t="shared" si="50"/>
        <v>0.2389400453536491</v>
      </c>
      <c r="CS25" s="69">
        <f>'RD T1'!E285</f>
        <v>0.14400890776856781</v>
      </c>
      <c r="CT25" s="69">
        <f t="shared" si="51"/>
        <v>0.38294895312221688</v>
      </c>
    </row>
    <row r="26" spans="1:98" x14ac:dyDescent="0.2">
      <c r="A26" s="10" t="str">
        <f>name!D22</f>
        <v>62 Leisure, travel and related personal service occupations</v>
      </c>
      <c r="B26" s="69">
        <v>1.8082529954497373E-2</v>
      </c>
      <c r="C26" s="69">
        <v>2.4911446982148876E-2</v>
      </c>
      <c r="D26" s="69">
        <v>2.7928141075608551E-2</v>
      </c>
      <c r="E26" s="69">
        <v>3.4295559010814373E-2</v>
      </c>
      <c r="F26" s="69">
        <v>4.7580711821119129E-2</v>
      </c>
      <c r="G26" s="11"/>
      <c r="H26" s="69">
        <f t="shared" si="26"/>
        <v>1.9652570745510578E-2</v>
      </c>
      <c r="I26" s="69">
        <f>'RD T1'!E54</f>
        <v>2.0810280857451634E-2</v>
      </c>
      <c r="J26" s="69">
        <f t="shared" si="27"/>
        <v>4.0462851602962216E-2</v>
      </c>
      <c r="L26" t="str">
        <f t="shared" si="28"/>
        <v>62 Leisure, travel and related personal service occupations</v>
      </c>
      <c r="M26" s="69">
        <v>0.3617741716018672</v>
      </c>
      <c r="N26" s="69">
        <v>0.46811625190001249</v>
      </c>
      <c r="O26" s="69">
        <v>0.44731428841197701</v>
      </c>
      <c r="P26" s="69">
        <v>0.54939599795915439</v>
      </c>
      <c r="Q26" s="69">
        <v>0.72243102688485739</v>
      </c>
      <c r="R26" s="11"/>
      <c r="S26" s="69">
        <f t="shared" si="29"/>
        <v>0.27511673847288037</v>
      </c>
      <c r="T26" s="69">
        <f>'RD T1'!E83</f>
        <v>0.33542955170212002</v>
      </c>
      <c r="U26" s="69">
        <f t="shared" si="30"/>
        <v>0.61054629017500039</v>
      </c>
      <c r="W26" t="str">
        <f t="shared" si="31"/>
        <v>62 Leisure, travel and related personal service occupations</v>
      </c>
      <c r="X26" s="69">
        <v>1.6900978657558019</v>
      </c>
      <c r="Y26" s="69">
        <v>2.1275467900682337</v>
      </c>
      <c r="Z26" s="69">
        <v>1.9265598586373645</v>
      </c>
      <c r="AA26" s="69">
        <v>2.3694879111409728</v>
      </c>
      <c r="AB26" s="69">
        <v>3.188304956494151</v>
      </c>
      <c r="AC26" s="69"/>
      <c r="AD26" s="69">
        <f t="shared" si="32"/>
        <v>1.2617450978567866</v>
      </c>
      <c r="AE26" s="69">
        <f>'RD T1'!E112</f>
        <v>1.5753611848963265</v>
      </c>
      <c r="AF26" s="69">
        <f t="shared" si="33"/>
        <v>2.8371062827531128</v>
      </c>
      <c r="AH26" t="str">
        <f t="shared" si="34"/>
        <v>62 Leisure, travel and related personal service occupations</v>
      </c>
      <c r="AI26" s="69">
        <v>1.0145480293168105</v>
      </c>
      <c r="AJ26" s="69">
        <v>1.2668873111863532</v>
      </c>
      <c r="AK26" s="69">
        <v>1.1657813638725596</v>
      </c>
      <c r="AL26" s="69">
        <v>1.2989076236392225</v>
      </c>
      <c r="AM26" s="69">
        <v>1.7051953378779856</v>
      </c>
      <c r="AN26" s="69"/>
      <c r="AO26" s="69">
        <f t="shared" si="35"/>
        <v>0.53941397400542601</v>
      </c>
      <c r="AP26" s="69">
        <f>'RD T1'!E141</f>
        <v>0.86788109330557828</v>
      </c>
      <c r="AQ26" s="69">
        <f t="shared" si="36"/>
        <v>1.4072950673110043</v>
      </c>
      <c r="AS26" t="str">
        <f t="shared" si="37"/>
        <v>62 Leisure, travel and related personal service occupations</v>
      </c>
      <c r="AT26" s="69">
        <v>1.2124024765566537</v>
      </c>
      <c r="AU26" s="69">
        <v>1.5588422739342396</v>
      </c>
      <c r="AV26" s="69">
        <v>1.5414508880913735</v>
      </c>
      <c r="AW26" s="69">
        <v>1.7860533173432067</v>
      </c>
      <c r="AX26" s="69">
        <v>2.4853844348265031</v>
      </c>
      <c r="AY26" s="69"/>
      <c r="AZ26" s="69">
        <f t="shared" si="38"/>
        <v>0.94393354673512953</v>
      </c>
      <c r="BA26" s="69">
        <f>'RD T1'!E170</f>
        <v>1.2414091745939646</v>
      </c>
      <c r="BB26" s="69">
        <f t="shared" si="39"/>
        <v>2.1853427213290941</v>
      </c>
      <c r="BD26" t="str">
        <f t="shared" si="40"/>
        <v>62 Leisure, travel and related personal service occupations</v>
      </c>
      <c r="BE26" s="69">
        <v>4.5405947852047195</v>
      </c>
      <c r="BF26" s="69">
        <v>4.4274311534477464</v>
      </c>
      <c r="BG26" s="69">
        <v>4.3334379279146242</v>
      </c>
      <c r="BH26" s="69">
        <v>4.0575974217587669</v>
      </c>
      <c r="BI26" s="69">
        <v>3.6607853917485578</v>
      </c>
      <c r="BJ26" s="69"/>
      <c r="BK26" s="69">
        <f t="shared" si="41"/>
        <v>-0.67265253616606646</v>
      </c>
      <c r="BL26" s="69">
        <f>'RD T1'!E199</f>
        <v>1.8407209281794927</v>
      </c>
      <c r="BM26" s="69">
        <f t="shared" si="42"/>
        <v>1.1680683920134263</v>
      </c>
      <c r="BO26" t="str">
        <f t="shared" si="43"/>
        <v>62 Leisure, travel and related personal service occupations</v>
      </c>
      <c r="BP26" s="69">
        <v>4.3436704890524078</v>
      </c>
      <c r="BQ26" s="69">
        <v>4.1180188627342522</v>
      </c>
      <c r="BR26" s="69">
        <v>3.7402568825856624</v>
      </c>
      <c r="BS26" s="69">
        <v>3.3727806009470434</v>
      </c>
      <c r="BT26" s="69">
        <v>2.6849465156830976</v>
      </c>
      <c r="BU26" s="69"/>
      <c r="BV26" s="69">
        <f t="shared" si="44"/>
        <v>-1.0553103669025647</v>
      </c>
      <c r="BW26" s="69">
        <f>'RD T1'!E228</f>
        <v>1.4288084430340786</v>
      </c>
      <c r="BX26" s="69">
        <f t="shared" si="45"/>
        <v>0.37349807613151387</v>
      </c>
      <c r="BZ26" t="str">
        <f t="shared" si="46"/>
        <v>62 Leisure, travel and related personal service occupations</v>
      </c>
      <c r="CA26" s="69">
        <v>2.650501823700484</v>
      </c>
      <c r="CB26" s="69">
        <v>2.7807685736675869</v>
      </c>
      <c r="CC26" s="69">
        <v>2.2822687097568655</v>
      </c>
      <c r="CD26" s="69">
        <v>2.2794569942155256</v>
      </c>
      <c r="CE26" s="69">
        <v>1.6960307968184933</v>
      </c>
      <c r="CF26" s="69"/>
      <c r="CG26" s="69">
        <f t="shared" si="47"/>
        <v>-0.58623791293837213</v>
      </c>
      <c r="CH26" s="69">
        <f>'RD T1'!E257</f>
        <v>0.87123920788775</v>
      </c>
      <c r="CI26" s="69">
        <f t="shared" si="48"/>
        <v>0.28500129494937787</v>
      </c>
      <c r="CK26" t="str">
        <f t="shared" si="49"/>
        <v>62 Leisure, travel and related personal service occupations</v>
      </c>
      <c r="CL26" s="69">
        <v>0.77577429890896743</v>
      </c>
      <c r="CM26" s="69">
        <v>0.80415594105893562</v>
      </c>
      <c r="CN26" s="69">
        <v>0.6766367772422619</v>
      </c>
      <c r="CO26" s="69">
        <v>0.59882148198949725</v>
      </c>
      <c r="CP26" s="69">
        <v>0.58340491362151747</v>
      </c>
      <c r="CQ26" s="69"/>
      <c r="CR26" s="69">
        <f t="shared" si="50"/>
        <v>-9.3231863620744426E-2</v>
      </c>
      <c r="CS26" s="69">
        <f>'RD T1'!E286</f>
        <v>0.17602584832913712</v>
      </c>
      <c r="CT26" s="69">
        <f t="shared" si="51"/>
        <v>8.2793984708392693E-2</v>
      </c>
    </row>
    <row r="27" spans="1:98" x14ac:dyDescent="0.2">
      <c r="A27" s="10" t="str">
        <f>name!D23</f>
        <v>63 Community and civil enforcement occupations</v>
      </c>
      <c r="B27" s="69">
        <v>1.5100881733544104E-3</v>
      </c>
      <c r="C27" s="69">
        <v>1.4669325535314865E-3</v>
      </c>
      <c r="D27" s="69">
        <v>1.7859302125287075E-3</v>
      </c>
      <c r="E27" s="69">
        <v>1.8667944472165793E-3</v>
      </c>
      <c r="F27" s="69">
        <v>2.6414153946114939E-3</v>
      </c>
      <c r="G27" s="11"/>
      <c r="H27" s="69">
        <f t="shared" si="26"/>
        <v>8.5548518208278636E-4</v>
      </c>
      <c r="I27" s="69">
        <f>'RD T1'!E55</f>
        <v>1.1580922672086193E-3</v>
      </c>
      <c r="J27" s="69">
        <f t="shared" si="27"/>
        <v>2.0135774492914056E-3</v>
      </c>
      <c r="L27" t="str">
        <f t="shared" si="28"/>
        <v>63 Community and civil enforcement occupations</v>
      </c>
      <c r="M27" s="69">
        <v>2.6744789423921268E-2</v>
      </c>
      <c r="N27" s="69">
        <v>2.5241532096507004E-2</v>
      </c>
      <c r="O27" s="69">
        <v>3.7143145401255608E-2</v>
      </c>
      <c r="P27" s="69">
        <v>3.2749350541725467E-2</v>
      </c>
      <c r="Q27" s="69">
        <v>4.6031733415800594E-2</v>
      </c>
      <c r="R27" s="11"/>
      <c r="S27" s="69">
        <f t="shared" si="29"/>
        <v>8.8885880145449861E-3</v>
      </c>
      <c r="T27" s="69">
        <f>'RD T1'!E84</f>
        <v>2.0102498904610862E-2</v>
      </c>
      <c r="U27" s="69">
        <f t="shared" si="30"/>
        <v>2.8991086919155848E-2</v>
      </c>
      <c r="W27" t="str">
        <f t="shared" si="31"/>
        <v>63 Community and civil enforcement occupations</v>
      </c>
      <c r="X27" s="69">
        <v>0.11863697518941967</v>
      </c>
      <c r="Y27" s="69">
        <v>0.11907142064797581</v>
      </c>
      <c r="Z27" s="69">
        <v>0.13113937716722271</v>
      </c>
      <c r="AA27" s="69">
        <v>0.138058647986817</v>
      </c>
      <c r="AB27" s="69">
        <v>0.16651024663521918</v>
      </c>
      <c r="AC27" s="69"/>
      <c r="AD27" s="69">
        <f t="shared" si="32"/>
        <v>3.5370869467996474E-2</v>
      </c>
      <c r="AE27" s="69">
        <f>'RD T1'!E113</f>
        <v>9.1970753326159976E-2</v>
      </c>
      <c r="AF27" s="69">
        <f t="shared" si="33"/>
        <v>0.12734162279415645</v>
      </c>
      <c r="AH27" t="str">
        <f t="shared" si="34"/>
        <v>63 Community and civil enforcement occupations</v>
      </c>
      <c r="AI27" s="69">
        <v>3.2699845056172461E-2</v>
      </c>
      <c r="AJ27" s="69">
        <v>3.0090645560211408E-2</v>
      </c>
      <c r="AK27" s="69">
        <v>3.9506694509252156E-2</v>
      </c>
      <c r="AL27" s="69">
        <v>3.2149865048536293E-2</v>
      </c>
      <c r="AM27" s="69">
        <v>3.7783950769795259E-2</v>
      </c>
      <c r="AN27" s="69"/>
      <c r="AO27" s="69">
        <f t="shared" si="35"/>
        <v>-1.7227437394568973E-3</v>
      </c>
      <c r="AP27" s="69">
        <f>'RD T1'!E142</f>
        <v>2.0373362438090417E-2</v>
      </c>
      <c r="AQ27" s="69">
        <f t="shared" si="36"/>
        <v>1.865061869863352E-2</v>
      </c>
      <c r="AS27" t="str">
        <f t="shared" si="37"/>
        <v>63 Community and civil enforcement occupations</v>
      </c>
      <c r="AT27" s="69">
        <v>3.2925807848457736E-2</v>
      </c>
      <c r="AU27" s="69">
        <v>2.7627852070045127E-2</v>
      </c>
      <c r="AV27" s="69">
        <v>3.5077205201572481E-2</v>
      </c>
      <c r="AW27" s="69">
        <v>2.7217136614614716E-2</v>
      </c>
      <c r="AX27" s="69">
        <v>2.9166098293589252E-2</v>
      </c>
      <c r="AY27" s="69"/>
      <c r="AZ27" s="69">
        <f t="shared" si="38"/>
        <v>-5.9111069079832296E-3</v>
      </c>
      <c r="BA27" s="69">
        <f>'RD T1'!E171</f>
        <v>1.6704944438148121E-2</v>
      </c>
      <c r="BB27" s="69">
        <f t="shared" si="39"/>
        <v>1.0793837530164892E-2</v>
      </c>
      <c r="BD27" t="str">
        <f t="shared" si="40"/>
        <v>63 Community and civil enforcement occupations</v>
      </c>
      <c r="BE27" s="69">
        <v>0.12618195238786709</v>
      </c>
      <c r="BF27" s="69">
        <v>7.8549049818717687E-2</v>
      </c>
      <c r="BG27" s="69">
        <v>0.1189787523094801</v>
      </c>
      <c r="BH27" s="69">
        <v>7.5859197537779699E-2</v>
      </c>
      <c r="BI27" s="69">
        <v>7.915056212852678E-2</v>
      </c>
      <c r="BJ27" s="69"/>
      <c r="BK27" s="69">
        <f t="shared" si="41"/>
        <v>-3.9828190180953321E-2</v>
      </c>
      <c r="BL27" s="69">
        <f>'RD T1'!E200</f>
        <v>3.0418812200025867E-2</v>
      </c>
      <c r="BM27" s="69">
        <f t="shared" si="42"/>
        <v>-9.4093779809274539E-3</v>
      </c>
      <c r="BO27" t="str">
        <f t="shared" si="43"/>
        <v>63 Community and civil enforcement occupations</v>
      </c>
      <c r="BP27" s="69">
        <v>0.16017316085295988</v>
      </c>
      <c r="BQ27" s="69">
        <v>0.13219783127547741</v>
      </c>
      <c r="BR27" s="69">
        <v>0.16004271964205846</v>
      </c>
      <c r="BS27" s="69">
        <v>0.11759516270432811</v>
      </c>
      <c r="BT27" s="69">
        <v>0.11230464474441343</v>
      </c>
      <c r="BU27" s="69"/>
      <c r="BV27" s="69">
        <f t="shared" si="44"/>
        <v>-4.7738074897645033E-2</v>
      </c>
      <c r="BW27" s="69">
        <f>'RD T1'!E229</f>
        <v>4.9071375945423018E-2</v>
      </c>
      <c r="BX27" s="69">
        <f t="shared" si="45"/>
        <v>1.333301047777985E-3</v>
      </c>
      <c r="BZ27" t="str">
        <f t="shared" si="46"/>
        <v>63 Community and civil enforcement occupations</v>
      </c>
      <c r="CA27" s="69">
        <v>0.13575700149839864</v>
      </c>
      <c r="CB27" s="69">
        <v>0.104802563550489</v>
      </c>
      <c r="CC27" s="69">
        <v>0.12777874458911451</v>
      </c>
      <c r="CD27" s="69">
        <v>0.10114090111570873</v>
      </c>
      <c r="CE27" s="69">
        <v>8.6767125236177647E-2</v>
      </c>
      <c r="CF27" s="69"/>
      <c r="CG27" s="69">
        <f t="shared" si="47"/>
        <v>-4.1011619352936859E-2</v>
      </c>
      <c r="CH27" s="69">
        <f>'RD T1'!E258</f>
        <v>3.8760275964467621E-2</v>
      </c>
      <c r="CI27" s="69">
        <f t="shared" si="48"/>
        <v>-2.2513433884692388E-3</v>
      </c>
      <c r="CK27" t="str">
        <f t="shared" si="49"/>
        <v>63 Community and civil enforcement occupations</v>
      </c>
      <c r="CL27" s="69">
        <v>3.655582164953864E-2</v>
      </c>
      <c r="CM27" s="69">
        <v>2.6315367661074552E-2</v>
      </c>
      <c r="CN27" s="69">
        <v>3.5421520444988155E-2</v>
      </c>
      <c r="CO27" s="69">
        <v>2.0307277480001228E-2</v>
      </c>
      <c r="CP27" s="69">
        <v>1.665914676004952E-2</v>
      </c>
      <c r="CQ27" s="69"/>
      <c r="CR27" s="69">
        <f t="shared" si="50"/>
        <v>-1.8762373684938636E-2</v>
      </c>
      <c r="CS27" s="69">
        <f>'RD T1'!E287</f>
        <v>4.9152282355059583E-3</v>
      </c>
      <c r="CT27" s="69">
        <f t="shared" si="51"/>
        <v>-1.3847145449432677E-2</v>
      </c>
    </row>
    <row r="28" spans="1:98" x14ac:dyDescent="0.2">
      <c r="A28" s="10" t="str">
        <f>name!D24</f>
        <v>71 Sales occupations</v>
      </c>
      <c r="B28" s="69">
        <v>0.11122178184816311</v>
      </c>
      <c r="C28" s="69">
        <v>0.1267927186053372</v>
      </c>
      <c r="D28" s="69">
        <v>0.11698556423833385</v>
      </c>
      <c r="E28" s="69">
        <v>0.12881947097654042</v>
      </c>
      <c r="F28" s="69">
        <v>0.16205888967949128</v>
      </c>
      <c r="G28" s="11"/>
      <c r="H28" s="69">
        <f t="shared" si="26"/>
        <v>4.5073325441157427E-2</v>
      </c>
      <c r="I28" s="69">
        <f>'RD T1'!E56</f>
        <v>6.6512100373820368E-2</v>
      </c>
      <c r="J28" s="69">
        <f t="shared" si="27"/>
        <v>0.1115854258149778</v>
      </c>
      <c r="L28" t="str">
        <f t="shared" si="28"/>
        <v>71 Sales occupations</v>
      </c>
      <c r="M28" s="69">
        <v>1.3187564905323597</v>
      </c>
      <c r="N28" s="69">
        <v>1.5274522648911395</v>
      </c>
      <c r="O28" s="69">
        <v>1.6590657237101816</v>
      </c>
      <c r="P28" s="69">
        <v>1.8711466256385882</v>
      </c>
      <c r="Q28" s="69">
        <v>2.5745804172091646</v>
      </c>
      <c r="R28" s="11"/>
      <c r="S28" s="69">
        <f t="shared" si="29"/>
        <v>0.91551469349898307</v>
      </c>
      <c r="T28" s="69">
        <f>'RD T1'!E85</f>
        <v>1.0076705709197311</v>
      </c>
      <c r="U28" s="69">
        <f t="shared" si="30"/>
        <v>1.9231852644187142</v>
      </c>
      <c r="W28" t="str">
        <f t="shared" si="31"/>
        <v>71 Sales occupations</v>
      </c>
      <c r="X28" s="69">
        <v>5.2497914130220895</v>
      </c>
      <c r="Y28" s="69">
        <v>5.6094084475970174</v>
      </c>
      <c r="Z28" s="69">
        <v>5.6866844836550854</v>
      </c>
      <c r="AA28" s="69">
        <v>5.9905976068232416</v>
      </c>
      <c r="AB28" s="69">
        <v>7.4242037388038282</v>
      </c>
      <c r="AC28" s="69"/>
      <c r="AD28" s="69">
        <f t="shared" si="32"/>
        <v>1.7375192551487428</v>
      </c>
      <c r="AE28" s="69">
        <f>'RD T1'!E114</f>
        <v>3.397933562860139</v>
      </c>
      <c r="AF28" s="69">
        <f t="shared" si="33"/>
        <v>5.1354528180088819</v>
      </c>
      <c r="AH28" t="str">
        <f t="shared" si="34"/>
        <v>71 Sales occupations</v>
      </c>
      <c r="AI28" s="69">
        <v>1.7030045217794485</v>
      </c>
      <c r="AJ28" s="69">
        <v>1.7024208451609926</v>
      </c>
      <c r="AK28" s="69">
        <v>1.7405243535277104</v>
      </c>
      <c r="AL28" s="69">
        <v>1.7267878911710053</v>
      </c>
      <c r="AM28" s="69">
        <v>2.0174515300200153</v>
      </c>
      <c r="AN28" s="69"/>
      <c r="AO28" s="69">
        <f t="shared" si="35"/>
        <v>0.27692717649230492</v>
      </c>
      <c r="AP28" s="69">
        <f>'RD T1'!E143</f>
        <v>0.95277014781729441</v>
      </c>
      <c r="AQ28" s="69">
        <f t="shared" si="36"/>
        <v>1.2296973243095994</v>
      </c>
      <c r="AS28" t="str">
        <f t="shared" si="37"/>
        <v>71 Sales occupations</v>
      </c>
      <c r="AT28" s="69">
        <v>1.4460329550741573</v>
      </c>
      <c r="AU28" s="69">
        <v>1.4173568762343112</v>
      </c>
      <c r="AV28" s="69">
        <v>1.4290766133334687</v>
      </c>
      <c r="AW28" s="69">
        <v>1.381459786248419</v>
      </c>
      <c r="AX28" s="69">
        <v>1.6050291054999735</v>
      </c>
      <c r="AY28" s="69"/>
      <c r="AZ28" s="69">
        <f t="shared" si="38"/>
        <v>0.17595249216650477</v>
      </c>
      <c r="BA28" s="69">
        <f>'RD T1'!E172</f>
        <v>0.66031928054784372</v>
      </c>
      <c r="BB28" s="69">
        <f t="shared" si="39"/>
        <v>0.83627177271434849</v>
      </c>
      <c r="BD28" t="str">
        <f t="shared" si="40"/>
        <v>71 Sales occupations</v>
      </c>
      <c r="BE28" s="69">
        <v>10.414339664989074</v>
      </c>
      <c r="BF28" s="69">
        <v>9.5111641889301559</v>
      </c>
      <c r="BG28" s="69">
        <v>10.314279473521337</v>
      </c>
      <c r="BH28" s="69">
        <v>9.6274216646263611</v>
      </c>
      <c r="BI28" s="69">
        <v>9.8700868888780278</v>
      </c>
      <c r="BJ28" s="69"/>
      <c r="BK28" s="69">
        <f t="shared" si="41"/>
        <v>-0.44419258464330902</v>
      </c>
      <c r="BL28" s="69">
        <f>'RD T1'!E201</f>
        <v>4.3014991285204154</v>
      </c>
      <c r="BM28" s="69">
        <f t="shared" si="42"/>
        <v>3.8573065438771064</v>
      </c>
      <c r="BO28" t="str">
        <f t="shared" si="43"/>
        <v>71 Sales occupations</v>
      </c>
      <c r="BP28" s="69">
        <v>10.41799800138827</v>
      </c>
      <c r="BQ28" s="69">
        <v>9.0173917319136923</v>
      </c>
      <c r="BR28" s="69">
        <v>8.529629856695939</v>
      </c>
      <c r="BS28" s="69">
        <v>7.4491251851205114</v>
      </c>
      <c r="BT28" s="69">
        <v>5.8110459843644158</v>
      </c>
      <c r="BU28" s="69"/>
      <c r="BV28" s="69">
        <f t="shared" si="44"/>
        <v>-2.7185838723315232</v>
      </c>
      <c r="BW28" s="69">
        <f>'RD T1'!E230</f>
        <v>2.9721911640986489</v>
      </c>
      <c r="BX28" s="69">
        <f t="shared" si="45"/>
        <v>0.25360729176712571</v>
      </c>
      <c r="BZ28" t="str">
        <f t="shared" si="46"/>
        <v>71 Sales occupations</v>
      </c>
      <c r="CA28" s="69">
        <v>7.0580484920507631</v>
      </c>
      <c r="CB28" s="69">
        <v>6.293689800045005</v>
      </c>
      <c r="CC28" s="69">
        <v>5.4673524952119728</v>
      </c>
      <c r="CD28" s="69">
        <v>4.4710855877840414</v>
      </c>
      <c r="CE28" s="69">
        <v>1.8390234902522915</v>
      </c>
      <c r="CF28" s="69"/>
      <c r="CG28" s="69">
        <f t="shared" si="47"/>
        <v>-3.6283290049596815</v>
      </c>
      <c r="CH28" s="69">
        <f>'RD T1'!E259</f>
        <v>1.2343128037760038</v>
      </c>
      <c r="CI28" s="69">
        <f t="shared" si="48"/>
        <v>-2.3940162011836774</v>
      </c>
      <c r="CK28" t="str">
        <f t="shared" si="49"/>
        <v>71 Sales occupations</v>
      </c>
      <c r="CL28" s="69">
        <v>2.3624554361545593</v>
      </c>
      <c r="CM28" s="69">
        <v>2.2182734287912833</v>
      </c>
      <c r="CN28" s="69">
        <v>1.9677377203570732</v>
      </c>
      <c r="CO28" s="69">
        <v>1.7302186206539487</v>
      </c>
      <c r="CP28" s="69">
        <v>1.4051173313636935</v>
      </c>
      <c r="CQ28" s="69"/>
      <c r="CR28" s="69">
        <f t="shared" si="50"/>
        <v>-0.56262038899337963</v>
      </c>
      <c r="CS28" s="69">
        <f>'RD T1'!E288</f>
        <v>0.39820820643618016</v>
      </c>
      <c r="CT28" s="69">
        <f t="shared" si="51"/>
        <v>-0.16441218255719947</v>
      </c>
    </row>
    <row r="29" spans="1:98" x14ac:dyDescent="0.2">
      <c r="A29" s="10" t="str">
        <f>name!D25</f>
        <v>72 Customer service occupations</v>
      </c>
      <c r="B29" s="69">
        <v>3.5881220621243257E-2</v>
      </c>
      <c r="C29" s="69">
        <v>4.2087259465829717E-2</v>
      </c>
      <c r="D29" s="69">
        <v>4.8309694891764454E-2</v>
      </c>
      <c r="E29" s="69">
        <v>7.1967547014568367E-2</v>
      </c>
      <c r="F29" s="69">
        <v>9.9153662082103147E-2</v>
      </c>
      <c r="G29" s="11"/>
      <c r="H29" s="69">
        <f>F29-D29</f>
        <v>5.0843967190338693E-2</v>
      </c>
      <c r="I29" s="69">
        <f>'RD T1'!E57</f>
        <v>3.6520010074497879E-2</v>
      </c>
      <c r="J29" s="69">
        <f t="shared" si="27"/>
        <v>8.7363977264836579E-2</v>
      </c>
      <c r="L29" t="str">
        <f t="shared" si="28"/>
        <v>72 Customer service occupations</v>
      </c>
      <c r="M29" s="69">
        <v>0.42525450020803024</v>
      </c>
      <c r="N29" s="69">
        <v>0.54097272228844473</v>
      </c>
      <c r="O29" s="69">
        <v>0.56518516413030817</v>
      </c>
      <c r="P29" s="69">
        <v>0.8490367262788121</v>
      </c>
      <c r="Q29" s="69">
        <v>1.1766246490148857</v>
      </c>
      <c r="R29" s="11"/>
      <c r="S29" s="69">
        <f t="shared" si="29"/>
        <v>0.61143948488457756</v>
      </c>
      <c r="T29" s="69">
        <f>'RD T1'!E86</f>
        <v>0.45678739472979624</v>
      </c>
      <c r="U29" s="69">
        <f t="shared" si="30"/>
        <v>1.0682268796143739</v>
      </c>
      <c r="W29" t="str">
        <f t="shared" si="31"/>
        <v>72 Customer service occupations</v>
      </c>
      <c r="X29" s="69">
        <v>1.6767810410131216</v>
      </c>
      <c r="Y29" s="69">
        <v>1.8969331565671002</v>
      </c>
      <c r="Z29" s="69">
        <v>1.9389119555671279</v>
      </c>
      <c r="AA29" s="69">
        <v>2.6167434429188865</v>
      </c>
      <c r="AB29" s="69">
        <v>3.3976887185104303</v>
      </c>
      <c r="AC29" s="69"/>
      <c r="AD29" s="69">
        <f t="shared" si="32"/>
        <v>1.4587767629433024</v>
      </c>
      <c r="AE29" s="69">
        <f>'RD T1'!E115</f>
        <v>1.4284355553524031</v>
      </c>
      <c r="AF29" s="69">
        <f t="shared" si="33"/>
        <v>2.8872123182957052</v>
      </c>
      <c r="AH29" t="str">
        <f t="shared" si="34"/>
        <v>72 Customer service occupations</v>
      </c>
      <c r="AI29" s="69">
        <v>0.49952328229574833</v>
      </c>
      <c r="AJ29" s="69">
        <v>0.59680122820101422</v>
      </c>
      <c r="AK29" s="69">
        <v>0.65222789364340894</v>
      </c>
      <c r="AL29" s="69">
        <v>0.87978167684658437</v>
      </c>
      <c r="AM29" s="69">
        <v>1.1099410823146434</v>
      </c>
      <c r="AN29" s="69"/>
      <c r="AO29" s="69">
        <f t="shared" si="35"/>
        <v>0.45771318867123445</v>
      </c>
      <c r="AP29" s="69">
        <f>'RD T1'!E144</f>
        <v>0.51071342910020134</v>
      </c>
      <c r="AQ29" s="69">
        <f t="shared" si="36"/>
        <v>0.96842661777143579</v>
      </c>
      <c r="AS29" t="str">
        <f t="shared" si="37"/>
        <v>72 Customer service occupations</v>
      </c>
      <c r="AT29" s="69">
        <v>0.62207101156072286</v>
      </c>
      <c r="AU29" s="69">
        <v>0.69597345253802267</v>
      </c>
      <c r="AV29" s="69">
        <v>0.71098488207514499</v>
      </c>
      <c r="AW29" s="69">
        <v>0.90355922579059911</v>
      </c>
      <c r="AX29" s="69">
        <v>1.0541777851843996</v>
      </c>
      <c r="AY29" s="69"/>
      <c r="AZ29" s="69">
        <f t="shared" si="38"/>
        <v>0.34319290310925465</v>
      </c>
      <c r="BA29" s="69">
        <f>'RD T1'!E173</f>
        <v>0.46542700791735858</v>
      </c>
      <c r="BB29" s="69">
        <f t="shared" si="39"/>
        <v>0.80861991102661324</v>
      </c>
      <c r="BD29" t="str">
        <f t="shared" si="40"/>
        <v>72 Customer service occupations</v>
      </c>
      <c r="BE29" s="69">
        <v>2.4832807238342154</v>
      </c>
      <c r="BF29" s="69">
        <v>2.3813358939743301</v>
      </c>
      <c r="BG29" s="69">
        <v>2.5466835524387967</v>
      </c>
      <c r="BH29" s="69">
        <v>3.0064469193222991</v>
      </c>
      <c r="BI29" s="69">
        <v>3.2687462070598552</v>
      </c>
      <c r="BJ29" s="69"/>
      <c r="BK29" s="69">
        <f t="shared" si="41"/>
        <v>0.72206265462105845</v>
      </c>
      <c r="BL29" s="69">
        <f>'RD T1'!E202</f>
        <v>1.3724671953115914</v>
      </c>
      <c r="BM29" s="69">
        <f t="shared" si="42"/>
        <v>2.0945298499326501</v>
      </c>
      <c r="BO29" t="str">
        <f t="shared" si="43"/>
        <v>72 Customer service occupations</v>
      </c>
      <c r="BP29" s="69">
        <v>2.6521290801943622</v>
      </c>
      <c r="BQ29" s="69">
        <v>2.5870091088573499</v>
      </c>
      <c r="BR29" s="69">
        <v>2.5097470564708275</v>
      </c>
      <c r="BS29" s="69">
        <v>3.0659436886489742</v>
      </c>
      <c r="BT29" s="69">
        <v>2.8996579752490228</v>
      </c>
      <c r="BU29" s="69"/>
      <c r="BV29" s="69">
        <f t="shared" si="44"/>
        <v>0.38991091877819528</v>
      </c>
      <c r="BW29" s="69">
        <f>'RD T1'!E231</f>
        <v>1.333729711092815</v>
      </c>
      <c r="BX29" s="69">
        <f t="shared" si="45"/>
        <v>1.7236406298710103</v>
      </c>
      <c r="BZ29" t="str">
        <f t="shared" si="46"/>
        <v>72 Customer service occupations</v>
      </c>
      <c r="CA29" s="69">
        <v>1.335265981990361</v>
      </c>
      <c r="CB29" s="69">
        <v>1.2183252472956203</v>
      </c>
      <c r="CC29" s="69">
        <v>1.1038748637794058</v>
      </c>
      <c r="CD29" s="69">
        <v>1.2587513944459106</v>
      </c>
      <c r="CE29" s="69">
        <v>1.103127605457684</v>
      </c>
      <c r="CF29" s="69"/>
      <c r="CG29" s="69">
        <f t="shared" si="47"/>
        <v>-7.4725832172184425E-4</v>
      </c>
      <c r="CH29" s="69">
        <f>'RD T1'!E260</f>
        <v>0.39438055487642226</v>
      </c>
      <c r="CI29" s="69">
        <f t="shared" si="48"/>
        <v>0.39363329655470042</v>
      </c>
      <c r="CK29" t="str">
        <f t="shared" si="49"/>
        <v>72 Customer service occupations</v>
      </c>
      <c r="CL29" s="69">
        <v>0.30284059064481872</v>
      </c>
      <c r="CM29" s="69">
        <v>0.40178023928939732</v>
      </c>
      <c r="CN29" s="69">
        <v>0.39392977012753844</v>
      </c>
      <c r="CO29" s="69">
        <v>0.65552128483363514</v>
      </c>
      <c r="CP29" s="69">
        <v>0.8846093711456976</v>
      </c>
      <c r="CQ29" s="69"/>
      <c r="CR29" s="69">
        <f t="shared" si="50"/>
        <v>0.49067960101815916</v>
      </c>
      <c r="CS29" s="69">
        <f>'RD T1'!E289</f>
        <v>0.20159197760803255</v>
      </c>
      <c r="CT29" s="69">
        <f t="shared" si="51"/>
        <v>0.69227157862619171</v>
      </c>
    </row>
    <row r="30" spans="1:98" x14ac:dyDescent="0.2">
      <c r="A30" s="10" t="str">
        <f>name!D26</f>
        <v>81 Process, plant and machine operatives</v>
      </c>
      <c r="B30" s="69">
        <v>2.2068165558104934E-2</v>
      </c>
      <c r="C30" s="69">
        <v>3.0136787017891142E-2</v>
      </c>
      <c r="D30" s="69">
        <v>2.8566346278188444E-2</v>
      </c>
      <c r="E30" s="69">
        <v>4.1725167147886821E-2</v>
      </c>
      <c r="F30" s="69">
        <v>6.5195716407569868E-2</v>
      </c>
      <c r="G30" s="11"/>
      <c r="H30" s="69">
        <f t="shared" si="26"/>
        <v>3.6629370129381424E-2</v>
      </c>
      <c r="I30" s="69">
        <f>'RD T1'!E58</f>
        <v>2.4068481228393966E-2</v>
      </c>
      <c r="J30" s="69">
        <f t="shared" si="27"/>
        <v>6.069785135777539E-2</v>
      </c>
      <c r="L30" t="str">
        <f t="shared" si="28"/>
        <v>81 Process, plant and machine operatives</v>
      </c>
      <c r="M30" s="69">
        <v>0.12154405367741643</v>
      </c>
      <c r="N30" s="69">
        <v>0.15706223255679136</v>
      </c>
      <c r="O30" s="69">
        <v>0.15660889074001608</v>
      </c>
      <c r="P30" s="69">
        <v>0.23710061764999343</v>
      </c>
      <c r="Q30" s="69">
        <v>0.37561720637945106</v>
      </c>
      <c r="R30" s="11"/>
      <c r="S30" s="69">
        <f t="shared" si="29"/>
        <v>0.21900831563943499</v>
      </c>
      <c r="T30" s="69">
        <f>'RD T1'!E87</f>
        <v>0.12661783718363115</v>
      </c>
      <c r="U30" s="69">
        <f t="shared" si="30"/>
        <v>0.34562615282306614</v>
      </c>
      <c r="W30" t="str">
        <f t="shared" si="31"/>
        <v>81 Process, plant and machine operatives</v>
      </c>
      <c r="X30" s="69">
        <v>0.37307810406547354</v>
      </c>
      <c r="Y30" s="69">
        <v>0.39285530903241556</v>
      </c>
      <c r="Z30" s="69">
        <v>0.36484361101808749</v>
      </c>
      <c r="AA30" s="69">
        <v>0.55677440403084877</v>
      </c>
      <c r="AB30" s="69">
        <v>0.84713238013619208</v>
      </c>
      <c r="AC30" s="69"/>
      <c r="AD30" s="69">
        <f t="shared" si="32"/>
        <v>0.48228876911810459</v>
      </c>
      <c r="AE30" s="69">
        <f>'RD T1'!E116</f>
        <v>0.30490069768227673</v>
      </c>
      <c r="AF30" s="69">
        <f t="shared" si="33"/>
        <v>0.78718946680038138</v>
      </c>
      <c r="AH30" t="str">
        <f t="shared" si="34"/>
        <v>81 Process, plant and machine operatives</v>
      </c>
      <c r="AI30" s="69">
        <v>0.15875006329958383</v>
      </c>
      <c r="AJ30" s="69">
        <v>0.18156674359814867</v>
      </c>
      <c r="AK30" s="69">
        <v>0.17239385019522721</v>
      </c>
      <c r="AL30" s="69">
        <v>0.25773012009820395</v>
      </c>
      <c r="AM30" s="69">
        <v>0.40456258488000907</v>
      </c>
      <c r="AN30" s="69"/>
      <c r="AO30" s="69">
        <f t="shared" si="35"/>
        <v>0.23216873468478186</v>
      </c>
      <c r="AP30" s="69">
        <f>'RD T1'!E145</f>
        <v>0.14402281113389548</v>
      </c>
      <c r="AQ30" s="69">
        <f t="shared" si="36"/>
        <v>0.37619154581867731</v>
      </c>
      <c r="AS30" t="str">
        <f t="shared" si="37"/>
        <v>81 Process, plant and machine operatives</v>
      </c>
      <c r="AT30" s="69">
        <v>0.36166231299376556</v>
      </c>
      <c r="AU30" s="69">
        <v>0.41166228730570248</v>
      </c>
      <c r="AV30" s="69">
        <v>0.38068562706333064</v>
      </c>
      <c r="AW30" s="69">
        <v>0.52919765239441618</v>
      </c>
      <c r="AX30" s="69">
        <v>0.70093626282373711</v>
      </c>
      <c r="AY30" s="69"/>
      <c r="AZ30" s="69">
        <f t="shared" si="38"/>
        <v>0.32025063576040647</v>
      </c>
      <c r="BA30" s="69">
        <f>'RD T1'!E174</f>
        <v>0.27340026543471402</v>
      </c>
      <c r="BB30" s="69">
        <f t="shared" si="39"/>
        <v>0.59365090119512054</v>
      </c>
      <c r="BD30" t="str">
        <f t="shared" si="40"/>
        <v>81 Process, plant and machine operatives</v>
      </c>
      <c r="BE30" s="69">
        <v>2.1417628766449162</v>
      </c>
      <c r="BF30" s="69">
        <v>2.1821831427100276</v>
      </c>
      <c r="BG30" s="69">
        <v>2.1033753439670129</v>
      </c>
      <c r="BH30" s="69">
        <v>2.7221066160270775</v>
      </c>
      <c r="BI30" s="69">
        <v>3.1770044066990422</v>
      </c>
      <c r="BJ30" s="69"/>
      <c r="BK30" s="69">
        <f t="shared" si="41"/>
        <v>1.0736290627320293</v>
      </c>
      <c r="BL30" s="69">
        <f>'RD T1'!E203</f>
        <v>1.0250478915825127</v>
      </c>
      <c r="BM30" s="69">
        <f t="shared" si="42"/>
        <v>2.0986769543145423</v>
      </c>
      <c r="BO30" t="str">
        <f t="shared" si="43"/>
        <v>81 Process, plant and machine operatives</v>
      </c>
      <c r="BP30" s="69">
        <v>2.6096418622964181</v>
      </c>
      <c r="BQ30" s="69">
        <v>2.9839210818380124</v>
      </c>
      <c r="BR30" s="69">
        <v>2.4575617094415643</v>
      </c>
      <c r="BS30" s="69">
        <v>3.1933706722851092</v>
      </c>
      <c r="BT30" s="69">
        <v>3.2180689642112559</v>
      </c>
      <c r="BU30" s="69"/>
      <c r="BV30" s="69">
        <f t="shared" si="44"/>
        <v>0.76050725476969161</v>
      </c>
      <c r="BW30" s="69">
        <f>'RD T1'!E232</f>
        <v>1.1865907175514281</v>
      </c>
      <c r="BX30" s="69">
        <f t="shared" si="45"/>
        <v>1.9470979723211197</v>
      </c>
      <c r="BZ30" t="str">
        <f t="shared" si="46"/>
        <v>81 Process, plant and machine operatives</v>
      </c>
      <c r="CA30" s="69">
        <v>2.3597573485074657</v>
      </c>
      <c r="CB30" s="69">
        <v>2.0738560831772275</v>
      </c>
      <c r="CC30" s="69">
        <v>1.7831410954344644</v>
      </c>
      <c r="CD30" s="69">
        <v>1.9539658613117659</v>
      </c>
      <c r="CE30" s="69">
        <v>0.88573715123768981</v>
      </c>
      <c r="CF30" s="69"/>
      <c r="CG30" s="69">
        <f t="shared" si="47"/>
        <v>-0.89740394419677461</v>
      </c>
      <c r="CH30" s="69">
        <f>'RD T1'!E261</f>
        <v>0.51698067386610169</v>
      </c>
      <c r="CI30" s="69">
        <f t="shared" si="48"/>
        <v>-0.38042327033067291</v>
      </c>
      <c r="CK30" t="str">
        <f t="shared" si="49"/>
        <v>81 Process, plant and machine operatives</v>
      </c>
      <c r="CL30" s="69">
        <v>0.8888280584774525</v>
      </c>
      <c r="CM30" s="69">
        <v>0.76381767019857083</v>
      </c>
      <c r="CN30" s="69">
        <v>0.61415788181024689</v>
      </c>
      <c r="CO30" s="69">
        <v>0.44633847483541056</v>
      </c>
      <c r="CP30" s="69">
        <v>0.30450936464362638</v>
      </c>
      <c r="CQ30" s="69"/>
      <c r="CR30" s="69">
        <f t="shared" si="50"/>
        <v>-0.30964851716662051</v>
      </c>
      <c r="CS30" s="69">
        <f>'RD T1'!E290</f>
        <v>9.4407021238438762E-2</v>
      </c>
      <c r="CT30" s="69">
        <f t="shared" si="51"/>
        <v>-0.21524149592818176</v>
      </c>
    </row>
    <row r="31" spans="1:98" x14ac:dyDescent="0.2">
      <c r="A31" s="10" t="str">
        <f>name!D27</f>
        <v>82 Transport and mobile machine drivers and operatives</v>
      </c>
      <c r="B31" s="69">
        <v>4.0293496774878743E-2</v>
      </c>
      <c r="C31" s="69">
        <v>5.454174981549257E-2</v>
      </c>
      <c r="D31" s="69">
        <v>5.1000033388799784E-2</v>
      </c>
      <c r="E31" s="69">
        <v>7.0747917091918133E-2</v>
      </c>
      <c r="F31" s="69">
        <v>9.8225261317949147E-2</v>
      </c>
      <c r="G31" s="11"/>
      <c r="H31" s="69">
        <f t="shared" si="26"/>
        <v>4.7225227929149363E-2</v>
      </c>
      <c r="I31" s="69">
        <f>'RD T1'!E59</f>
        <v>5.0939344852254001E-2</v>
      </c>
      <c r="J31" s="69">
        <f t="shared" si="27"/>
        <v>9.8164572781403364E-2</v>
      </c>
      <c r="L31" t="str">
        <f t="shared" si="28"/>
        <v>82 Transport and mobile machine drivers and operatives</v>
      </c>
      <c r="M31" s="69">
        <v>0.33600983579392457</v>
      </c>
      <c r="N31" s="69">
        <v>0.47108974205057613</v>
      </c>
      <c r="O31" s="69">
        <v>0.45708286262355619</v>
      </c>
      <c r="P31" s="69">
        <v>0.56379926039260231</v>
      </c>
      <c r="Q31" s="69">
        <v>0.78648742483980683</v>
      </c>
      <c r="R31" s="11"/>
      <c r="S31" s="69">
        <f t="shared" si="29"/>
        <v>0.32940456221625064</v>
      </c>
      <c r="T31" s="69">
        <f>'RD T1'!E88</f>
        <v>0.40050383387840577</v>
      </c>
      <c r="U31" s="69">
        <f t="shared" si="30"/>
        <v>0.72990839609465641</v>
      </c>
      <c r="W31" t="str">
        <f t="shared" si="31"/>
        <v>82 Transport and mobile machine drivers and operatives</v>
      </c>
      <c r="X31" s="69">
        <v>0.93287067675512603</v>
      </c>
      <c r="Y31" s="69">
        <v>1.2240278876929302</v>
      </c>
      <c r="Z31" s="69">
        <v>1.0829568995356404</v>
      </c>
      <c r="AA31" s="69">
        <v>1.2401103413677372</v>
      </c>
      <c r="AB31" s="69">
        <v>1.6264223683592729</v>
      </c>
      <c r="AC31" s="69"/>
      <c r="AD31" s="69">
        <f t="shared" si="32"/>
        <v>0.54346546882363245</v>
      </c>
      <c r="AE31" s="69">
        <f>'RD T1'!E117</f>
        <v>0.90043708733429717</v>
      </c>
      <c r="AF31" s="69">
        <f t="shared" si="33"/>
        <v>1.4439025561579295</v>
      </c>
      <c r="AH31" t="str">
        <f t="shared" si="34"/>
        <v>82 Transport and mobile machine drivers and operatives</v>
      </c>
      <c r="AI31" s="69">
        <v>0.40886283161482817</v>
      </c>
      <c r="AJ31" s="69">
        <v>0.54503338147284941</v>
      </c>
      <c r="AK31" s="69">
        <v>0.48269285239048182</v>
      </c>
      <c r="AL31" s="69">
        <v>0.57239032814394197</v>
      </c>
      <c r="AM31" s="69">
        <v>0.71521227180486635</v>
      </c>
      <c r="AN31" s="69"/>
      <c r="AO31" s="69">
        <f t="shared" si="35"/>
        <v>0.23251941941438453</v>
      </c>
      <c r="AP31" s="69">
        <f>'RD T1'!E146</f>
        <v>0.41031789608746694</v>
      </c>
      <c r="AQ31" s="69">
        <f t="shared" si="36"/>
        <v>0.64283731550185141</v>
      </c>
      <c r="AS31" t="str">
        <f t="shared" si="37"/>
        <v>82 Transport and mobile machine drivers and operatives</v>
      </c>
      <c r="AT31" s="69">
        <v>0.70259583247621438</v>
      </c>
      <c r="AU31" s="69">
        <v>0.8979667537153323</v>
      </c>
      <c r="AV31" s="69">
        <v>0.84416163962251267</v>
      </c>
      <c r="AW31" s="69">
        <v>0.95660038768048627</v>
      </c>
      <c r="AX31" s="69">
        <v>1.1447718684270556</v>
      </c>
      <c r="AY31" s="69"/>
      <c r="AZ31" s="69">
        <f t="shared" si="38"/>
        <v>0.30061022880454291</v>
      </c>
      <c r="BA31" s="69">
        <f>'RD T1'!E175</f>
        <v>0.68534147329650774</v>
      </c>
      <c r="BB31" s="69">
        <f t="shared" si="39"/>
        <v>0.98595170210105065</v>
      </c>
      <c r="BD31" t="str">
        <f t="shared" si="40"/>
        <v>82 Transport and mobile machine drivers and operatives</v>
      </c>
      <c r="BE31" s="69">
        <v>3.7608874657287346</v>
      </c>
      <c r="BF31" s="69">
        <v>4.0156826785569599</v>
      </c>
      <c r="BG31" s="69">
        <v>3.7803640447213476</v>
      </c>
      <c r="BH31" s="69">
        <v>4.1999006375995815</v>
      </c>
      <c r="BI31" s="69">
        <v>4.7526386401623979</v>
      </c>
      <c r="BJ31" s="69"/>
      <c r="BK31" s="69">
        <f t="shared" si="41"/>
        <v>0.97227459544105033</v>
      </c>
      <c r="BL31" s="69">
        <f>'RD T1'!E204</f>
        <v>2.206222523944779</v>
      </c>
      <c r="BM31" s="69">
        <f t="shared" si="42"/>
        <v>3.1784971193858294</v>
      </c>
      <c r="BO31" t="str">
        <f t="shared" si="43"/>
        <v>82 Transport and mobile machine drivers and operatives</v>
      </c>
      <c r="BP31" s="69">
        <v>5.1570882703675185</v>
      </c>
      <c r="BQ31" s="69">
        <v>6.016341877588836</v>
      </c>
      <c r="BR31" s="69">
        <v>4.6720820505747209</v>
      </c>
      <c r="BS31" s="69">
        <v>5.0576378276018019</v>
      </c>
      <c r="BT31" s="69">
        <v>4.8787389929558893</v>
      </c>
      <c r="BU31" s="69"/>
      <c r="BV31" s="69">
        <f t="shared" si="44"/>
        <v>0.20665694238116838</v>
      </c>
      <c r="BW31" s="69">
        <f>'RD T1'!E233</f>
        <v>2.6513996893516687</v>
      </c>
      <c r="BX31" s="69">
        <f t="shared" si="45"/>
        <v>2.8580566317328371</v>
      </c>
      <c r="BZ31" t="str">
        <f t="shared" si="46"/>
        <v>82 Transport and mobile machine drivers and operatives</v>
      </c>
      <c r="CA31" s="69">
        <v>5.2416829458127356</v>
      </c>
      <c r="CB31" s="69">
        <v>4.7549705965819342</v>
      </c>
      <c r="CC31" s="69">
        <v>3.6742396436561275</v>
      </c>
      <c r="CD31" s="69">
        <v>3.6250347897467932</v>
      </c>
      <c r="CE31" s="69">
        <v>2.7241291382696553</v>
      </c>
      <c r="CF31" s="69"/>
      <c r="CG31" s="69">
        <f t="shared" si="47"/>
        <v>-0.95011050538647224</v>
      </c>
      <c r="CH31" s="69">
        <f>'RD T1'!E262</f>
        <v>1.5044920318926573</v>
      </c>
      <c r="CI31" s="69">
        <f t="shared" si="48"/>
        <v>0.55438152650618511</v>
      </c>
      <c r="CK31" t="str">
        <f t="shared" si="49"/>
        <v>82 Transport and mobile machine drivers and operatives</v>
      </c>
      <c r="CL31" s="69">
        <v>1.8139069103219767</v>
      </c>
      <c r="CM31" s="69">
        <v>2.1570107030765002</v>
      </c>
      <c r="CN31" s="69">
        <v>1.7220543991043917</v>
      </c>
      <c r="CO31" s="69">
        <v>1.8573776031305456</v>
      </c>
      <c r="CP31" s="69">
        <v>1.4652341982700319</v>
      </c>
      <c r="CQ31" s="69"/>
      <c r="CR31" s="69">
        <f t="shared" si="50"/>
        <v>-0.25682020083435986</v>
      </c>
      <c r="CS31" s="69">
        <f>'RD T1'!E291</f>
        <v>0.64224793632142674</v>
      </c>
      <c r="CT31" s="69">
        <f t="shared" si="51"/>
        <v>0.38542773548706688</v>
      </c>
    </row>
    <row r="32" spans="1:98" x14ac:dyDescent="0.2">
      <c r="A32" s="10" t="str">
        <f>name!D28</f>
        <v>91 Elementary trades and related occupations</v>
      </c>
      <c r="B32" s="69">
        <v>6.3007846035052404E-4</v>
      </c>
      <c r="C32" s="69">
        <v>5.0566927806575991E-4</v>
      </c>
      <c r="D32" s="69">
        <v>5.1138969438847262E-4</v>
      </c>
      <c r="E32" s="69">
        <v>4.5824632415668212E-4</v>
      </c>
      <c r="F32" s="69">
        <v>5.3224897676061068E-4</v>
      </c>
      <c r="G32" s="11"/>
      <c r="H32" s="69">
        <f t="shared" si="26"/>
        <v>2.0859282372138067E-5</v>
      </c>
      <c r="I32" s="69">
        <f>'RD T1'!E60</f>
        <v>2.8798600019345257E-4</v>
      </c>
      <c r="J32" s="69">
        <f t="shared" si="27"/>
        <v>3.0884528256559064E-4</v>
      </c>
      <c r="L32" t="str">
        <f t="shared" si="28"/>
        <v>91 Elementary trades and related occupations</v>
      </c>
      <c r="M32" s="69">
        <v>7.909094283840265E-2</v>
      </c>
      <c r="N32" s="69">
        <v>9.857089545112778E-2</v>
      </c>
      <c r="O32" s="69">
        <v>9.3205751328139533E-2</v>
      </c>
      <c r="P32" s="69">
        <v>9.7707166437162499E-2</v>
      </c>
      <c r="Q32" s="69">
        <v>0.13934710230427208</v>
      </c>
      <c r="R32" s="11"/>
      <c r="S32" s="69">
        <f t="shared" si="29"/>
        <v>4.6141350976132547E-2</v>
      </c>
      <c r="T32" s="69">
        <f>'RD T1'!E89</f>
        <v>5.2422758979949691E-2</v>
      </c>
      <c r="U32" s="69">
        <f t="shared" si="30"/>
        <v>9.8564109956082238E-2</v>
      </c>
      <c r="W32" t="str">
        <f t="shared" si="31"/>
        <v>91 Elementary trades and related occupations</v>
      </c>
      <c r="X32" s="69">
        <v>0.33955860692598455</v>
      </c>
      <c r="Y32" s="69">
        <v>0.35344017097111285</v>
      </c>
      <c r="Z32" s="69">
        <v>0.30806522040109474</v>
      </c>
      <c r="AA32" s="69">
        <v>0.26702150671163999</v>
      </c>
      <c r="AB32" s="69">
        <v>0.29612685925657956</v>
      </c>
      <c r="AC32" s="69"/>
      <c r="AD32" s="69">
        <f t="shared" si="32"/>
        <v>-1.1938361144515186E-2</v>
      </c>
      <c r="AE32" s="69">
        <f>'RD T1'!E118</f>
        <v>0.15497405775756487</v>
      </c>
      <c r="AF32" s="69">
        <f t="shared" si="33"/>
        <v>0.14303569661304968</v>
      </c>
      <c r="AH32" t="str">
        <f t="shared" si="34"/>
        <v>91 Elementary trades and related occupations</v>
      </c>
      <c r="AI32" s="69">
        <v>0.24559123190775409</v>
      </c>
      <c r="AJ32" s="69">
        <v>0.27155633901690202</v>
      </c>
      <c r="AK32" s="69">
        <v>0.22465454706760107</v>
      </c>
      <c r="AL32" s="69">
        <v>0.22098713093658759</v>
      </c>
      <c r="AM32" s="69">
        <v>0.29726338370265604</v>
      </c>
      <c r="AN32" s="69"/>
      <c r="AO32" s="69">
        <f t="shared" si="35"/>
        <v>7.2608836635054963E-2</v>
      </c>
      <c r="AP32" s="69">
        <f>'RD T1'!E147</f>
        <v>0.12915798455254493</v>
      </c>
      <c r="AQ32" s="69">
        <f t="shared" si="36"/>
        <v>0.20176682118759989</v>
      </c>
      <c r="AS32" t="str">
        <f t="shared" si="37"/>
        <v>91 Elementary trades and related occupations</v>
      </c>
      <c r="AT32" s="69">
        <v>0.27054344577228939</v>
      </c>
      <c r="AU32" s="69">
        <v>0.27385743228992143</v>
      </c>
      <c r="AV32" s="69">
        <v>0.27948710061364923</v>
      </c>
      <c r="AW32" s="69">
        <v>0.24595393532600068</v>
      </c>
      <c r="AX32" s="69">
        <v>0.27883437840265823</v>
      </c>
      <c r="AY32" s="69"/>
      <c r="AZ32" s="69">
        <f t="shared" si="38"/>
        <v>-6.5272221099099692E-4</v>
      </c>
      <c r="BA32" s="69">
        <f>'RD T1'!E176</f>
        <v>0.12565854189707337</v>
      </c>
      <c r="BB32" s="69">
        <f t="shared" si="39"/>
        <v>0.12500581968608238</v>
      </c>
      <c r="BD32" t="str">
        <f t="shared" si="40"/>
        <v>91 Elementary trades and related occupations</v>
      </c>
      <c r="BE32" s="69">
        <v>1.3961280111170262</v>
      </c>
      <c r="BF32" s="69">
        <v>1.2338685594247814</v>
      </c>
      <c r="BG32" s="69">
        <v>1.2243567180238615</v>
      </c>
      <c r="BH32" s="69">
        <v>1.1812110593394027</v>
      </c>
      <c r="BI32" s="69">
        <v>1.4196191453753226</v>
      </c>
      <c r="BJ32" s="69"/>
      <c r="BK32" s="69">
        <f t="shared" si="41"/>
        <v>0.19526242735146115</v>
      </c>
      <c r="BL32" s="69">
        <f>'RD T1'!E205</f>
        <v>0.42638600509336883</v>
      </c>
      <c r="BM32" s="69">
        <f t="shared" si="42"/>
        <v>0.62164843244482992</v>
      </c>
      <c r="BO32" t="str">
        <f t="shared" si="43"/>
        <v>91 Elementary trades and related occupations</v>
      </c>
      <c r="BP32" s="69">
        <v>2.0968171018543624</v>
      </c>
      <c r="BQ32" s="69">
        <v>2.0396867390909317</v>
      </c>
      <c r="BR32" s="69">
        <v>1.7332991247541789</v>
      </c>
      <c r="BS32" s="69">
        <v>1.4827533105410753</v>
      </c>
      <c r="BT32" s="69">
        <v>1.4283525110279252</v>
      </c>
      <c r="BU32" s="69"/>
      <c r="BV32" s="69">
        <f t="shared" si="44"/>
        <v>-0.30494661372625376</v>
      </c>
      <c r="BW32" s="69">
        <f>'RD T1'!E234</f>
        <v>0.52703984420704075</v>
      </c>
      <c r="BX32" s="69">
        <f t="shared" si="45"/>
        <v>0.222093230480787</v>
      </c>
      <c r="BZ32" t="str">
        <f t="shared" si="46"/>
        <v>91 Elementary trades and related occupations</v>
      </c>
      <c r="CA32" s="69">
        <v>2.6612423611414431</v>
      </c>
      <c r="CB32" s="69">
        <v>2.1534188489084785</v>
      </c>
      <c r="CC32" s="69">
        <v>1.838272401082087</v>
      </c>
      <c r="CD32" s="69">
        <v>1.4897608937729068</v>
      </c>
      <c r="CE32" s="69">
        <v>1.1039825648322728</v>
      </c>
      <c r="CF32" s="69"/>
      <c r="CG32" s="69">
        <f t="shared" si="47"/>
        <v>-0.73428983624981425</v>
      </c>
      <c r="CH32" s="69">
        <f>'RD T1'!E263</f>
        <v>0.47624447513537227</v>
      </c>
      <c r="CI32" s="69">
        <f t="shared" si="48"/>
        <v>-0.25804536111444198</v>
      </c>
      <c r="CK32" t="str">
        <f t="shared" si="49"/>
        <v>91 Elementary trades and related occupations</v>
      </c>
      <c r="CL32" s="69">
        <v>1.0440440423355626</v>
      </c>
      <c r="CM32" s="69">
        <v>0.91696390696203733</v>
      </c>
      <c r="CN32" s="69">
        <v>0.83172920968941233</v>
      </c>
      <c r="CO32" s="69">
        <v>0.62431004581466309</v>
      </c>
      <c r="CP32" s="69">
        <v>0.47502334168851057</v>
      </c>
      <c r="CQ32" s="69"/>
      <c r="CR32" s="69">
        <f t="shared" si="50"/>
        <v>-0.35670586800090176</v>
      </c>
      <c r="CS32" s="69">
        <f>'RD T1'!E292</f>
        <v>0.16871488560414374</v>
      </c>
      <c r="CT32" s="69">
        <f t="shared" si="51"/>
        <v>-0.18799098239675802</v>
      </c>
    </row>
    <row r="33" spans="1:98" x14ac:dyDescent="0.2">
      <c r="A33" s="10" t="str">
        <f>name!D29</f>
        <v>92 Elementary administration and service occupations</v>
      </c>
      <c r="B33" s="69">
        <v>3.7922545366456256E-2</v>
      </c>
      <c r="C33" s="69">
        <v>4.534321875576245E-2</v>
      </c>
      <c r="D33" s="69">
        <v>4.8270304893122722E-2</v>
      </c>
      <c r="E33" s="69">
        <v>5.885966787929061E-2</v>
      </c>
      <c r="F33" s="69">
        <v>7.6342227952003447E-2</v>
      </c>
      <c r="G33" s="11"/>
      <c r="H33" s="69">
        <f t="shared" ref="H33" si="52">F33-D33</f>
        <v>2.8071923058880725E-2</v>
      </c>
      <c r="I33" s="69">
        <f>'RD T1'!E61</f>
        <v>3.5937857484780518E-2</v>
      </c>
      <c r="J33" s="69">
        <f t="shared" ref="J33" si="53">SUM(H33:I33)</f>
        <v>6.4009780543661243E-2</v>
      </c>
      <c r="L33" t="str">
        <f t="shared" ref="L33" si="54">A33</f>
        <v>92 Elementary administration and service occupations</v>
      </c>
      <c r="M33" s="69">
        <v>1.1676746815733978</v>
      </c>
      <c r="N33" s="69">
        <v>1.5461827435734219</v>
      </c>
      <c r="O33" s="69">
        <v>1.6691919324863762</v>
      </c>
      <c r="P33" s="69">
        <v>2.1571535418047572</v>
      </c>
      <c r="Q33" s="69">
        <v>3.0967516268970376</v>
      </c>
      <c r="R33" s="11"/>
      <c r="S33" s="69">
        <f t="shared" ref="S33" si="55">Q33-O33</f>
        <v>1.4275596944106614</v>
      </c>
      <c r="T33" s="69">
        <f>'RD T1'!E90</f>
        <v>1.3703312419587899</v>
      </c>
      <c r="U33" s="69">
        <f t="shared" ref="U33" si="56">SUM(S33:T33)</f>
        <v>2.7978909363694511</v>
      </c>
      <c r="W33" t="str">
        <f t="shared" ref="W33" si="57">A33</f>
        <v>92 Elementary administration and service occupations</v>
      </c>
      <c r="X33" s="69">
        <v>4.4185618459401121</v>
      </c>
      <c r="Y33" s="69">
        <v>5.347998713765131</v>
      </c>
      <c r="Z33" s="69">
        <v>5.2074768220795145</v>
      </c>
      <c r="AA33" s="69">
        <v>6.177194928138368</v>
      </c>
      <c r="AB33" s="69">
        <v>8.1419140222513366</v>
      </c>
      <c r="AC33" s="69"/>
      <c r="AD33" s="69">
        <f t="shared" ref="AD33" si="58">AB33-Z33</f>
        <v>2.9344372001718222</v>
      </c>
      <c r="AE33" s="69">
        <f>'RD T1'!E119</f>
        <v>4.2424252120741848</v>
      </c>
      <c r="AF33" s="69">
        <f t="shared" ref="AF33" si="59">SUM(AD33:AE33)</f>
        <v>7.176862412246007</v>
      </c>
      <c r="AH33" t="str">
        <f t="shared" ref="AH33" si="60">L33</f>
        <v>92 Elementary administration and service occupations</v>
      </c>
      <c r="AI33" s="69">
        <v>2.1834770490484772</v>
      </c>
      <c r="AJ33" s="69">
        <v>2.6882584108563599</v>
      </c>
      <c r="AK33" s="69">
        <v>2.6655567443253529</v>
      </c>
      <c r="AL33" s="69">
        <v>3.1046539627332517</v>
      </c>
      <c r="AM33" s="69">
        <v>4.1068180275829231</v>
      </c>
      <c r="AN33" s="69"/>
      <c r="AO33" s="69">
        <f t="shared" ref="AO33" si="61">AM33-AK33</f>
        <v>1.4412612832575702</v>
      </c>
      <c r="AP33" s="69">
        <f>'RD T1'!E148</f>
        <v>2.0693229450639028</v>
      </c>
      <c r="AQ33" s="69">
        <f t="shared" ref="AQ33" si="62">SUM(AO33:AP33)</f>
        <v>3.510584228321473</v>
      </c>
      <c r="AS33" t="str">
        <f t="shared" ref="AS33" si="63">W33</f>
        <v>92 Elementary administration and service occupations</v>
      </c>
      <c r="AT33" s="69">
        <v>2.0234623313943181</v>
      </c>
      <c r="AU33" s="69">
        <v>2.3278536396756762</v>
      </c>
      <c r="AV33" s="69">
        <v>2.392244699868078</v>
      </c>
      <c r="AW33" s="69">
        <v>2.7550954102250897</v>
      </c>
      <c r="AX33" s="69">
        <v>3.637656703416857</v>
      </c>
      <c r="AY33" s="69"/>
      <c r="AZ33" s="69">
        <f t="shared" ref="AZ33" si="64">AX33-AV33</f>
        <v>1.245412003548779</v>
      </c>
      <c r="BA33" s="69">
        <f>'RD T1'!E177</f>
        <v>1.8199631511497072</v>
      </c>
      <c r="BB33" s="69">
        <f t="shared" ref="BB33" si="65">SUM(AZ33:BA33)</f>
        <v>3.0653751546984864</v>
      </c>
      <c r="BD33" t="str">
        <f t="shared" ref="BD33" si="66">AH33</f>
        <v>92 Elementary administration and service occupations</v>
      </c>
      <c r="BE33" s="69">
        <v>12.374416217415444</v>
      </c>
      <c r="BF33" s="69">
        <v>11.133048591007535</v>
      </c>
      <c r="BG33" s="69">
        <v>11.147795766786224</v>
      </c>
      <c r="BH33" s="69">
        <v>10.886981875422691</v>
      </c>
      <c r="BI33" s="69">
        <v>10.718121780139766</v>
      </c>
      <c r="BJ33" s="69"/>
      <c r="BK33" s="69">
        <f t="shared" ref="BK33" si="67">BI33-BG33</f>
        <v>-0.42967398664645806</v>
      </c>
      <c r="BL33" s="69">
        <f>'RD T1'!E206</f>
        <v>5.525278225533186</v>
      </c>
      <c r="BM33" s="69">
        <f t="shared" ref="BM33" si="68">SUM(BK33:BL33)</f>
        <v>5.095604238886728</v>
      </c>
      <c r="BO33" t="str">
        <f t="shared" ref="BO33" si="69">AS33</f>
        <v>92 Elementary administration and service occupations</v>
      </c>
      <c r="BP33" s="69">
        <v>18.261907469948422</v>
      </c>
      <c r="BQ33" s="69">
        <v>18.10859496797076</v>
      </c>
      <c r="BR33" s="69">
        <v>15.952449671559506</v>
      </c>
      <c r="BS33" s="69">
        <v>16.61374860773968</v>
      </c>
      <c r="BT33" s="69">
        <v>14.854110773780503</v>
      </c>
      <c r="BU33" s="69"/>
      <c r="BV33" s="69">
        <f t="shared" ref="BV33" si="70">BT33-BR33</f>
        <v>-1.0983388977790032</v>
      </c>
      <c r="BW33" s="69">
        <f>'RD T1'!E235</f>
        <v>7.3980321944362775</v>
      </c>
      <c r="BX33" s="69">
        <f t="shared" ref="BX33" si="71">SUM(BV33:BW33)</f>
        <v>6.2996932966572743</v>
      </c>
      <c r="BZ33" t="str">
        <f t="shared" ref="BZ33" si="72">BD33</f>
        <v>92 Elementary administration and service occupations</v>
      </c>
      <c r="CA33" s="69">
        <v>16.737618006144878</v>
      </c>
      <c r="CB33" s="69">
        <v>15.716840769374048</v>
      </c>
      <c r="CC33" s="69">
        <v>13.146468716095598</v>
      </c>
      <c r="CD33" s="69">
        <v>13.377438729421845</v>
      </c>
      <c r="CE33" s="69">
        <v>9.3910915956847987</v>
      </c>
      <c r="CF33" s="69"/>
      <c r="CG33" s="69">
        <f t="shared" ref="CG33" si="73">CE33-CC33</f>
        <v>-3.7553771204107989</v>
      </c>
      <c r="CH33" s="69">
        <f>'RD T1'!E264</f>
        <v>4.7454498272433225</v>
      </c>
      <c r="CI33" s="69">
        <f t="shared" ref="CI33" si="74">SUM(CG33:CH33)</f>
        <v>0.99007270683252369</v>
      </c>
      <c r="CK33" t="str">
        <f t="shared" ref="CK33" si="75">BO33</f>
        <v>92 Elementary administration and service occupations</v>
      </c>
      <c r="CL33" s="69">
        <v>6.6675631863389606</v>
      </c>
      <c r="CM33" s="69">
        <v>5.9012893775220396</v>
      </c>
      <c r="CN33" s="69">
        <v>4.9657052016794321</v>
      </c>
      <c r="CO33" s="69">
        <v>3.6878669334148606</v>
      </c>
      <c r="CP33" s="69">
        <v>2.6870184967080619</v>
      </c>
      <c r="CQ33" s="69"/>
      <c r="CR33" s="69">
        <f t="shared" ref="CR33" si="76">CP33-CN33</f>
        <v>-2.2786867049713702</v>
      </c>
      <c r="CS33" s="69">
        <f>'RD T1'!E293</f>
        <v>0.84935367354201508</v>
      </c>
      <c r="CT33" s="69">
        <f t="shared" ref="CT33" si="77">SUM(CR33:CS33)</f>
        <v>-1.4293330314293551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9.260548102014841</v>
      </c>
      <c r="C35" s="67">
        <f t="shared" ref="C35:F35" si="78">SUM(C8:C33)</f>
        <v>11.698067499309943</v>
      </c>
      <c r="D35" s="67">
        <f t="shared" si="78"/>
        <v>12.589907206319189</v>
      </c>
      <c r="E35" s="67">
        <f t="shared" si="78"/>
        <v>14.505822576804302</v>
      </c>
      <c r="F35" s="67">
        <f t="shared" si="78"/>
        <v>18.348033681518114</v>
      </c>
      <c r="G35" s="11"/>
      <c r="H35" s="67">
        <f>F35-D35</f>
        <v>5.7581264751989245</v>
      </c>
      <c r="I35" s="67">
        <f>SUM(I8:I33)</f>
        <v>7.581437905898901</v>
      </c>
      <c r="J35" s="67">
        <f>SUM(H35:I35)</f>
        <v>13.339564381097826</v>
      </c>
      <c r="L35" s="24" t="str">
        <f>A35</f>
        <v>All occupations</v>
      </c>
      <c r="M35" s="67">
        <f>SUM(M8:M33)</f>
        <v>65.810449577065853</v>
      </c>
      <c r="N35" s="67">
        <f t="shared" ref="N35:Q35" si="79">SUM(N8:N33)</f>
        <v>83.747962203200373</v>
      </c>
      <c r="O35" s="67">
        <f t="shared" si="79"/>
        <v>89.814347131264341</v>
      </c>
      <c r="P35" s="67">
        <f t="shared" si="79"/>
        <v>104.1160142597075</v>
      </c>
      <c r="Q35" s="67">
        <f t="shared" si="79"/>
        <v>132.23766294222014</v>
      </c>
      <c r="R35" s="11"/>
      <c r="S35" s="67">
        <f t="shared" si="29"/>
        <v>42.423315810955799</v>
      </c>
      <c r="T35" s="67">
        <f>SUM(T8:T33)</f>
        <v>57.123949707128787</v>
      </c>
      <c r="U35" s="67">
        <f>SUM(S35:T35)</f>
        <v>99.547265518084586</v>
      </c>
      <c r="W35" s="24" t="str">
        <f>A35</f>
        <v>All occupations</v>
      </c>
      <c r="X35" s="67">
        <f>SUM(X8:X33)</f>
        <v>140.04584462322026</v>
      </c>
      <c r="Y35" s="67">
        <f t="shared" ref="Y35:AB35" si="80">SUM(Y8:Y33)</f>
        <v>157.78810138836167</v>
      </c>
      <c r="Z35" s="67">
        <f t="shared" si="80"/>
        <v>155.7374410340752</v>
      </c>
      <c r="AA35" s="67">
        <f t="shared" si="80"/>
        <v>166.55873139274419</v>
      </c>
      <c r="AB35" s="67">
        <f t="shared" si="80"/>
        <v>189.88486875584317</v>
      </c>
      <c r="AC35" s="69"/>
      <c r="AD35" s="67">
        <f t="shared" ref="AD35" si="81">AB35-Z35</f>
        <v>34.147427721767968</v>
      </c>
      <c r="AE35" s="67">
        <f>SUM(AE8:AE33)</f>
        <v>92.625129810520363</v>
      </c>
      <c r="AF35" s="67">
        <f>SUM(AD35:AE35)</f>
        <v>126.77255753228833</v>
      </c>
      <c r="AH35" s="24" t="str">
        <f>L35</f>
        <v>All occupations</v>
      </c>
      <c r="AI35" s="67">
        <f>SUM(AI8:AI33)</f>
        <v>38.130943631310224</v>
      </c>
      <c r="AJ35" s="67">
        <f t="shared" ref="AJ35:AM35" si="82">SUM(AJ8:AJ33)</f>
        <v>40.997057426057054</v>
      </c>
      <c r="AK35" s="67">
        <f t="shared" si="82"/>
        <v>40.537357710975684</v>
      </c>
      <c r="AL35" s="67">
        <f t="shared" si="82"/>
        <v>40.603390407859045</v>
      </c>
      <c r="AM35" s="67">
        <f t="shared" si="82"/>
        <v>44.974684659970087</v>
      </c>
      <c r="AN35" s="69"/>
      <c r="AO35" s="67">
        <f t="shared" ref="AO35" si="83">AM35-AK35</f>
        <v>4.4373269489944036</v>
      </c>
      <c r="AP35" s="67">
        <f>SUM(AP8:AP33)</f>
        <v>22.287897040974158</v>
      </c>
      <c r="AQ35" s="67">
        <f>SUM(AO35:AP35)</f>
        <v>26.725223989968562</v>
      </c>
      <c r="AS35" s="24" t="str">
        <f>W35</f>
        <v>All occupations</v>
      </c>
      <c r="AT35" s="67">
        <f>SUM(AT8:AT33)</f>
        <v>37.573435100916477</v>
      </c>
      <c r="AU35" s="67">
        <f t="shared" ref="AU35:AX35" si="84">SUM(AU8:AU33)</f>
        <v>41.732638100613386</v>
      </c>
      <c r="AV35" s="67">
        <f t="shared" si="84"/>
        <v>41.597453960369371</v>
      </c>
      <c r="AW35" s="67">
        <f t="shared" si="84"/>
        <v>42.858467419938037</v>
      </c>
      <c r="AX35" s="67">
        <f t="shared" si="84"/>
        <v>48.671925566205658</v>
      </c>
      <c r="AY35" s="69"/>
      <c r="AZ35" s="67">
        <f t="shared" ref="AZ35" si="85">AX35-AV35</f>
        <v>7.0744716058362869</v>
      </c>
      <c r="BA35" s="67">
        <f>SUM(BA8:BA33)</f>
        <v>23.306918291433792</v>
      </c>
      <c r="BB35" s="67">
        <f>SUM(AZ35:BA35)</f>
        <v>30.381389897270079</v>
      </c>
      <c r="BD35" s="24" t="str">
        <f>AH35</f>
        <v>All occupations</v>
      </c>
      <c r="BE35" s="67">
        <f>SUM(BE8:BE33)</f>
        <v>130.77599716290803</v>
      </c>
      <c r="BF35" s="67">
        <f t="shared" ref="BF35:BI35" si="86">SUM(BF8:BF33)</f>
        <v>127.01364455606509</v>
      </c>
      <c r="BG35" s="67">
        <f t="shared" si="86"/>
        <v>131.72998579055374</v>
      </c>
      <c r="BH35" s="67">
        <f t="shared" si="86"/>
        <v>129.2418654502645</v>
      </c>
      <c r="BI35" s="67">
        <f t="shared" si="86"/>
        <v>128.59260944780894</v>
      </c>
      <c r="BJ35" s="69"/>
      <c r="BK35" s="67">
        <f t="shared" ref="BK35" si="87">BI35-BG35</f>
        <v>-3.1373763427448011</v>
      </c>
      <c r="BL35" s="67">
        <f>SUM(BL8:BL33)</f>
        <v>59.201688482178113</v>
      </c>
      <c r="BM35" s="67">
        <f>SUM(BK35:BL35)</f>
        <v>56.064312139433312</v>
      </c>
      <c r="BO35" s="24" t="str">
        <f>AS35</f>
        <v>All occupations</v>
      </c>
      <c r="BP35" s="67">
        <f>SUM(BP8:BP33)</f>
        <v>125.1606552805456</v>
      </c>
      <c r="BQ35" s="67">
        <f t="shared" ref="BQ35:BT35" si="88">SUM(BQ8:BQ33)</f>
        <v>123.42532227547174</v>
      </c>
      <c r="BR35" s="67">
        <f t="shared" si="88"/>
        <v>112.54933633746008</v>
      </c>
      <c r="BS35" s="67">
        <f t="shared" si="88"/>
        <v>110.17576544601729</v>
      </c>
      <c r="BT35" s="67">
        <f t="shared" si="88"/>
        <v>93.104203928979402</v>
      </c>
      <c r="BU35" s="69"/>
      <c r="BV35" s="67">
        <f t="shared" ref="BV35" si="89">BT35-BR35</f>
        <v>-19.445132408480674</v>
      </c>
      <c r="BW35" s="67">
        <f>SUM(BW8:BW33)</f>
        <v>45.708636564240912</v>
      </c>
      <c r="BX35" s="67">
        <f>SUM(BV35:BW35)</f>
        <v>26.263504155760238</v>
      </c>
      <c r="BZ35" s="24" t="str">
        <f>BD35</f>
        <v>All occupations</v>
      </c>
      <c r="CA35" s="67">
        <f>SUM(CA8:CA33)</f>
        <v>85.107492752129616</v>
      </c>
      <c r="CB35" s="67">
        <f t="shared" ref="CB35:CE35" si="90">SUM(CB8:CB33)</f>
        <v>77.043480511488823</v>
      </c>
      <c r="CC35" s="67">
        <f t="shared" si="90"/>
        <v>66.71869303215253</v>
      </c>
      <c r="CD35" s="67">
        <f t="shared" si="90"/>
        <v>63.145832545035269</v>
      </c>
      <c r="CE35" s="67">
        <f t="shared" si="90"/>
        <v>43.279894535408367</v>
      </c>
      <c r="CF35" s="69"/>
      <c r="CG35" s="67">
        <f t="shared" ref="CG35" si="91">CE35-CC35</f>
        <v>-23.438798496744162</v>
      </c>
      <c r="CH35" s="67">
        <f>SUM(CH8:CH33)</f>
        <v>21.833228754280125</v>
      </c>
      <c r="CI35" s="67">
        <f>SUM(CG35:CH35)</f>
        <v>-1.6055697424640378</v>
      </c>
      <c r="CK35" s="24" t="str">
        <f>BO35</f>
        <v>All occupations</v>
      </c>
      <c r="CL35" s="67">
        <f>SUM(CL8:CL33)</f>
        <v>23.840633769888999</v>
      </c>
      <c r="CM35" s="67">
        <f t="shared" ref="CM35:CP35" si="92">SUM(CM8:CM33)</f>
        <v>24.108726039432057</v>
      </c>
      <c r="CN35" s="67">
        <f t="shared" si="92"/>
        <v>21.059477796829725</v>
      </c>
      <c r="CO35" s="67">
        <f t="shared" si="92"/>
        <v>20.388110501629829</v>
      </c>
      <c r="CP35" s="67">
        <f t="shared" si="92"/>
        <v>19.66611648204627</v>
      </c>
      <c r="CQ35" s="69"/>
      <c r="CR35" s="67">
        <f t="shared" ref="CR35" si="93">CP35-CN35</f>
        <v>-1.3933613147834549</v>
      </c>
      <c r="CS35" s="67">
        <f>SUM(CS8:CS33)</f>
        <v>5.8564596447148274</v>
      </c>
      <c r="CT35" s="67">
        <f>SUM(CR35:CS35)</f>
        <v>4.4630983299313725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Enterprise M3 LEP (including all of Surrey)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Enterprise M3 LEP (including all of Surrey)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Enterprise M3 LEP (including all of Surrey)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Enterprise M3 LEP (including all of Surrey)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Enterprise M3 LEP (including all of Surrey)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Enterprise M3 LEP (including all of Surrey)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Enterprise M3 LEP (including all of Surrey)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Enterprise M3 LEP (including all of Surrey)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Enterprise M3 LEP (including all of Surrey)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8.5957042798096879</v>
      </c>
      <c r="C45" s="18">
        <f t="shared" si="104"/>
        <v>8.5337764656588959</v>
      </c>
      <c r="D45" s="18">
        <f t="shared" si="104"/>
        <v>9.0909256308392283</v>
      </c>
      <c r="E45" s="18">
        <f t="shared" si="104"/>
        <v>8.2645278088713479</v>
      </c>
      <c r="F45" s="18">
        <f t="shared" si="104"/>
        <v>8.5665791997662417</v>
      </c>
      <c r="H45" s="68">
        <f t="shared" ref="H45:H70" si="105">IF(D8&gt;0,(H8/D8)*100,0)</f>
        <v>37.330287396165104</v>
      </c>
      <c r="I45" s="69">
        <f t="shared" ref="I45:I70" si="106">IF(D8&gt;0,I8/D8*100,0)</f>
        <v>61.62592445481603</v>
      </c>
      <c r="J45" s="69">
        <f t="shared" ref="J45:J70" si="107">IF(D8&gt;0,(J8/D8)*100,0)</f>
        <v>98.956211850981134</v>
      </c>
      <c r="L45" t="str">
        <f>A45</f>
        <v>11 Corporate managers and directors</v>
      </c>
      <c r="M45" s="18">
        <f t="shared" ref="M45:Q54" si="108">M8/M$35*100</f>
        <v>9.3487020220413815</v>
      </c>
      <c r="N45" s="18">
        <f t="shared" si="108"/>
        <v>9.7419376899239509</v>
      </c>
      <c r="O45" s="18">
        <f t="shared" si="108"/>
        <v>9.8718573763851314</v>
      </c>
      <c r="P45" s="18">
        <f t="shared" si="108"/>
        <v>8.7991911815924126</v>
      </c>
      <c r="Q45" s="18">
        <f t="shared" si="108"/>
        <v>9.0108401483169818</v>
      </c>
      <c r="S45" s="68">
        <f t="shared" ref="S45:S70" si="109">IF(O8&gt;0,(S8/O8)*100,0)</f>
        <v>34.392756298205867</v>
      </c>
      <c r="T45" s="69">
        <f t="shared" ref="T45:T70" si="110">IF(O8&gt;0,T8/O8*100,0)</f>
        <v>60.984275731174755</v>
      </c>
      <c r="U45" s="69">
        <f t="shared" ref="U45:U70" si="111">IF(O8&gt;0,(U8/O8)*100,0)</f>
        <v>95.377032029380601</v>
      </c>
      <c r="W45" t="str">
        <f>A45</f>
        <v>11 Corporate managers and directors</v>
      </c>
      <c r="X45" s="18">
        <f t="shared" ref="X45:AB54" si="112">X8/X$35*100</f>
        <v>11.129494201962711</v>
      </c>
      <c r="Y45" s="18">
        <f t="shared" si="112"/>
        <v>11.972780985072461</v>
      </c>
      <c r="Z45" s="18">
        <f t="shared" si="112"/>
        <v>11.70270149025867</v>
      </c>
      <c r="AA45" s="18">
        <f t="shared" si="112"/>
        <v>10.522253339276547</v>
      </c>
      <c r="AB45" s="18">
        <f t="shared" si="112"/>
        <v>10.583143158515243</v>
      </c>
      <c r="AD45" s="68">
        <f t="shared" ref="AD45:AD70" si="113">IF(Z8&gt;0,(AD8/Z8)*100,0)</f>
        <v>10.262000562968673</v>
      </c>
      <c r="AE45" s="69">
        <f t="shared" ref="AE45:AE70" si="114">IF(Z8&gt;0,AE8/Z8*100,0)</f>
        <v>57.899810812775257</v>
      </c>
      <c r="AF45" s="69">
        <f t="shared" ref="AF45:AF70" si="115">IF(Z8&gt;0,(AF8/Z8)*100,0)</f>
        <v>68.161811375743923</v>
      </c>
      <c r="AH45" t="str">
        <f>L45</f>
        <v>11 Corporate managers and directors</v>
      </c>
      <c r="AI45" s="18">
        <f t="shared" ref="AI45:AM54" si="116">AI8/AI$35*100</f>
        <v>7.3090461112008853</v>
      </c>
      <c r="AJ45" s="18">
        <f t="shared" si="116"/>
        <v>8.2734572776257806</v>
      </c>
      <c r="AK45" s="18">
        <f t="shared" si="116"/>
        <v>8.5188963395018007</v>
      </c>
      <c r="AL45" s="18">
        <f t="shared" si="116"/>
        <v>7.8192884613787843</v>
      </c>
      <c r="AM45" s="18">
        <f t="shared" si="116"/>
        <v>7.787913827323119</v>
      </c>
      <c r="AO45" s="68">
        <f t="shared" ref="AO45:AO70" si="117">IF(AK8&gt;0,(AO8/AK8)*100,0)</f>
        <v>1.4262791296128541</v>
      </c>
      <c r="AP45" s="69">
        <f t="shared" ref="AP45:AP70" si="118">IF(AK8&gt;0,AP8/AK8*100,0)</f>
        <v>50.838025813841149</v>
      </c>
      <c r="AQ45" s="69">
        <f t="shared" ref="AQ45:AQ70" si="119">IF(AK8&gt;0,(AQ8/AK8)*100,0)</f>
        <v>52.264304943454</v>
      </c>
      <c r="AS45" t="str">
        <f>W45</f>
        <v>11 Corporate managers and directors</v>
      </c>
      <c r="AT45" s="18">
        <f t="shared" ref="AT45:AX54" si="120">AT8/AT$35*100</f>
        <v>11.321300042526916</v>
      </c>
      <c r="AU45" s="18">
        <f t="shared" si="120"/>
        <v>12.084017175233148</v>
      </c>
      <c r="AV45" s="18">
        <f t="shared" si="120"/>
        <v>12.107753711082427</v>
      </c>
      <c r="AW45" s="18">
        <f t="shared" si="120"/>
        <v>10.616023333709746</v>
      </c>
      <c r="AX45" s="18">
        <f t="shared" si="120"/>
        <v>10.423198168827277</v>
      </c>
      <c r="AZ45" s="68">
        <f t="shared" ref="AZ45:AZ70" si="121">IF(AV8&gt;0,(AZ8/AV8)*100,0)</f>
        <v>0.72776438045501313</v>
      </c>
      <c r="BA45" s="69">
        <f t="shared" ref="BA45:BA70" si="122">IF(AV8&gt;0,BA8/AV8*100,0)</f>
        <v>50.448061315290538</v>
      </c>
      <c r="BB45" s="69">
        <f t="shared" ref="BB45:BB70" si="123">IF(AV8&gt;0,(BB8/AV8)*100,0)</f>
        <v>51.175825695745544</v>
      </c>
      <c r="BD45" t="str">
        <f>AH45</f>
        <v>11 Corporate managers and directors</v>
      </c>
      <c r="BE45" s="18">
        <f t="shared" ref="BE45:BI54" si="124">BE8/BE$35*100</f>
        <v>7.022728803299529</v>
      </c>
      <c r="BF45" s="18">
        <f t="shared" si="124"/>
        <v>7.6429800431296258</v>
      </c>
      <c r="BG45" s="18">
        <f t="shared" si="124"/>
        <v>7.9357570536429831</v>
      </c>
      <c r="BH45" s="18">
        <f t="shared" si="124"/>
        <v>6.9997310359591767</v>
      </c>
      <c r="BI45" s="18">
        <f t="shared" si="124"/>
        <v>7.4719240404785907</v>
      </c>
      <c r="BK45" s="68">
        <f t="shared" ref="BK45:BK70" si="125">IF(BG8&gt;0,(BK8/BG8)*100,0)</f>
        <v>-8.087315934490805</v>
      </c>
      <c r="BL45" s="69">
        <f t="shared" ref="BL45:BL70" si="126">IF(BG8&gt;0,BL8/BG8*100,0)</f>
        <v>39.948383531827467</v>
      </c>
      <c r="BM45" s="69">
        <f t="shared" ref="BM45:BM70" si="127">IF(BG8&gt;0,(BM8/BG8)*100,0)</f>
        <v>31.861067597336657</v>
      </c>
      <c r="BO45" t="str">
        <f>AS45</f>
        <v>11 Corporate managers and directors</v>
      </c>
      <c r="BP45" s="18">
        <f t="shared" ref="BP45:BT54" si="128">BP8/BP$35*100</f>
        <v>5.8498719282957818</v>
      </c>
      <c r="BQ45" s="18">
        <f t="shared" si="128"/>
        <v>6.5000072274138638</v>
      </c>
      <c r="BR45" s="18">
        <f t="shared" si="128"/>
        <v>6.6413362705544055</v>
      </c>
      <c r="BS45" s="18">
        <f t="shared" si="128"/>
        <v>5.9724268187626866</v>
      </c>
      <c r="BT45" s="18">
        <f t="shared" si="128"/>
        <v>5.8917668264038729</v>
      </c>
      <c r="BV45" s="68">
        <f t="shared" ref="BV45:BV70" si="129">IF(BR8&gt;0,(BV8/BR8)*100,0)</f>
        <v>-26.613456488776283</v>
      </c>
      <c r="BW45" s="69">
        <f t="shared" ref="BW45:BW70" si="130">IF(BR8&gt;0,BW8/BR8*100,0)</f>
        <v>37.79810824828887</v>
      </c>
      <c r="BX45" s="69">
        <f t="shared" ref="BX45:BX70" si="131">IF(BR8&gt;0,(BX8/BR8)*100,0)</f>
        <v>11.184651759512587</v>
      </c>
      <c r="BZ45" t="str">
        <f>BD45</f>
        <v>11 Corporate managers and directors</v>
      </c>
      <c r="CA45" s="18">
        <f t="shared" ref="CA45:CE54" si="132">CA8/CA$35*100</f>
        <v>5.7763098002131237</v>
      </c>
      <c r="CB45" s="18">
        <f t="shared" si="132"/>
        <v>6.415948271455445</v>
      </c>
      <c r="CC45" s="18">
        <f t="shared" si="132"/>
        <v>7.1398213838847671</v>
      </c>
      <c r="CD45" s="18">
        <f t="shared" si="132"/>
        <v>7.3594757186671576</v>
      </c>
      <c r="CE45" s="18">
        <f t="shared" si="132"/>
        <v>8.3325853530243066</v>
      </c>
      <c r="CG45" s="68">
        <f t="shared" ref="CG45:CG70" si="133">IF(CC8&gt;0,(CG8/CC8)*100,0)</f>
        <v>-24.293862825728901</v>
      </c>
      <c r="CH45" s="69">
        <f t="shared" ref="CH45:CH70" si="134">IF(CC8&gt;0,CH8/CC8*100,0)</f>
        <v>38.921150379269761</v>
      </c>
      <c r="CI45" s="69">
        <f t="shared" ref="CI45:CI70" si="135">IF(CC8&gt;0,(CI8/CC8)*100,0)</f>
        <v>14.627287553540857</v>
      </c>
      <c r="CK45" t="str">
        <f>BO45</f>
        <v>11 Corporate managers and directors</v>
      </c>
      <c r="CL45" s="18">
        <f t="shared" ref="CL45:CP54" si="136">CL8/CL$35*100</f>
        <v>3.1133591028396927</v>
      </c>
      <c r="CM45" s="18">
        <f t="shared" si="136"/>
        <v>3.8087171198522487</v>
      </c>
      <c r="CN45" s="18">
        <f t="shared" si="136"/>
        <v>4.0224628835300296</v>
      </c>
      <c r="CO45" s="18">
        <f t="shared" si="136"/>
        <v>4.3596237102172744</v>
      </c>
      <c r="CP45" s="18">
        <f t="shared" si="136"/>
        <v>5.6873905928287432</v>
      </c>
      <c r="CR45" s="68">
        <f t="shared" ref="CR45:CR70" si="137">IF(CN8&gt;0,(CR8/CN8)*100,0)</f>
        <v>32.035896653078296</v>
      </c>
      <c r="CS45" s="69">
        <f t="shared" ref="CS45:CS70" si="138">IF(CN8&gt;0,CS8/CN8*100,0)</f>
        <v>33.914308921908123</v>
      </c>
      <c r="CT45" s="69">
        <f t="shared" ref="CT45:CT70" si="139">IF(CN8&gt;0,(CT8/CN8)*100,0)</f>
        <v>65.950205574986427</v>
      </c>
    </row>
    <row r="46" spans="1:98" x14ac:dyDescent="0.2">
      <c r="A46" t="str">
        <f t="shared" si="103"/>
        <v>12 Other managers and proprietors</v>
      </c>
      <c r="B46" s="18">
        <f t="shared" si="104"/>
        <v>2.9719297848578723</v>
      </c>
      <c r="C46" s="18">
        <f t="shared" si="104"/>
        <v>3.0398501924773189</v>
      </c>
      <c r="D46" s="18">
        <f t="shared" si="104"/>
        <v>2.8985100952822274</v>
      </c>
      <c r="E46" s="18">
        <f t="shared" si="104"/>
        <v>3.5912012968520113</v>
      </c>
      <c r="F46" s="18">
        <f t="shared" si="104"/>
        <v>3.9220914343224251</v>
      </c>
      <c r="H46" s="68">
        <f t="shared" si="105"/>
        <v>97.201355680021877</v>
      </c>
      <c r="I46" s="69">
        <f t="shared" si="106"/>
        <v>97.551503443869208</v>
      </c>
      <c r="J46" s="69">
        <f t="shared" si="107"/>
        <v>194.75285912389108</v>
      </c>
      <c r="L46" t="str">
        <f t="shared" ref="L46:L69" si="140">A46</f>
        <v>12 Other managers and proprietors</v>
      </c>
      <c r="M46" s="18">
        <f t="shared" si="108"/>
        <v>3.6161907585381172</v>
      </c>
      <c r="N46" s="18">
        <f t="shared" si="108"/>
        <v>3.5245988876335463</v>
      </c>
      <c r="O46" s="18">
        <f t="shared" si="108"/>
        <v>3.5545283718445146</v>
      </c>
      <c r="P46" s="18">
        <f t="shared" si="108"/>
        <v>4.3124526090904753</v>
      </c>
      <c r="Q46" s="18">
        <f t="shared" si="108"/>
        <v>4.7594053651873995</v>
      </c>
      <c r="S46" s="68">
        <f t="shared" si="109"/>
        <v>97.142454202190592</v>
      </c>
      <c r="T46" s="69">
        <f t="shared" si="110"/>
        <v>95.323473581317117</v>
      </c>
      <c r="U46" s="69">
        <f t="shared" si="111"/>
        <v>192.46592778350768</v>
      </c>
      <c r="W46" t="str">
        <f t="shared" ref="W46:W69" si="141">A46</f>
        <v>12 Other managers and proprietors</v>
      </c>
      <c r="X46" s="18">
        <f t="shared" si="112"/>
        <v>3.9900450613471041</v>
      </c>
      <c r="Y46" s="18">
        <f t="shared" si="112"/>
        <v>3.9245995531517774</v>
      </c>
      <c r="Z46" s="18">
        <f t="shared" si="112"/>
        <v>3.8023108676705943</v>
      </c>
      <c r="AA46" s="18">
        <f t="shared" si="112"/>
        <v>4.604616840161933</v>
      </c>
      <c r="AB46" s="18">
        <f t="shared" si="112"/>
        <v>4.9808275532246116</v>
      </c>
      <c r="AD46" s="68">
        <f t="shared" si="113"/>
        <v>59.717023961324024</v>
      </c>
      <c r="AE46" s="69">
        <f t="shared" si="114"/>
        <v>87.515652834128971</v>
      </c>
      <c r="AF46" s="69">
        <f t="shared" si="115"/>
        <v>147.23267679545299</v>
      </c>
      <c r="AH46" t="str">
        <f t="shared" ref="AH46:AH69" si="142">L46</f>
        <v>12 Other managers and proprietors</v>
      </c>
      <c r="AI46" s="18">
        <f t="shared" si="116"/>
        <v>3.9159182728502793</v>
      </c>
      <c r="AJ46" s="18">
        <f t="shared" si="116"/>
        <v>4.2517259149025515</v>
      </c>
      <c r="AK46" s="18">
        <f t="shared" si="116"/>
        <v>4.4331287160648101</v>
      </c>
      <c r="AL46" s="18">
        <f t="shared" si="116"/>
        <v>5.4736001364543458</v>
      </c>
      <c r="AM46" s="18">
        <f t="shared" si="116"/>
        <v>6.1333561544513477</v>
      </c>
      <c r="AO46" s="68">
        <f t="shared" si="117"/>
        <v>53.497226480267287</v>
      </c>
      <c r="AP46" s="69">
        <f t="shared" si="118"/>
        <v>85.748362975052672</v>
      </c>
      <c r="AQ46" s="69">
        <f t="shared" si="119"/>
        <v>139.24558945531999</v>
      </c>
      <c r="AS46" t="str">
        <f t="shared" ref="AS46:AS69" si="143">W46</f>
        <v>12 Other managers and proprietors</v>
      </c>
      <c r="AT46" s="18">
        <f t="shared" si="120"/>
        <v>4.6903992823980145</v>
      </c>
      <c r="AU46" s="18">
        <f t="shared" si="120"/>
        <v>4.6246401867218667</v>
      </c>
      <c r="AV46" s="18">
        <f t="shared" si="120"/>
        <v>4.5686317556335645</v>
      </c>
      <c r="AW46" s="18">
        <f t="shared" si="120"/>
        <v>5.6529483440172701</v>
      </c>
      <c r="AX46" s="18">
        <f t="shared" si="120"/>
        <v>6.0087388255727729</v>
      </c>
      <c r="AZ46" s="68">
        <f t="shared" si="121"/>
        <v>53.889486969493042</v>
      </c>
      <c r="BA46" s="69">
        <f t="shared" si="122"/>
        <v>80.909891583501746</v>
      </c>
      <c r="BB46" s="69">
        <f t="shared" si="123"/>
        <v>134.7993785529948</v>
      </c>
      <c r="BD46" t="str">
        <f t="shared" ref="BD46:BD69" si="144">AH46</f>
        <v>12 Other managers and proprietors</v>
      </c>
      <c r="BE46" s="18">
        <f t="shared" si="124"/>
        <v>3.3184194285615711</v>
      </c>
      <c r="BF46" s="18">
        <f t="shared" si="124"/>
        <v>3.056289786154629</v>
      </c>
      <c r="BG46" s="18">
        <f t="shared" si="124"/>
        <v>3.1155248089916614</v>
      </c>
      <c r="BH46" s="18">
        <f t="shared" si="124"/>
        <v>3.623977955879746</v>
      </c>
      <c r="BI46" s="18">
        <f t="shared" si="124"/>
        <v>3.8520505754931369</v>
      </c>
      <c r="BK46" s="68">
        <f t="shared" si="125"/>
        <v>20.695792571098202</v>
      </c>
      <c r="BL46" s="69">
        <f t="shared" si="126"/>
        <v>57.057849986413054</v>
      </c>
      <c r="BM46" s="69">
        <f t="shared" si="127"/>
        <v>77.753642557511256</v>
      </c>
      <c r="BO46" t="str">
        <f t="shared" ref="BO46:BO69" si="145">AS46</f>
        <v>12 Other managers and proprietors</v>
      </c>
      <c r="BP46" s="18">
        <f t="shared" si="128"/>
        <v>3.3885498581291649</v>
      </c>
      <c r="BQ46" s="18">
        <f t="shared" si="128"/>
        <v>3.3697053295203152</v>
      </c>
      <c r="BR46" s="18">
        <f t="shared" si="128"/>
        <v>3.5035085648145925</v>
      </c>
      <c r="BS46" s="18">
        <f t="shared" si="128"/>
        <v>4.4265819867810103</v>
      </c>
      <c r="BT46" s="18">
        <f t="shared" si="128"/>
        <v>5.2105116230879185</v>
      </c>
      <c r="BV46" s="68">
        <f t="shared" si="129"/>
        <v>23.027879363923596</v>
      </c>
      <c r="BW46" s="69">
        <f t="shared" si="130"/>
        <v>65.213754167975864</v>
      </c>
      <c r="BX46" s="69">
        <f t="shared" si="131"/>
        <v>88.241633531899467</v>
      </c>
      <c r="BZ46" t="str">
        <f t="shared" ref="BZ46:BZ69" si="146">BD46</f>
        <v>12 Other managers and proprietors</v>
      </c>
      <c r="CA46" s="18">
        <f t="shared" si="132"/>
        <v>3.1243852083680141</v>
      </c>
      <c r="CB46" s="18">
        <f t="shared" si="132"/>
        <v>3.0789030552689214</v>
      </c>
      <c r="CC46" s="18">
        <f t="shared" si="132"/>
        <v>3.0570444478836851</v>
      </c>
      <c r="CD46" s="18">
        <f t="shared" si="132"/>
        <v>3.7935436575065298</v>
      </c>
      <c r="CE46" s="18">
        <f t="shared" si="132"/>
        <v>4.367068543063354</v>
      </c>
      <c r="CG46" s="68">
        <f t="shared" si="133"/>
        <v>-7.3326126388392598</v>
      </c>
      <c r="CH46" s="69">
        <f t="shared" si="134"/>
        <v>48.11355629199879</v>
      </c>
      <c r="CI46" s="69">
        <f t="shared" si="135"/>
        <v>40.780943653159525</v>
      </c>
      <c r="CK46" t="str">
        <f t="shared" ref="CK46:CK69" si="147">BO46</f>
        <v>12 Other managers and proprietors</v>
      </c>
      <c r="CL46" s="18">
        <f t="shared" si="136"/>
        <v>3.1403518570978846</v>
      </c>
      <c r="CM46" s="18">
        <f t="shared" si="136"/>
        <v>3.2438051083348145</v>
      </c>
      <c r="CN46" s="18">
        <f t="shared" si="136"/>
        <v>3.2624811781210004</v>
      </c>
      <c r="CO46" s="18">
        <f t="shared" si="136"/>
        <v>4.9396103785701442</v>
      </c>
      <c r="CP46" s="18">
        <f t="shared" si="136"/>
        <v>6.6869866182297617</v>
      </c>
      <c r="CR46" s="68">
        <f t="shared" si="137"/>
        <v>91.405074910794426</v>
      </c>
      <c r="CS46" s="69">
        <f t="shared" si="138"/>
        <v>52.808050121835173</v>
      </c>
      <c r="CT46" s="69">
        <f t="shared" si="139"/>
        <v>144.21312503262959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24.035493250057709</v>
      </c>
      <c r="C47" s="18">
        <f t="shared" si="104"/>
        <v>23.657503985362535</v>
      </c>
      <c r="D47" s="18">
        <f t="shared" si="104"/>
        <v>23.298009362505397</v>
      </c>
      <c r="E47" s="18">
        <f t="shared" si="104"/>
        <v>22.775496632980126</v>
      </c>
      <c r="F47" s="18">
        <f t="shared" si="104"/>
        <v>22.192620104030965</v>
      </c>
      <c r="H47" s="68">
        <f t="shared" si="105"/>
        <v>38.821509667740969</v>
      </c>
      <c r="I47" s="69">
        <f t="shared" si="106"/>
        <v>46.180581406109752</v>
      </c>
      <c r="J47" s="69">
        <f t="shared" si="107"/>
        <v>85.002091073850721</v>
      </c>
      <c r="L47" t="str">
        <f t="shared" si="140"/>
        <v>21 Science, research, engineering and technology professionals</v>
      </c>
      <c r="M47" s="18">
        <f t="shared" si="108"/>
        <v>13.512937986025211</v>
      </c>
      <c r="N47" s="18">
        <f t="shared" si="108"/>
        <v>13.473587892555184</v>
      </c>
      <c r="O47" s="18">
        <f t="shared" si="108"/>
        <v>14.226927673511705</v>
      </c>
      <c r="P47" s="18">
        <f t="shared" si="108"/>
        <v>14.559779372836687</v>
      </c>
      <c r="Q47" s="18">
        <f t="shared" si="108"/>
        <v>15.016831471990608</v>
      </c>
      <c r="S47" s="68">
        <f t="shared" si="109"/>
        <v>55.4091664850501</v>
      </c>
      <c r="T47" s="69">
        <f t="shared" si="110"/>
        <v>51.617917498995261</v>
      </c>
      <c r="U47" s="69">
        <f t="shared" si="111"/>
        <v>107.02708398404536</v>
      </c>
      <c r="W47" t="str">
        <f t="shared" si="141"/>
        <v>21 Science, research, engineering and technology professionals</v>
      </c>
      <c r="X47" s="18">
        <f t="shared" si="112"/>
        <v>12.330129485858411</v>
      </c>
      <c r="Y47" s="18">
        <f t="shared" si="112"/>
        <v>11.937483189605535</v>
      </c>
      <c r="Z47" s="18">
        <f t="shared" si="112"/>
        <v>11.937273687257143</v>
      </c>
      <c r="AA47" s="18">
        <f t="shared" si="112"/>
        <v>11.720412257815816</v>
      </c>
      <c r="AB47" s="18">
        <f t="shared" si="112"/>
        <v>10.828929378877685</v>
      </c>
      <c r="AD47" s="68">
        <f t="shared" si="113"/>
        <v>10.605747382137903</v>
      </c>
      <c r="AE47" s="69">
        <f t="shared" si="114"/>
        <v>42.441354729001418</v>
      </c>
      <c r="AF47" s="69">
        <f t="shared" si="115"/>
        <v>53.047102111139324</v>
      </c>
      <c r="AH47" t="str">
        <f t="shared" si="142"/>
        <v>21 Science, research, engineering and technology professionals</v>
      </c>
      <c r="AI47" s="18">
        <f t="shared" si="116"/>
        <v>4.5321801871370901</v>
      </c>
      <c r="AJ47" s="18">
        <f t="shared" si="116"/>
        <v>4.7471875803593306</v>
      </c>
      <c r="AK47" s="18">
        <f t="shared" si="116"/>
        <v>4.9756800718781555</v>
      </c>
      <c r="AL47" s="18">
        <f t="shared" si="116"/>
        <v>5.3636427117991046</v>
      </c>
      <c r="AM47" s="18">
        <f t="shared" si="116"/>
        <v>5.5692556120207559</v>
      </c>
      <c r="AO47" s="68">
        <f t="shared" si="117"/>
        <v>24.181640472438236</v>
      </c>
      <c r="AP47" s="69">
        <f t="shared" si="118"/>
        <v>43.602429835033902</v>
      </c>
      <c r="AQ47" s="69">
        <f t="shared" si="119"/>
        <v>67.784070307472149</v>
      </c>
      <c r="AS47" t="str">
        <f t="shared" si="143"/>
        <v>21 Science, research, engineering and technology professionals</v>
      </c>
      <c r="AT47" s="18">
        <f t="shared" si="120"/>
        <v>11.017100765128962</v>
      </c>
      <c r="AU47" s="18">
        <f t="shared" si="120"/>
        <v>10.426337614350491</v>
      </c>
      <c r="AV47" s="18">
        <f t="shared" si="120"/>
        <v>10.202898269943388</v>
      </c>
      <c r="AW47" s="18">
        <f t="shared" si="120"/>
        <v>9.3170547582183758</v>
      </c>
      <c r="AX47" s="18">
        <f t="shared" si="120"/>
        <v>8.1226905566429402</v>
      </c>
      <c r="AZ47" s="68">
        <f t="shared" si="121"/>
        <v>-6.8488693577654098</v>
      </c>
      <c r="BA47" s="69">
        <f t="shared" si="122"/>
        <v>35.461151288079975</v>
      </c>
      <c r="BB47" s="69">
        <f t="shared" si="123"/>
        <v>28.61228193031457</v>
      </c>
      <c r="BD47" t="str">
        <f t="shared" si="144"/>
        <v>21 Science, research, engineering and technology professionals</v>
      </c>
      <c r="BE47" s="18">
        <f t="shared" si="124"/>
        <v>4.0691985874563521</v>
      </c>
      <c r="BF47" s="18">
        <f t="shared" si="124"/>
        <v>3.9212263997770322</v>
      </c>
      <c r="BG47" s="18">
        <f t="shared" si="124"/>
        <v>4.0991506292503423</v>
      </c>
      <c r="BH47" s="18">
        <f t="shared" si="124"/>
        <v>3.6874336117265085</v>
      </c>
      <c r="BI47" s="18">
        <f t="shared" si="124"/>
        <v>3.5293246140253136</v>
      </c>
      <c r="BK47" s="68">
        <f t="shared" si="125"/>
        <v>-15.951669373855987</v>
      </c>
      <c r="BL47" s="69">
        <f t="shared" si="126"/>
        <v>25.297854342842861</v>
      </c>
      <c r="BM47" s="69">
        <f t="shared" si="127"/>
        <v>9.3461849689868739</v>
      </c>
      <c r="BO47" t="str">
        <f t="shared" si="145"/>
        <v>21 Science, research, engineering and technology professionals</v>
      </c>
      <c r="BP47" s="18">
        <f t="shared" si="128"/>
        <v>3.2041306249756438</v>
      </c>
      <c r="BQ47" s="18">
        <f t="shared" si="128"/>
        <v>3.387609775880652</v>
      </c>
      <c r="BR47" s="18">
        <f t="shared" si="128"/>
        <v>3.5300375119892728</v>
      </c>
      <c r="BS47" s="18">
        <f t="shared" si="128"/>
        <v>3.5987771090719587</v>
      </c>
      <c r="BT47" s="18">
        <f t="shared" si="128"/>
        <v>3.8533481697130543</v>
      </c>
      <c r="BV47" s="68">
        <f t="shared" si="129"/>
        <v>-9.7005128660120601</v>
      </c>
      <c r="BW47" s="69">
        <f t="shared" si="130"/>
        <v>31.752074820782955</v>
      </c>
      <c r="BX47" s="69">
        <f t="shared" si="131"/>
        <v>22.051561954770893</v>
      </c>
      <c r="BZ47" t="str">
        <f t="shared" si="146"/>
        <v>21 Science, research, engineering and technology professionals</v>
      </c>
      <c r="CA47" s="18">
        <f t="shared" si="132"/>
        <v>3.0781542951159531</v>
      </c>
      <c r="CB47" s="18">
        <f t="shared" si="132"/>
        <v>3.1725084756879127</v>
      </c>
      <c r="CC47" s="18">
        <f t="shared" si="132"/>
        <v>3.4554422564358327</v>
      </c>
      <c r="CD47" s="18">
        <f t="shared" si="132"/>
        <v>3.9468680103685663</v>
      </c>
      <c r="CE47" s="18">
        <f t="shared" si="132"/>
        <v>4.0129237301659559</v>
      </c>
      <c r="CG47" s="68">
        <f t="shared" si="133"/>
        <v>-24.665149759050028</v>
      </c>
      <c r="CH47" s="69">
        <f t="shared" si="134"/>
        <v>28.146048139440317</v>
      </c>
      <c r="CI47" s="69">
        <f t="shared" si="135"/>
        <v>3.4808983803902858</v>
      </c>
      <c r="CK47" t="str">
        <f t="shared" si="147"/>
        <v>21 Science, research, engineering and technology professionals</v>
      </c>
      <c r="CL47" s="18">
        <f t="shared" si="136"/>
        <v>1.7398442867225967</v>
      </c>
      <c r="CM47" s="18">
        <f t="shared" si="136"/>
        <v>2.32190432909014</v>
      </c>
      <c r="CN47" s="18">
        <f t="shared" si="136"/>
        <v>2.6307688499855399</v>
      </c>
      <c r="CO47" s="18">
        <f t="shared" si="136"/>
        <v>4.0990624310973347</v>
      </c>
      <c r="CP47" s="18">
        <f t="shared" si="136"/>
        <v>6.4406211909480042</v>
      </c>
      <c r="CR47" s="68">
        <f t="shared" si="137"/>
        <v>128.62097624210878</v>
      </c>
      <c r="CS47" s="69">
        <f t="shared" si="138"/>
        <v>48.262895173087941</v>
      </c>
      <c r="CT47" s="69">
        <f t="shared" si="139"/>
        <v>176.88387141519672</v>
      </c>
    </row>
    <row r="48" spans="1:98" x14ac:dyDescent="0.2">
      <c r="A48" t="str">
        <f t="shared" si="103"/>
        <v>22 Health professionals</v>
      </c>
      <c r="B48" s="18">
        <f t="shared" si="104"/>
        <v>12.645341778209641</v>
      </c>
      <c r="C48" s="18">
        <f t="shared" si="104"/>
        <v>14.459171638119281</v>
      </c>
      <c r="D48" s="18">
        <f t="shared" si="104"/>
        <v>13.985659816178803</v>
      </c>
      <c r="E48" s="18">
        <f t="shared" si="104"/>
        <v>14.542937795662002</v>
      </c>
      <c r="F48" s="18">
        <f t="shared" si="104"/>
        <v>14.014027374694797</v>
      </c>
      <c r="H48" s="68">
        <f t="shared" si="105"/>
        <v>46.031652818142376</v>
      </c>
      <c r="I48" s="69">
        <f t="shared" si="106"/>
        <v>64.372535621964204</v>
      </c>
      <c r="J48" s="69">
        <f t="shared" si="107"/>
        <v>110.40418844010659</v>
      </c>
      <c r="L48" t="str">
        <f t="shared" si="140"/>
        <v>22 Health professionals</v>
      </c>
      <c r="M48" s="18">
        <f t="shared" si="108"/>
        <v>5.6517436060187753</v>
      </c>
      <c r="N48" s="18">
        <f t="shared" si="108"/>
        <v>6.4201131838593151</v>
      </c>
      <c r="O48" s="18">
        <f t="shared" si="108"/>
        <v>6.2513341878461723</v>
      </c>
      <c r="P48" s="18">
        <f t="shared" si="108"/>
        <v>6.3566640196738859</v>
      </c>
      <c r="Q48" s="18">
        <f t="shared" si="108"/>
        <v>5.9282710145990976</v>
      </c>
      <c r="S48" s="68">
        <f t="shared" si="109"/>
        <v>39.625512786062721</v>
      </c>
      <c r="T48" s="69">
        <f t="shared" si="110"/>
        <v>66.825042067631756</v>
      </c>
      <c r="U48" s="69">
        <f t="shared" si="111"/>
        <v>106.45055485369448</v>
      </c>
      <c r="W48" t="str">
        <f t="shared" si="141"/>
        <v>22 Health professionals</v>
      </c>
      <c r="X48" s="18">
        <f t="shared" si="112"/>
        <v>5.8802136329242236</v>
      </c>
      <c r="Y48" s="18">
        <f t="shared" si="112"/>
        <v>6.8636939118876859</v>
      </c>
      <c r="Z48" s="18">
        <f t="shared" si="112"/>
        <v>6.8086931411162217</v>
      </c>
      <c r="AA48" s="18">
        <f t="shared" si="112"/>
        <v>7.0497967071678787</v>
      </c>
      <c r="AB48" s="18">
        <f t="shared" si="112"/>
        <v>6.7851248955429391</v>
      </c>
      <c r="AD48" s="68">
        <f t="shared" si="113"/>
        <v>21.504233215645417</v>
      </c>
      <c r="AE48" s="69">
        <f t="shared" si="114"/>
        <v>64.62263711964556</v>
      </c>
      <c r="AF48" s="69">
        <f t="shared" si="115"/>
        <v>86.126870335290974</v>
      </c>
      <c r="AH48" t="str">
        <f t="shared" si="142"/>
        <v>22 Health professionals</v>
      </c>
      <c r="AI48" s="18">
        <f t="shared" si="116"/>
        <v>11.091673790509526</v>
      </c>
      <c r="AJ48" s="18">
        <f t="shared" si="116"/>
        <v>9.2850348190498249</v>
      </c>
      <c r="AK48" s="18">
        <f t="shared" si="116"/>
        <v>8.2420164830136056</v>
      </c>
      <c r="AL48" s="18">
        <f t="shared" si="116"/>
        <v>4.917228244723697</v>
      </c>
      <c r="AM48" s="18">
        <f t="shared" si="116"/>
        <v>1.6059948850751133</v>
      </c>
      <c r="AO48" s="68">
        <f t="shared" si="117"/>
        <v>-78.381608934920422</v>
      </c>
      <c r="AP48" s="69">
        <f t="shared" si="118"/>
        <v>19.827226845505734</v>
      </c>
      <c r="AQ48" s="69">
        <f t="shared" si="119"/>
        <v>-58.554382089414695</v>
      </c>
      <c r="AS48" t="str">
        <f t="shared" si="143"/>
        <v>22 Health professionals</v>
      </c>
      <c r="AT48" s="18">
        <f t="shared" si="120"/>
        <v>1.6126308421773385</v>
      </c>
      <c r="AU48" s="18">
        <f t="shared" si="120"/>
        <v>1.8310089688884892</v>
      </c>
      <c r="AV48" s="18">
        <f t="shared" si="120"/>
        <v>2.0393672709185595</v>
      </c>
      <c r="AW48" s="18">
        <f t="shared" si="120"/>
        <v>2.053143324077201</v>
      </c>
      <c r="AX48" s="18">
        <f t="shared" si="120"/>
        <v>1.9430532142757071</v>
      </c>
      <c r="AZ48" s="68">
        <f t="shared" si="121"/>
        <v>11.481044228361595</v>
      </c>
      <c r="BA48" s="69">
        <f t="shared" si="122"/>
        <v>54.502002134188302</v>
      </c>
      <c r="BB48" s="69">
        <f t="shared" si="123"/>
        <v>65.983046362549885</v>
      </c>
      <c r="BD48" t="str">
        <f t="shared" si="144"/>
        <v>22 Health professionals</v>
      </c>
      <c r="BE48" s="18">
        <f t="shared" si="124"/>
        <v>1.6533160572798522</v>
      </c>
      <c r="BF48" s="18">
        <f t="shared" si="124"/>
        <v>2.093159675147068</v>
      </c>
      <c r="BG48" s="18">
        <f t="shared" si="124"/>
        <v>2.176937753899705</v>
      </c>
      <c r="BH48" s="18">
        <f t="shared" si="124"/>
        <v>2.3516057751300963</v>
      </c>
      <c r="BI48" s="18">
        <f t="shared" si="124"/>
        <v>2.5644480865966592</v>
      </c>
      <c r="BK48" s="68">
        <f t="shared" si="125"/>
        <v>14.99508137293698</v>
      </c>
      <c r="BL48" s="69">
        <f t="shared" si="126"/>
        <v>62.085927599411036</v>
      </c>
      <c r="BM48" s="69">
        <f t="shared" si="127"/>
        <v>77.081008972348016</v>
      </c>
      <c r="BO48" t="str">
        <f t="shared" si="145"/>
        <v>22 Health professionals</v>
      </c>
      <c r="BP48" s="18">
        <f t="shared" si="128"/>
        <v>1.2741089820428342</v>
      </c>
      <c r="BQ48" s="18">
        <f t="shared" si="128"/>
        <v>1.4963749695641584</v>
      </c>
      <c r="BR48" s="18">
        <f t="shared" si="128"/>
        <v>1.6227574791116832</v>
      </c>
      <c r="BS48" s="18">
        <f t="shared" si="128"/>
        <v>1.6797364526026333</v>
      </c>
      <c r="BT48" s="18">
        <f t="shared" si="128"/>
        <v>1.5797877831569087</v>
      </c>
      <c r="BV48" s="68">
        <f t="shared" si="129"/>
        <v>-19.467443822722149</v>
      </c>
      <c r="BW48" s="69">
        <f t="shared" si="130"/>
        <v>44.742203978753039</v>
      </c>
      <c r="BX48" s="69">
        <f t="shared" si="131"/>
        <v>25.274760156030894</v>
      </c>
      <c r="BZ48" t="str">
        <f t="shared" si="146"/>
        <v>22 Health professionals</v>
      </c>
      <c r="CA48" s="18">
        <f t="shared" si="132"/>
        <v>1.1179840820902904</v>
      </c>
      <c r="CB48" s="18">
        <f t="shared" si="132"/>
        <v>1.5470759168640416</v>
      </c>
      <c r="CC48" s="18">
        <f t="shared" si="132"/>
        <v>1.4564577692206182</v>
      </c>
      <c r="CD48" s="18">
        <f t="shared" si="132"/>
        <v>1.6455846968104018</v>
      </c>
      <c r="CE48" s="18">
        <f t="shared" si="132"/>
        <v>1.5169769434092857</v>
      </c>
      <c r="CG48" s="68">
        <f t="shared" si="133"/>
        <v>-32.435316448742277</v>
      </c>
      <c r="CH48" s="69">
        <f t="shared" si="134"/>
        <v>40.269383350780437</v>
      </c>
      <c r="CI48" s="69">
        <f t="shared" si="135"/>
        <v>7.834066902038157</v>
      </c>
      <c r="CK48" t="str">
        <f t="shared" si="147"/>
        <v>22 Health professionals</v>
      </c>
      <c r="CL48" s="18">
        <f t="shared" si="136"/>
        <v>0.35349162468314155</v>
      </c>
      <c r="CM48" s="18">
        <f t="shared" si="136"/>
        <v>0.56949047004511599</v>
      </c>
      <c r="CN48" s="18">
        <f t="shared" si="136"/>
        <v>0.66171161164807391</v>
      </c>
      <c r="CO48" s="18">
        <f t="shared" si="136"/>
        <v>1.2333360743048214</v>
      </c>
      <c r="CP48" s="18">
        <f t="shared" si="136"/>
        <v>2.6301675576917565</v>
      </c>
      <c r="CR48" s="68">
        <f t="shared" si="137"/>
        <v>271.18094242339725</v>
      </c>
      <c r="CS48" s="69">
        <f t="shared" si="138"/>
        <v>86.402599335093171</v>
      </c>
      <c r="CT48" s="69">
        <f t="shared" si="139"/>
        <v>357.58354175849041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24.709663492755539</v>
      </c>
      <c r="C49" s="18">
        <f t="shared" si="104"/>
        <v>23.862376994508992</v>
      </c>
      <c r="D49" s="18">
        <f t="shared" si="104"/>
        <v>23.159194200368415</v>
      </c>
      <c r="E49" s="18">
        <f t="shared" si="104"/>
        <v>22.35728736936068</v>
      </c>
      <c r="F49" s="18">
        <f t="shared" si="104"/>
        <v>20.86045991247553</v>
      </c>
      <c r="H49" s="68">
        <f t="shared" si="105"/>
        <v>31.270589081703314</v>
      </c>
      <c r="I49" s="69">
        <f t="shared" si="106"/>
        <v>59.477770277090478</v>
      </c>
      <c r="J49" s="69">
        <f t="shared" si="107"/>
        <v>90.748359358793792</v>
      </c>
      <c r="L49" t="str">
        <f t="shared" si="140"/>
        <v>23 Teaching and other educational professionals</v>
      </c>
      <c r="M49" s="18">
        <f t="shared" si="108"/>
        <v>19.815263483498708</v>
      </c>
      <c r="N49" s="18">
        <f t="shared" si="108"/>
        <v>19.474166302213956</v>
      </c>
      <c r="O49" s="18">
        <f t="shared" si="108"/>
        <v>18.48681965238552</v>
      </c>
      <c r="P49" s="18">
        <f t="shared" si="108"/>
        <v>17.671361872185777</v>
      </c>
      <c r="Q49" s="18">
        <f t="shared" si="108"/>
        <v>16.10556601608403</v>
      </c>
      <c r="S49" s="68">
        <f t="shared" si="109"/>
        <v>28.269450955330633</v>
      </c>
      <c r="T49" s="69">
        <f t="shared" si="110"/>
        <v>61.741799455896206</v>
      </c>
      <c r="U49" s="69">
        <f t="shared" si="111"/>
        <v>90.01125041122684</v>
      </c>
      <c r="W49" t="str">
        <f t="shared" si="141"/>
        <v>23 Teaching and other educational professionals</v>
      </c>
      <c r="X49" s="18">
        <f t="shared" si="112"/>
        <v>6.8146482591843522</v>
      </c>
      <c r="Y49" s="18">
        <f t="shared" si="112"/>
        <v>6.0391415034877483</v>
      </c>
      <c r="Z49" s="18">
        <f t="shared" si="112"/>
        <v>5.9190718791479711</v>
      </c>
      <c r="AA49" s="18">
        <f t="shared" si="112"/>
        <v>4.9607357911520173</v>
      </c>
      <c r="AB49" s="18">
        <f t="shared" si="112"/>
        <v>3.8425768423221602</v>
      </c>
      <c r="AD49" s="68">
        <f t="shared" si="113"/>
        <v>-20.847201995042155</v>
      </c>
      <c r="AE49" s="69">
        <f t="shared" si="114"/>
        <v>45.372977662999453</v>
      </c>
      <c r="AF49" s="69">
        <f t="shared" si="115"/>
        <v>24.525775667957294</v>
      </c>
      <c r="AH49" t="str">
        <f t="shared" si="142"/>
        <v>23 Teaching and other educational professionals</v>
      </c>
      <c r="AI49" s="18">
        <f t="shared" si="116"/>
        <v>3.3119985910869114</v>
      </c>
      <c r="AJ49" s="18">
        <f t="shared" si="116"/>
        <v>2.0209302856925651</v>
      </c>
      <c r="AK49" s="18">
        <f t="shared" si="116"/>
        <v>1.7708789436597174</v>
      </c>
      <c r="AL49" s="18">
        <f t="shared" si="116"/>
        <v>1.2314566889242289</v>
      </c>
      <c r="AM49" s="18">
        <f t="shared" si="116"/>
        <v>1.1243975106493644</v>
      </c>
      <c r="AO49" s="68">
        <f t="shared" si="117"/>
        <v>-29.556051474238178</v>
      </c>
      <c r="AP49" s="69">
        <f t="shared" si="118"/>
        <v>22.312462651858187</v>
      </c>
      <c r="AQ49" s="69">
        <f t="shared" si="119"/>
        <v>-7.2435888223799916</v>
      </c>
      <c r="AS49" t="str">
        <f t="shared" si="143"/>
        <v>23 Teaching and other educational professionals</v>
      </c>
      <c r="AT49" s="18">
        <f t="shared" si="120"/>
        <v>0.89565130629657053</v>
      </c>
      <c r="AU49" s="18">
        <f t="shared" si="120"/>
        <v>0.8634814230226231</v>
      </c>
      <c r="AV49" s="18">
        <f t="shared" si="120"/>
        <v>0.85786886044882782</v>
      </c>
      <c r="AW49" s="18">
        <f t="shared" si="120"/>
        <v>0.7056920218517152</v>
      </c>
      <c r="AX49" s="18">
        <f t="shared" si="120"/>
        <v>0.56618175773398038</v>
      </c>
      <c r="AZ49" s="68">
        <f t="shared" si="121"/>
        <v>-22.776986175840548</v>
      </c>
      <c r="BA49" s="69">
        <f t="shared" si="122"/>
        <v>40.845898610436606</v>
      </c>
      <c r="BB49" s="69">
        <f t="shared" si="123"/>
        <v>18.068912434596061</v>
      </c>
      <c r="BD49" t="str">
        <f t="shared" si="144"/>
        <v>23 Teaching and other educational professionals</v>
      </c>
      <c r="BE49" s="18">
        <f t="shared" si="124"/>
        <v>0.89544876819698072</v>
      </c>
      <c r="BF49" s="18">
        <f t="shared" si="124"/>
        <v>0.90905902326184207</v>
      </c>
      <c r="BG49" s="18">
        <f t="shared" si="124"/>
        <v>0.98650633797064313</v>
      </c>
      <c r="BH49" s="18">
        <f t="shared" si="124"/>
        <v>1.0548134112265102</v>
      </c>
      <c r="BI49" s="18">
        <f t="shared" si="124"/>
        <v>1.2714821327455754</v>
      </c>
      <c r="BK49" s="68">
        <f t="shared" si="125"/>
        <v>25.817701268569444</v>
      </c>
      <c r="BL49" s="69">
        <f t="shared" si="126"/>
        <v>46.444430593083865</v>
      </c>
      <c r="BM49" s="69">
        <f t="shared" si="127"/>
        <v>72.262131861653316</v>
      </c>
      <c r="BO49" t="str">
        <f t="shared" si="145"/>
        <v>23 Teaching and other educational professionals</v>
      </c>
      <c r="BP49" s="18">
        <f t="shared" si="128"/>
        <v>0.76280159868565511</v>
      </c>
      <c r="BQ49" s="18">
        <f t="shared" si="128"/>
        <v>0.76841777267625866</v>
      </c>
      <c r="BR49" s="18">
        <f t="shared" si="128"/>
        <v>0.83888549685800873</v>
      </c>
      <c r="BS49" s="18">
        <f t="shared" si="128"/>
        <v>0.8441157206018568</v>
      </c>
      <c r="BT49" s="18">
        <f t="shared" si="128"/>
        <v>0.92522258611952379</v>
      </c>
      <c r="BV49" s="68">
        <f t="shared" si="129"/>
        <v>-8.7632319486807422</v>
      </c>
      <c r="BW49" s="69">
        <f t="shared" si="130"/>
        <v>43.4525692178239</v>
      </c>
      <c r="BX49" s="69">
        <f t="shared" si="131"/>
        <v>34.689337269143159</v>
      </c>
      <c r="BZ49" t="str">
        <f t="shared" si="146"/>
        <v>23 Teaching and other educational professionals</v>
      </c>
      <c r="CA49" s="18">
        <f t="shared" si="132"/>
        <v>0.76787427215210968</v>
      </c>
      <c r="CB49" s="18">
        <f t="shared" si="132"/>
        <v>0.83986418520842832</v>
      </c>
      <c r="CC49" s="18">
        <f t="shared" si="132"/>
        <v>0.91581795269144883</v>
      </c>
      <c r="CD49" s="18">
        <f t="shared" si="132"/>
        <v>1.1081439599634157</v>
      </c>
      <c r="CE49" s="18">
        <f t="shared" si="132"/>
        <v>1.5090354120247729</v>
      </c>
      <c r="CG49" s="68">
        <f t="shared" si="133"/>
        <v>6.8879978423496944</v>
      </c>
      <c r="CH49" s="69">
        <f t="shared" si="134"/>
        <v>47.222616176094739</v>
      </c>
      <c r="CI49" s="69">
        <f t="shared" si="135"/>
        <v>54.110614018444423</v>
      </c>
      <c r="CK49" t="str">
        <f t="shared" si="147"/>
        <v>23 Teaching and other educational professionals</v>
      </c>
      <c r="CL49" s="18">
        <f t="shared" si="136"/>
        <v>0.35118397756265413</v>
      </c>
      <c r="CM49" s="18">
        <f t="shared" si="136"/>
        <v>0.48470946863352043</v>
      </c>
      <c r="CN49" s="18">
        <f t="shared" si="136"/>
        <v>0.61067045025608224</v>
      </c>
      <c r="CO49" s="18">
        <f t="shared" si="136"/>
        <v>0.89775936151810165</v>
      </c>
      <c r="CP49" s="18">
        <f t="shared" si="136"/>
        <v>1.0886088010707244</v>
      </c>
      <c r="CR49" s="68">
        <f t="shared" si="137"/>
        <v>66.469986725722634</v>
      </c>
      <c r="CS49" s="69">
        <f t="shared" si="138"/>
        <v>49.882852116449648</v>
      </c>
      <c r="CT49" s="69">
        <f t="shared" si="139"/>
        <v>116.35283884217232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8.1756382383827173</v>
      </c>
      <c r="C50" s="18">
        <f t="shared" si="104"/>
        <v>8.1971096477438987</v>
      </c>
      <c r="D50" s="18">
        <f t="shared" si="104"/>
        <v>8.733771648993379</v>
      </c>
      <c r="E50" s="18">
        <f t="shared" si="104"/>
        <v>9.4915838891402391</v>
      </c>
      <c r="F50" s="18">
        <f t="shared" si="104"/>
        <v>10.059196868302674</v>
      </c>
      <c r="H50" s="68">
        <f t="shared" si="105"/>
        <v>67.852755290956139</v>
      </c>
      <c r="I50" s="69">
        <f t="shared" si="106"/>
        <v>67.362098675423738</v>
      </c>
      <c r="J50" s="69">
        <f t="shared" si="107"/>
        <v>135.21485396637988</v>
      </c>
      <c r="L50" t="str">
        <f t="shared" si="140"/>
        <v>24 Business, media and public service professionals</v>
      </c>
      <c r="M50" s="18">
        <f t="shared" si="108"/>
        <v>14.613515711859726</v>
      </c>
      <c r="N50" s="18">
        <f t="shared" si="108"/>
        <v>14.94523139190197</v>
      </c>
      <c r="O50" s="18">
        <f t="shared" si="108"/>
        <v>15.0432874155811</v>
      </c>
      <c r="P50" s="18">
        <f t="shared" si="108"/>
        <v>15.449438650054137</v>
      </c>
      <c r="Q50" s="18">
        <f t="shared" si="108"/>
        <v>15.171371960303293</v>
      </c>
      <c r="S50" s="68">
        <f t="shared" si="109"/>
        <v>48.488066070733893</v>
      </c>
      <c r="T50" s="69">
        <f t="shared" si="110"/>
        <v>63.298687642497811</v>
      </c>
      <c r="U50" s="69">
        <f t="shared" si="111"/>
        <v>111.7867537132317</v>
      </c>
      <c r="W50" t="str">
        <f t="shared" si="141"/>
        <v>24 Business, media and public service professionals</v>
      </c>
      <c r="X50" s="18">
        <f t="shared" si="112"/>
        <v>12.807833041897885</v>
      </c>
      <c r="Y50" s="18">
        <f t="shared" si="112"/>
        <v>12.75888873317245</v>
      </c>
      <c r="Z50" s="18">
        <f t="shared" si="112"/>
        <v>13.246122004915486</v>
      </c>
      <c r="AA50" s="18">
        <f t="shared" si="112"/>
        <v>13.641043116861729</v>
      </c>
      <c r="AB50" s="18">
        <f t="shared" si="112"/>
        <v>12.974811268621883</v>
      </c>
      <c r="AD50" s="68">
        <f t="shared" si="113"/>
        <v>19.428952405521404</v>
      </c>
      <c r="AE50" s="69">
        <f t="shared" si="114"/>
        <v>57.490626464376724</v>
      </c>
      <c r="AF50" s="69">
        <f t="shared" si="115"/>
        <v>76.919578869898132</v>
      </c>
      <c r="AH50" t="str">
        <f t="shared" si="142"/>
        <v>24 Business, media and public service professionals</v>
      </c>
      <c r="AI50" s="18">
        <f t="shared" si="116"/>
        <v>4.5828617964760365</v>
      </c>
      <c r="AJ50" s="18">
        <f t="shared" si="116"/>
        <v>4.3943135381426179</v>
      </c>
      <c r="AK50" s="18">
        <f t="shared" si="116"/>
        <v>4.7284036382479551</v>
      </c>
      <c r="AL50" s="18">
        <f t="shared" si="116"/>
        <v>4.5938006855521714</v>
      </c>
      <c r="AM50" s="18">
        <f t="shared" si="116"/>
        <v>4.4523683598210884</v>
      </c>
      <c r="AO50" s="68">
        <f t="shared" si="117"/>
        <v>4.4694322993595739</v>
      </c>
      <c r="AP50" s="69">
        <f t="shared" si="118"/>
        <v>38.271016732846327</v>
      </c>
      <c r="AQ50" s="69">
        <f t="shared" si="119"/>
        <v>42.740449032205902</v>
      </c>
      <c r="AS50" t="str">
        <f t="shared" si="143"/>
        <v>24 Business, media and public service professionals</v>
      </c>
      <c r="AT50" s="18">
        <f t="shared" si="120"/>
        <v>7.2753388030923238</v>
      </c>
      <c r="AU50" s="18">
        <f t="shared" si="120"/>
        <v>7.2275823044065017</v>
      </c>
      <c r="AV50" s="18">
        <f t="shared" si="120"/>
        <v>7.535839053875967</v>
      </c>
      <c r="AW50" s="18">
        <f t="shared" si="120"/>
        <v>8.0194724867142906</v>
      </c>
      <c r="AX50" s="18">
        <f t="shared" si="120"/>
        <v>7.9448344714168968</v>
      </c>
      <c r="AZ50" s="68">
        <f t="shared" si="121"/>
        <v>23.357346039671146</v>
      </c>
      <c r="BA50" s="69">
        <f t="shared" si="122"/>
        <v>55.336466195505928</v>
      </c>
      <c r="BB50" s="69">
        <f t="shared" si="123"/>
        <v>78.693812235177077</v>
      </c>
      <c r="BD50" t="str">
        <f t="shared" si="144"/>
        <v>24 Business, media and public service professionals</v>
      </c>
      <c r="BE50" s="18">
        <f t="shared" si="124"/>
        <v>4.2201133837303519</v>
      </c>
      <c r="BF50" s="18">
        <f t="shared" si="124"/>
        <v>4.4455925819735143</v>
      </c>
      <c r="BG50" s="18">
        <f t="shared" si="124"/>
        <v>4.8565376947481012</v>
      </c>
      <c r="BH50" s="18">
        <f t="shared" si="124"/>
        <v>5.3745148163716703</v>
      </c>
      <c r="BI50" s="18">
        <f t="shared" si="124"/>
        <v>5.7182996968841975</v>
      </c>
      <c r="BK50" s="68">
        <f t="shared" si="125"/>
        <v>14.940084855326102</v>
      </c>
      <c r="BL50" s="69">
        <f t="shared" si="126"/>
        <v>45.199145634255125</v>
      </c>
      <c r="BM50" s="69">
        <f t="shared" si="127"/>
        <v>60.139230489581216</v>
      </c>
      <c r="BO50" t="str">
        <f t="shared" si="145"/>
        <v>24 Business, media and public service professionals</v>
      </c>
      <c r="BP50" s="18">
        <f t="shared" si="128"/>
        <v>3.1286108197532614</v>
      </c>
      <c r="BQ50" s="18">
        <f t="shared" si="128"/>
        <v>3.3577517793196745</v>
      </c>
      <c r="BR50" s="18">
        <f t="shared" si="128"/>
        <v>3.5868841927917172</v>
      </c>
      <c r="BS50" s="18">
        <f t="shared" si="128"/>
        <v>3.8219579554185588</v>
      </c>
      <c r="BT50" s="18">
        <f t="shared" si="128"/>
        <v>3.8962607853405795</v>
      </c>
      <c r="BV50" s="68">
        <f t="shared" si="129"/>
        <v>-10.141944790660059</v>
      </c>
      <c r="BW50" s="69">
        <f t="shared" si="130"/>
        <v>39.289186803936751</v>
      </c>
      <c r="BX50" s="69">
        <f t="shared" si="131"/>
        <v>29.147242013276696</v>
      </c>
      <c r="BZ50" t="str">
        <f t="shared" si="146"/>
        <v>24 Business, media and public service professionals</v>
      </c>
      <c r="CA50" s="18">
        <f t="shared" si="132"/>
        <v>2.793783863768573</v>
      </c>
      <c r="CB50" s="18">
        <f t="shared" si="132"/>
        <v>3.1231381295885772</v>
      </c>
      <c r="CC50" s="18">
        <f t="shared" si="132"/>
        <v>3.4587318363298856</v>
      </c>
      <c r="CD50" s="18">
        <f t="shared" si="132"/>
        <v>3.8491821589248998</v>
      </c>
      <c r="CE50" s="18">
        <f t="shared" si="132"/>
        <v>3.7989117055559434</v>
      </c>
      <c r="CG50" s="68">
        <f t="shared" si="133"/>
        <v>-28.750639294023479</v>
      </c>
      <c r="CH50" s="69">
        <f t="shared" si="134"/>
        <v>34.965034037993455</v>
      </c>
      <c r="CI50" s="69">
        <f t="shared" si="135"/>
        <v>6.2143947439699794</v>
      </c>
      <c r="CK50" t="str">
        <f t="shared" si="147"/>
        <v>24 Business, media and public service professionals</v>
      </c>
      <c r="CL50" s="18">
        <f t="shared" si="136"/>
        <v>1.7319968290859029</v>
      </c>
      <c r="CM50" s="18">
        <f t="shared" si="136"/>
        <v>2.2245429825017404</v>
      </c>
      <c r="CN50" s="18">
        <f t="shared" si="136"/>
        <v>2.5728656316864185</v>
      </c>
      <c r="CO50" s="18">
        <f t="shared" si="136"/>
        <v>3.7018147758536402</v>
      </c>
      <c r="CP50" s="18">
        <f t="shared" si="136"/>
        <v>5.698346944190245</v>
      </c>
      <c r="CR50" s="68">
        <f t="shared" si="137"/>
        <v>106.82488486580712</v>
      </c>
      <c r="CS50" s="69">
        <f t="shared" si="138"/>
        <v>49.659989977776355</v>
      </c>
      <c r="CT50" s="69">
        <f t="shared" si="139"/>
        <v>156.4848748435835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2.6429859669857914</v>
      </c>
      <c r="C51" s="18">
        <f t="shared" si="104"/>
        <v>2.9128829057946173</v>
      </c>
      <c r="D51" s="18">
        <f t="shared" si="104"/>
        <v>3.0633162436653474</v>
      </c>
      <c r="E51" s="18">
        <f t="shared" si="104"/>
        <v>2.8397167307149513</v>
      </c>
      <c r="F51" s="18">
        <f t="shared" si="104"/>
        <v>3.2020620738596115</v>
      </c>
      <c r="H51" s="68">
        <f t="shared" si="105"/>
        <v>52.336829430761476</v>
      </c>
      <c r="I51" s="69">
        <f t="shared" si="106"/>
        <v>57.843038823485927</v>
      </c>
      <c r="J51" s="69">
        <f t="shared" si="107"/>
        <v>110.17986825424741</v>
      </c>
      <c r="L51" t="str">
        <f t="shared" si="140"/>
        <v>31 Science, engineering and technology associate professionals</v>
      </c>
      <c r="M51" s="18">
        <f t="shared" si="108"/>
        <v>1.9953840673503545</v>
      </c>
      <c r="N51" s="18">
        <f t="shared" si="108"/>
        <v>2.0905437167796013</v>
      </c>
      <c r="O51" s="18">
        <f t="shared" si="108"/>
        <v>2.2985041381919999</v>
      </c>
      <c r="P51" s="18">
        <f t="shared" si="108"/>
        <v>1.8881262600937359</v>
      </c>
      <c r="Q51" s="18">
        <f t="shared" si="108"/>
        <v>1.8898843861968317</v>
      </c>
      <c r="S51" s="68">
        <f t="shared" si="109"/>
        <v>21.05964470158813</v>
      </c>
      <c r="T51" s="69">
        <f t="shared" si="110"/>
        <v>46.161631516445588</v>
      </c>
      <c r="U51" s="69">
        <f t="shared" si="111"/>
        <v>67.221276218033722</v>
      </c>
      <c r="W51" t="str">
        <f t="shared" si="141"/>
        <v>31 Science, engineering and technology associate professionals</v>
      </c>
      <c r="X51" s="18">
        <f t="shared" si="112"/>
        <v>2.4857421888040609</v>
      </c>
      <c r="Y51" s="18">
        <f t="shared" si="112"/>
        <v>2.6614670666167366</v>
      </c>
      <c r="Z51" s="18">
        <f t="shared" si="112"/>
        <v>2.7848079066786342</v>
      </c>
      <c r="AA51" s="18">
        <f t="shared" si="112"/>
        <v>2.3952986578133202</v>
      </c>
      <c r="AB51" s="18">
        <f t="shared" si="112"/>
        <v>2.3491934114820072</v>
      </c>
      <c r="AD51" s="68">
        <f t="shared" si="113"/>
        <v>2.8539216231470754</v>
      </c>
      <c r="AE51" s="69">
        <f t="shared" si="114"/>
        <v>43.677061607598425</v>
      </c>
      <c r="AF51" s="69">
        <f t="shared" si="115"/>
        <v>46.530983230745498</v>
      </c>
      <c r="AH51" t="str">
        <f t="shared" si="142"/>
        <v>31 Science, engineering and technology associate professionals</v>
      </c>
      <c r="AI51" s="18">
        <f t="shared" si="116"/>
        <v>1.3528938698611126</v>
      </c>
      <c r="AJ51" s="18">
        <f t="shared" si="116"/>
        <v>1.5418396227403299</v>
      </c>
      <c r="AK51" s="18">
        <f t="shared" si="116"/>
        <v>1.7177386822631351</v>
      </c>
      <c r="AL51" s="18">
        <f t="shared" si="116"/>
        <v>1.7516589909311011</v>
      </c>
      <c r="AM51" s="18">
        <f t="shared" si="116"/>
        <v>2.0681272055189948</v>
      </c>
      <c r="AO51" s="68">
        <f t="shared" si="117"/>
        <v>33.577355596545203</v>
      </c>
      <c r="AP51" s="69">
        <f t="shared" si="118"/>
        <v>54.055492850249465</v>
      </c>
      <c r="AQ51" s="69">
        <f t="shared" si="119"/>
        <v>87.632848446794668</v>
      </c>
      <c r="AS51" t="str">
        <f t="shared" si="143"/>
        <v>31 Science, engineering and technology associate professionals</v>
      </c>
      <c r="AT51" s="18">
        <f t="shared" si="120"/>
        <v>3.529802807534288</v>
      </c>
      <c r="AU51" s="18">
        <f t="shared" si="120"/>
        <v>3.5114268011559382</v>
      </c>
      <c r="AV51" s="18">
        <f t="shared" si="120"/>
        <v>3.602224013585273</v>
      </c>
      <c r="AW51" s="18">
        <f t="shared" si="120"/>
        <v>2.8745609299911283</v>
      </c>
      <c r="AX51" s="18">
        <f t="shared" si="120"/>
        <v>2.4680567516257237</v>
      </c>
      <c r="AZ51" s="68">
        <f t="shared" si="121"/>
        <v>-19.83289450994285</v>
      </c>
      <c r="BA51" s="69">
        <f t="shared" si="122"/>
        <v>32.315119488711531</v>
      </c>
      <c r="BB51" s="69">
        <f t="shared" si="123"/>
        <v>12.482224978768679</v>
      </c>
      <c r="BD51" t="str">
        <f t="shared" si="144"/>
        <v>31 Science, engineering and technology associate professionals</v>
      </c>
      <c r="BE51" s="18">
        <f t="shared" si="124"/>
        <v>1.5007818738707646</v>
      </c>
      <c r="BF51" s="18">
        <f t="shared" si="124"/>
        <v>1.3838989865168021</v>
      </c>
      <c r="BG51" s="18">
        <f t="shared" si="124"/>
        <v>1.5773417879695524</v>
      </c>
      <c r="BH51" s="18">
        <f t="shared" si="124"/>
        <v>1.1427553280383078</v>
      </c>
      <c r="BI51" s="18">
        <f t="shared" si="124"/>
        <v>0.8503025142242755</v>
      </c>
      <c r="BK51" s="68">
        <f t="shared" si="125"/>
        <v>-47.376586187320783</v>
      </c>
      <c r="BL51" s="69">
        <f t="shared" si="126"/>
        <v>24.051137596294986</v>
      </c>
      <c r="BM51" s="69">
        <f t="shared" si="127"/>
        <v>-23.325448591025797</v>
      </c>
      <c r="BO51" t="str">
        <f t="shared" si="145"/>
        <v>31 Science, engineering and technology associate professionals</v>
      </c>
      <c r="BP51" s="18">
        <f t="shared" si="128"/>
        <v>1.124502840949023</v>
      </c>
      <c r="BQ51" s="18">
        <f t="shared" si="128"/>
        <v>1.2622704520332884</v>
      </c>
      <c r="BR51" s="18">
        <f t="shared" si="128"/>
        <v>1.4031180784437445</v>
      </c>
      <c r="BS51" s="18">
        <f t="shared" si="128"/>
        <v>1.2050443147814081</v>
      </c>
      <c r="BT51" s="18">
        <f t="shared" si="128"/>
        <v>1.3156109275760495</v>
      </c>
      <c r="BV51" s="68">
        <f t="shared" si="129"/>
        <v>-22.436105955843011</v>
      </c>
      <c r="BW51" s="69">
        <f t="shared" si="130"/>
        <v>31.560811041252929</v>
      </c>
      <c r="BX51" s="69">
        <f t="shared" si="131"/>
        <v>9.1247050854099143</v>
      </c>
      <c r="BZ51" t="str">
        <f t="shared" si="146"/>
        <v>31 Science, engineering and technology associate professionals</v>
      </c>
      <c r="CA51" s="18">
        <f t="shared" si="132"/>
        <v>1.4017631406217281</v>
      </c>
      <c r="CB51" s="18">
        <f t="shared" si="132"/>
        <v>1.5684309626643536</v>
      </c>
      <c r="CC51" s="18">
        <f t="shared" si="132"/>
        <v>1.8597419725545163</v>
      </c>
      <c r="CD51" s="18">
        <f t="shared" si="132"/>
        <v>1.7623047453933178</v>
      </c>
      <c r="CE51" s="18">
        <f t="shared" si="132"/>
        <v>2.0415337636082032</v>
      </c>
      <c r="CG51" s="68">
        <f t="shared" si="133"/>
        <v>-28.78974554347803</v>
      </c>
      <c r="CH51" s="69">
        <f t="shared" si="134"/>
        <v>28.73180131578691</v>
      </c>
      <c r="CI51" s="69">
        <f t="shared" si="135"/>
        <v>-5.7944227691119655E-2</v>
      </c>
      <c r="CK51" t="str">
        <f t="shared" si="147"/>
        <v>31 Science, engineering and technology associate professionals</v>
      </c>
      <c r="CL51" s="18">
        <f t="shared" si="136"/>
        <v>0.79453476999135286</v>
      </c>
      <c r="CM51" s="18">
        <f t="shared" si="136"/>
        <v>1.0662932034432544</v>
      </c>
      <c r="CN51" s="18">
        <f t="shared" si="136"/>
        <v>1.4239984146221174</v>
      </c>
      <c r="CO51" s="18">
        <f t="shared" si="136"/>
        <v>1.9437427620464587</v>
      </c>
      <c r="CP51" s="18">
        <f t="shared" si="136"/>
        <v>3.5458127370260182</v>
      </c>
      <c r="CR51" s="68">
        <f t="shared" si="137"/>
        <v>132.5290938127016</v>
      </c>
      <c r="CS51" s="69">
        <f t="shared" si="138"/>
        <v>55.665824000301633</v>
      </c>
      <c r="CT51" s="69">
        <f t="shared" si="139"/>
        <v>188.1949178130032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0.52912565670693323</v>
      </c>
      <c r="C52" s="18">
        <f t="shared" si="104"/>
        <v>0.55522460822605391</v>
      </c>
      <c r="D52" s="18">
        <f t="shared" si="104"/>
        <v>0.50053703321453813</v>
      </c>
      <c r="E52" s="18">
        <f t="shared" si="104"/>
        <v>0.55394435404179032</v>
      </c>
      <c r="F52" s="18">
        <f t="shared" si="104"/>
        <v>0.58593384485808142</v>
      </c>
      <c r="H52" s="68">
        <f t="shared" si="105"/>
        <v>70.600134395847618</v>
      </c>
      <c r="I52" s="69">
        <f t="shared" si="106"/>
        <v>84.954918557924429</v>
      </c>
      <c r="J52" s="69">
        <f t="shared" si="107"/>
        <v>155.55505295377205</v>
      </c>
      <c r="L52" t="str">
        <f t="shared" si="140"/>
        <v>32 Health and social care associate professionals</v>
      </c>
      <c r="M52" s="18">
        <f t="shared" si="108"/>
        <v>1.5190857960888566</v>
      </c>
      <c r="N52" s="18">
        <f t="shared" si="108"/>
        <v>1.7244999668669401</v>
      </c>
      <c r="O52" s="18">
        <f t="shared" si="108"/>
        <v>1.6833865456995782</v>
      </c>
      <c r="P52" s="18">
        <f t="shared" si="108"/>
        <v>1.7072870536212981</v>
      </c>
      <c r="Q52" s="18">
        <f t="shared" si="108"/>
        <v>1.7156257881041728</v>
      </c>
      <c r="S52" s="68">
        <f t="shared" si="109"/>
        <v>50.054202075570316</v>
      </c>
      <c r="T52" s="69">
        <f t="shared" si="110"/>
        <v>74.547283531186395</v>
      </c>
      <c r="U52" s="69">
        <f t="shared" si="111"/>
        <v>124.6014856067567</v>
      </c>
      <c r="W52" t="str">
        <f t="shared" si="141"/>
        <v>32 Health and social care associate professionals</v>
      </c>
      <c r="X52" s="18">
        <f t="shared" si="112"/>
        <v>2.1503974886226249</v>
      </c>
      <c r="Y52" s="18">
        <f t="shared" si="112"/>
        <v>2.4830563642791663</v>
      </c>
      <c r="Z52" s="18">
        <f t="shared" si="112"/>
        <v>2.5287746027307958</v>
      </c>
      <c r="AA52" s="18">
        <f t="shared" si="112"/>
        <v>2.580939596833371</v>
      </c>
      <c r="AB52" s="18">
        <f t="shared" si="112"/>
        <v>2.6303598872911245</v>
      </c>
      <c r="AD52" s="68">
        <f t="shared" si="113"/>
        <v>26.82427146312455</v>
      </c>
      <c r="AE52" s="69">
        <f t="shared" si="114"/>
        <v>71.473754233322879</v>
      </c>
      <c r="AF52" s="69">
        <f t="shared" si="115"/>
        <v>98.298025696447439</v>
      </c>
      <c r="AH52" t="str">
        <f t="shared" si="142"/>
        <v>32 Health and social care associate professionals</v>
      </c>
      <c r="AI52" s="18">
        <f t="shared" si="116"/>
        <v>5.2893260079371176</v>
      </c>
      <c r="AJ52" s="18">
        <f t="shared" si="116"/>
        <v>4.7828890088424849</v>
      </c>
      <c r="AK52" s="18">
        <f t="shared" si="116"/>
        <v>4.5964993179918592</v>
      </c>
      <c r="AL52" s="18">
        <f t="shared" si="116"/>
        <v>3.3101691998354825</v>
      </c>
      <c r="AM52" s="18">
        <f t="shared" si="116"/>
        <v>1.7933934941797145</v>
      </c>
      <c r="AO52" s="68">
        <f t="shared" si="117"/>
        <v>-56.712642026524648</v>
      </c>
      <c r="AP52" s="69">
        <f t="shared" si="118"/>
        <v>28.230837722808953</v>
      </c>
      <c r="AQ52" s="69">
        <f t="shared" si="119"/>
        <v>-28.481804303715691</v>
      </c>
      <c r="AS52" t="str">
        <f t="shared" si="143"/>
        <v>32 Health and social care associate professionals</v>
      </c>
      <c r="AT52" s="18">
        <f t="shared" si="120"/>
        <v>1.2842553126684455</v>
      </c>
      <c r="AU52" s="18">
        <f t="shared" si="120"/>
        <v>1.4102477080777598</v>
      </c>
      <c r="AV52" s="18">
        <f t="shared" si="120"/>
        <v>1.583327067016489</v>
      </c>
      <c r="AW52" s="18">
        <f t="shared" si="120"/>
        <v>1.4630109462342751</v>
      </c>
      <c r="AX52" s="18">
        <f t="shared" si="120"/>
        <v>1.3932607426991821</v>
      </c>
      <c r="AZ52" s="68">
        <f t="shared" si="121"/>
        <v>2.9611874689086539</v>
      </c>
      <c r="BA52" s="69">
        <f t="shared" si="122"/>
        <v>55.962370808364525</v>
      </c>
      <c r="BB52" s="69">
        <f t="shared" si="123"/>
        <v>58.92355827727318</v>
      </c>
      <c r="BD52" t="str">
        <f t="shared" si="144"/>
        <v>32 Health and social care associate professionals</v>
      </c>
      <c r="BE52" s="18">
        <f t="shared" si="124"/>
        <v>1.3163781549467772</v>
      </c>
      <c r="BF52" s="18">
        <f t="shared" si="124"/>
        <v>1.6583758028231219</v>
      </c>
      <c r="BG52" s="18">
        <f t="shared" si="124"/>
        <v>1.7602275226649935</v>
      </c>
      <c r="BH52" s="18">
        <f t="shared" si="124"/>
        <v>1.7627567182860928</v>
      </c>
      <c r="BI52" s="18">
        <f t="shared" si="124"/>
        <v>2.0225519602253041</v>
      </c>
      <c r="BK52" s="68">
        <f t="shared" si="125"/>
        <v>12.166261389061809</v>
      </c>
      <c r="BL52" s="69">
        <f t="shared" si="126"/>
        <v>61.414895442559171</v>
      </c>
      <c r="BM52" s="69">
        <f t="shared" si="127"/>
        <v>73.581156831620987</v>
      </c>
      <c r="BO52" t="str">
        <f t="shared" si="145"/>
        <v>32 Health and social care associate professionals</v>
      </c>
      <c r="BP52" s="18">
        <f t="shared" si="128"/>
        <v>1.0782899692661854</v>
      </c>
      <c r="BQ52" s="18">
        <f t="shared" si="128"/>
        <v>1.2224621274806973</v>
      </c>
      <c r="BR52" s="18">
        <f t="shared" si="128"/>
        <v>1.3444956242407191</v>
      </c>
      <c r="BS52" s="18">
        <f t="shared" si="128"/>
        <v>1.2900678483599037</v>
      </c>
      <c r="BT52" s="18">
        <f t="shared" si="128"/>
        <v>1.246367229270914</v>
      </c>
      <c r="BV52" s="68">
        <f t="shared" si="129"/>
        <v>-23.3145481151521</v>
      </c>
      <c r="BW52" s="69">
        <f t="shared" si="130"/>
        <v>45.238454757213447</v>
      </c>
      <c r="BX52" s="69">
        <f t="shared" si="131"/>
        <v>21.923906642061347</v>
      </c>
      <c r="BZ52" t="str">
        <f t="shared" si="146"/>
        <v>32 Health and social care associate professionals</v>
      </c>
      <c r="CA52" s="18">
        <f t="shared" si="132"/>
        <v>0.65317146614611077</v>
      </c>
      <c r="CB52" s="18">
        <f t="shared" si="132"/>
        <v>0.70159553256084373</v>
      </c>
      <c r="CC52" s="18">
        <f t="shared" si="132"/>
        <v>0.68140479646088703</v>
      </c>
      <c r="CD52" s="18">
        <f t="shared" si="132"/>
        <v>0.65703415914196306</v>
      </c>
      <c r="CE52" s="18">
        <f t="shared" si="132"/>
        <v>0.59399690788188109</v>
      </c>
      <c r="CG52" s="68">
        <f t="shared" si="133"/>
        <v>-43.451946327809054</v>
      </c>
      <c r="CH52" s="69">
        <f t="shared" si="134"/>
        <v>34.905884105858149</v>
      </c>
      <c r="CI52" s="69">
        <f t="shared" si="135"/>
        <v>-8.5460622219509048</v>
      </c>
      <c r="CK52" t="str">
        <f t="shared" si="147"/>
        <v>32 Health and social care associate professionals</v>
      </c>
      <c r="CL52" s="18">
        <f t="shared" si="136"/>
        <v>0.2641157737511422</v>
      </c>
      <c r="CM52" s="18">
        <f t="shared" si="136"/>
        <v>0.34233486499502946</v>
      </c>
      <c r="CN52" s="18">
        <f t="shared" si="136"/>
        <v>0.40976654066438761</v>
      </c>
      <c r="CO52" s="18">
        <f t="shared" si="136"/>
        <v>0.63348394823503174</v>
      </c>
      <c r="CP52" s="18">
        <f t="shared" si="136"/>
        <v>1.2787093244356613</v>
      </c>
      <c r="CR52" s="68">
        <f t="shared" si="137"/>
        <v>191.41127289945115</v>
      </c>
      <c r="CS52" s="69">
        <f t="shared" si="138"/>
        <v>73.503371038188391</v>
      </c>
      <c r="CT52" s="69">
        <f t="shared" si="139"/>
        <v>264.9146439376396</v>
      </c>
    </row>
    <row r="53" spans="1:98" x14ac:dyDescent="0.2">
      <c r="A53" t="str">
        <f t="shared" si="103"/>
        <v>33 Protective service occupations</v>
      </c>
      <c r="B53" s="18">
        <f t="shared" si="104"/>
        <v>0.28259083232677684</v>
      </c>
      <c r="C53" s="18">
        <f t="shared" si="104"/>
        <v>0.23033277847388595</v>
      </c>
      <c r="D53" s="18">
        <f t="shared" si="104"/>
        <v>0.25147339525446089</v>
      </c>
      <c r="E53" s="18">
        <f t="shared" si="104"/>
        <v>0.3124119706037029</v>
      </c>
      <c r="F53" s="18">
        <f t="shared" si="104"/>
        <v>0.3758382999311074</v>
      </c>
      <c r="H53" s="68">
        <f t="shared" si="105"/>
        <v>117.80908422971272</v>
      </c>
      <c r="I53" s="69">
        <f t="shared" si="106"/>
        <v>55.477663380336061</v>
      </c>
      <c r="J53" s="69">
        <f t="shared" si="107"/>
        <v>173.28674761004879</v>
      </c>
      <c r="L53" t="str">
        <f t="shared" si="140"/>
        <v>33 Protective service occupations</v>
      </c>
      <c r="M53" s="18">
        <f t="shared" si="108"/>
        <v>0.64206100657201026</v>
      </c>
      <c r="N53" s="18">
        <f t="shared" si="108"/>
        <v>0.55932679012159736</v>
      </c>
      <c r="O53" s="18">
        <f t="shared" si="108"/>
        <v>0.63501277322635397</v>
      </c>
      <c r="P53" s="18">
        <f t="shared" si="108"/>
        <v>0.73791089233847518</v>
      </c>
      <c r="Q53" s="18">
        <f t="shared" si="108"/>
        <v>0.87404272105578251</v>
      </c>
      <c r="S53" s="68">
        <f t="shared" si="109"/>
        <v>102.6560843828443</v>
      </c>
      <c r="T53" s="69">
        <f t="shared" si="110"/>
        <v>51.500186795088418</v>
      </c>
      <c r="U53" s="69">
        <f t="shared" si="111"/>
        <v>154.15627117793272</v>
      </c>
      <c r="W53" t="str">
        <f t="shared" si="141"/>
        <v>33 Protective service occupations</v>
      </c>
      <c r="X53" s="18">
        <f t="shared" si="112"/>
        <v>1.2726953844170077</v>
      </c>
      <c r="Y53" s="18">
        <f t="shared" si="112"/>
        <v>1.2155680946387175</v>
      </c>
      <c r="Z53" s="18">
        <f t="shared" si="112"/>
        <v>1.3199903616789375</v>
      </c>
      <c r="AA53" s="18">
        <f t="shared" si="112"/>
        <v>1.5943109664695703</v>
      </c>
      <c r="AB53" s="18">
        <f t="shared" si="112"/>
        <v>1.8970246811992446</v>
      </c>
      <c r="AD53" s="68">
        <f t="shared" si="113"/>
        <v>75.226402836497158</v>
      </c>
      <c r="AE53" s="69">
        <f t="shared" si="114"/>
        <v>59.4065979897711</v>
      </c>
      <c r="AF53" s="69">
        <f t="shared" si="115"/>
        <v>134.63300082626824</v>
      </c>
      <c r="AH53" t="str">
        <f t="shared" si="142"/>
        <v>33 Protective service occupations</v>
      </c>
      <c r="AI53" s="18">
        <f t="shared" si="116"/>
        <v>1.2020786007154549</v>
      </c>
      <c r="AJ53" s="18">
        <f t="shared" si="116"/>
        <v>1.1549508747323731</v>
      </c>
      <c r="AK53" s="18">
        <f t="shared" si="116"/>
        <v>1.2598788595778556</v>
      </c>
      <c r="AL53" s="18">
        <f t="shared" si="116"/>
        <v>1.5523425368833688</v>
      </c>
      <c r="AM53" s="18">
        <f t="shared" si="116"/>
        <v>1.8049248314163275</v>
      </c>
      <c r="AO53" s="68">
        <f t="shared" si="117"/>
        <v>58.943591034346341</v>
      </c>
      <c r="AP53" s="69">
        <f t="shared" si="118"/>
        <v>49.821319075802364</v>
      </c>
      <c r="AQ53" s="69">
        <f t="shared" si="119"/>
        <v>108.76491011014868</v>
      </c>
      <c r="AS53" t="str">
        <f t="shared" si="143"/>
        <v>33 Protective service occupations</v>
      </c>
      <c r="AT53" s="18">
        <f t="shared" si="120"/>
        <v>1.1807321683492777</v>
      </c>
      <c r="AU53" s="18">
        <f t="shared" si="120"/>
        <v>0.94543659740941843</v>
      </c>
      <c r="AV53" s="18">
        <f t="shared" si="120"/>
        <v>1.0051956516084442</v>
      </c>
      <c r="AW53" s="18">
        <f t="shared" si="120"/>
        <v>1.0797989458033572</v>
      </c>
      <c r="AX53" s="18">
        <f t="shared" si="120"/>
        <v>1.069461529294782</v>
      </c>
      <c r="AZ53" s="68">
        <f t="shared" si="121"/>
        <v>24.48767158958595</v>
      </c>
      <c r="BA53" s="69">
        <f t="shared" si="122"/>
        <v>41.056085156099698</v>
      </c>
      <c r="BB53" s="69">
        <f t="shared" si="123"/>
        <v>65.543756745685641</v>
      </c>
      <c r="BD53" t="str">
        <f t="shared" si="144"/>
        <v>33 Protective service occupations</v>
      </c>
      <c r="BE53" s="18">
        <f t="shared" si="124"/>
        <v>1.1689773080501322</v>
      </c>
      <c r="BF53" s="18">
        <f t="shared" si="124"/>
        <v>0.95699149018668561</v>
      </c>
      <c r="BG53" s="18">
        <f t="shared" si="124"/>
        <v>1.02202468924088</v>
      </c>
      <c r="BH53" s="18">
        <f t="shared" si="124"/>
        <v>1.1696489680694513</v>
      </c>
      <c r="BI53" s="18">
        <f t="shared" si="124"/>
        <v>1.186554004773811</v>
      </c>
      <c r="BK53" s="68">
        <f t="shared" si="125"/>
        <v>13.333287450844564</v>
      </c>
      <c r="BL53" s="69">
        <f t="shared" si="126"/>
        <v>28.659552257032189</v>
      </c>
      <c r="BM53" s="69">
        <f t="shared" si="127"/>
        <v>41.992839707876747</v>
      </c>
      <c r="BO53" t="str">
        <f t="shared" si="145"/>
        <v>33 Protective service occupations</v>
      </c>
      <c r="BP53" s="18">
        <f t="shared" si="128"/>
        <v>1.2936114684255235</v>
      </c>
      <c r="BQ53" s="18">
        <f t="shared" si="128"/>
        <v>1.2398597950264221</v>
      </c>
      <c r="BR53" s="18">
        <f t="shared" si="128"/>
        <v>1.2890757236437</v>
      </c>
      <c r="BS53" s="18">
        <f t="shared" si="128"/>
        <v>1.5118382646387645</v>
      </c>
      <c r="BT53" s="18">
        <f t="shared" si="128"/>
        <v>1.5845677002456089</v>
      </c>
      <c r="BV53" s="68">
        <f t="shared" si="129"/>
        <v>1.6854282456398515</v>
      </c>
      <c r="BW53" s="69">
        <f t="shared" si="130"/>
        <v>31.574968848300049</v>
      </c>
      <c r="BX53" s="69">
        <f t="shared" si="131"/>
        <v>33.260397093939901</v>
      </c>
      <c r="BZ53" t="str">
        <f t="shared" si="146"/>
        <v>33 Protective service occupations</v>
      </c>
      <c r="CA53" s="18">
        <f t="shared" si="132"/>
        <v>1.0827234673480042</v>
      </c>
      <c r="CB53" s="18">
        <f t="shared" si="132"/>
        <v>0.99522435875349524</v>
      </c>
      <c r="CC53" s="18">
        <f t="shared" si="132"/>
        <v>1.124837499490108</v>
      </c>
      <c r="CD53" s="18">
        <f t="shared" si="132"/>
        <v>1.3690265652017446</v>
      </c>
      <c r="CE53" s="18">
        <f t="shared" si="132"/>
        <v>1.6084225950861717</v>
      </c>
      <c r="CG53" s="68">
        <f t="shared" si="133"/>
        <v>-7.2424983531256908</v>
      </c>
      <c r="CH53" s="69">
        <f t="shared" si="134"/>
        <v>37.280815206694903</v>
      </c>
      <c r="CI53" s="69">
        <f t="shared" si="135"/>
        <v>30.038316853569221</v>
      </c>
      <c r="CK53" t="str">
        <f t="shared" si="147"/>
        <v>33 Protective service occupations</v>
      </c>
      <c r="CL53" s="18">
        <f t="shared" si="136"/>
        <v>0.51566245185555948</v>
      </c>
      <c r="CM53" s="18">
        <f t="shared" si="136"/>
        <v>0.43381673987230751</v>
      </c>
      <c r="CN53" s="18">
        <f t="shared" si="136"/>
        <v>0.48205010235727053</v>
      </c>
      <c r="CO53" s="18">
        <f t="shared" si="136"/>
        <v>0.38462187565934131</v>
      </c>
      <c r="CP53" s="18">
        <f t="shared" si="136"/>
        <v>0.40676149044758353</v>
      </c>
      <c r="CR53" s="68">
        <f t="shared" si="137"/>
        <v>-21.201371287933355</v>
      </c>
      <c r="CS53" s="69">
        <f t="shared" si="138"/>
        <v>15.930962989292507</v>
      </c>
      <c r="CT53" s="69">
        <f t="shared" si="139"/>
        <v>-5.2704082986408505</v>
      </c>
    </row>
    <row r="54" spans="1:98" x14ac:dyDescent="0.2">
      <c r="A54" t="str">
        <f t="shared" si="103"/>
        <v>34 Culture, media and sports occupations</v>
      </c>
      <c r="B54" s="18">
        <f t="shared" si="104"/>
        <v>1.7107992955916873</v>
      </c>
      <c r="C54" s="18">
        <f t="shared" si="104"/>
        <v>1.7218410282780143</v>
      </c>
      <c r="D54" s="18">
        <f t="shared" si="104"/>
        <v>1.7411328209944499</v>
      </c>
      <c r="E54" s="18">
        <f t="shared" si="104"/>
        <v>1.6469864808400632</v>
      </c>
      <c r="F54" s="18">
        <f t="shared" si="104"/>
        <v>1.6171774083509263</v>
      </c>
      <c r="H54" s="68">
        <f t="shared" si="105"/>
        <v>35.360753430782609</v>
      </c>
      <c r="I54" s="69">
        <f t="shared" si="106"/>
        <v>63.062653068077545</v>
      </c>
      <c r="J54" s="69">
        <f t="shared" si="107"/>
        <v>98.42340649886016</v>
      </c>
      <c r="L54" t="str">
        <f t="shared" si="140"/>
        <v>34 Culture, media and sports occupations</v>
      </c>
      <c r="M54" s="18">
        <f t="shared" si="108"/>
        <v>4.4697548249474286</v>
      </c>
      <c r="N54" s="18">
        <f t="shared" si="108"/>
        <v>3.8166215310670499</v>
      </c>
      <c r="O54" s="18">
        <f t="shared" si="108"/>
        <v>4.2236047955950076</v>
      </c>
      <c r="P54" s="18">
        <f t="shared" si="108"/>
        <v>4.0853466016746971</v>
      </c>
      <c r="Q54" s="18">
        <f t="shared" si="108"/>
        <v>4.1861510144930589</v>
      </c>
      <c r="S54" s="68">
        <f t="shared" si="109"/>
        <v>45.928818079687602</v>
      </c>
      <c r="T54" s="69">
        <f t="shared" si="110"/>
        <v>63.811917024598827</v>
      </c>
      <c r="U54" s="69">
        <f t="shared" si="111"/>
        <v>109.74073510428643</v>
      </c>
      <c r="W54" t="str">
        <f t="shared" si="141"/>
        <v>34 Culture, media and sports occupations</v>
      </c>
      <c r="X54" s="18">
        <f t="shared" si="112"/>
        <v>4.9344328860870208</v>
      </c>
      <c r="Y54" s="18">
        <f t="shared" si="112"/>
        <v>4.2363963141844154</v>
      </c>
      <c r="Z54" s="18">
        <f t="shared" si="112"/>
        <v>4.2792268690159823</v>
      </c>
      <c r="AA54" s="18">
        <f t="shared" si="112"/>
        <v>4.0328987941862788</v>
      </c>
      <c r="AB54" s="18">
        <f t="shared" si="112"/>
        <v>3.9044636859243851</v>
      </c>
      <c r="AD54" s="68">
        <f t="shared" si="113"/>
        <v>11.248304432898914</v>
      </c>
      <c r="AE54" s="69">
        <f t="shared" si="114"/>
        <v>50.547896660079459</v>
      </c>
      <c r="AF54" s="69">
        <f t="shared" si="115"/>
        <v>61.796201092978386</v>
      </c>
      <c r="AH54" t="str">
        <f t="shared" si="142"/>
        <v>34 Culture, media and sports occupations</v>
      </c>
      <c r="AI54" s="18">
        <f t="shared" si="116"/>
        <v>1.9183027645449158</v>
      </c>
      <c r="AJ54" s="18">
        <f t="shared" si="116"/>
        <v>1.7843375448844561</v>
      </c>
      <c r="AK54" s="18">
        <f t="shared" si="116"/>
        <v>2.0144227190906507</v>
      </c>
      <c r="AL54" s="18">
        <f t="shared" si="116"/>
        <v>1.9004285032762092</v>
      </c>
      <c r="AM54" s="18">
        <f t="shared" si="116"/>
        <v>2.1095040330208743</v>
      </c>
      <c r="AO54" s="68">
        <f t="shared" si="117"/>
        <v>16.182960542093898</v>
      </c>
      <c r="AP54" s="69">
        <f t="shared" si="118"/>
        <v>46.383795876357937</v>
      </c>
      <c r="AQ54" s="69">
        <f t="shared" si="119"/>
        <v>62.566756418451831</v>
      </c>
      <c r="AS54" t="str">
        <f t="shared" si="143"/>
        <v>34 Culture, media and sports occupations</v>
      </c>
      <c r="AT54" s="18">
        <f t="shared" si="120"/>
        <v>2.9317847722400971</v>
      </c>
      <c r="AU54" s="18">
        <f t="shared" si="120"/>
        <v>2.4576893362644068</v>
      </c>
      <c r="AV54" s="18">
        <f t="shared" si="120"/>
        <v>2.3827254230213315</v>
      </c>
      <c r="AW54" s="18">
        <f t="shared" si="120"/>
        <v>2.1243377517521931</v>
      </c>
      <c r="AX54" s="18">
        <f t="shared" si="120"/>
        <v>1.8754735557735742</v>
      </c>
      <c r="AZ54" s="68">
        <f t="shared" si="121"/>
        <v>-7.9023126605221403</v>
      </c>
      <c r="BA54" s="69">
        <f t="shared" si="122"/>
        <v>42.598685592982413</v>
      </c>
      <c r="BB54" s="69">
        <f t="shared" si="123"/>
        <v>34.696372932460271</v>
      </c>
      <c r="BD54" t="str">
        <f t="shared" si="144"/>
        <v>34 Culture, media and sports occupations</v>
      </c>
      <c r="BE54" s="18">
        <f t="shared" si="124"/>
        <v>1.9892180277471545</v>
      </c>
      <c r="BF54" s="18">
        <f t="shared" si="124"/>
        <v>1.6173667517148476</v>
      </c>
      <c r="BG54" s="18">
        <f t="shared" si="124"/>
        <v>1.7162132283619704</v>
      </c>
      <c r="BH54" s="18">
        <f t="shared" si="124"/>
        <v>1.586232336697023</v>
      </c>
      <c r="BI54" s="18">
        <f t="shared" si="124"/>
        <v>1.582884352175258</v>
      </c>
      <c r="BK54" s="68">
        <f t="shared" si="125"/>
        <v>-9.9654278756144965</v>
      </c>
      <c r="BL54" s="69">
        <f t="shared" si="126"/>
        <v>33.301905945744323</v>
      </c>
      <c r="BM54" s="69">
        <f t="shared" si="127"/>
        <v>23.336478070129825</v>
      </c>
      <c r="BO54" t="str">
        <f t="shared" si="145"/>
        <v>34 Culture, media and sports occupations</v>
      </c>
      <c r="BP54" s="18">
        <f t="shared" si="128"/>
        <v>1.2652052244664447</v>
      </c>
      <c r="BQ54" s="18">
        <f t="shared" si="128"/>
        <v>1.0109316909409809</v>
      </c>
      <c r="BR54" s="18">
        <f t="shared" si="128"/>
        <v>0.99287506980712814</v>
      </c>
      <c r="BS54" s="18">
        <f t="shared" si="128"/>
        <v>0.82347325252276427</v>
      </c>
      <c r="BT54" s="18">
        <f t="shared" si="128"/>
        <v>0.57912064992197598</v>
      </c>
      <c r="BV54" s="68">
        <f t="shared" si="129"/>
        <v>-51.749613385792138</v>
      </c>
      <c r="BW54" s="69">
        <f t="shared" si="130"/>
        <v>26.958546367239983</v>
      </c>
      <c r="BX54" s="69">
        <f t="shared" si="131"/>
        <v>-24.791067018552159</v>
      </c>
      <c r="BZ54" t="str">
        <f t="shared" si="146"/>
        <v>34 Culture, media and sports occupations</v>
      </c>
      <c r="CA54" s="18">
        <f t="shared" si="132"/>
        <v>1.3306686292371739</v>
      </c>
      <c r="CB54" s="18">
        <f t="shared" si="132"/>
        <v>1.199149788526874</v>
      </c>
      <c r="CC54" s="18">
        <f t="shared" si="132"/>
        <v>1.2428791639400212</v>
      </c>
      <c r="CD54" s="18">
        <f t="shared" si="132"/>
        <v>1.1617683579540432</v>
      </c>
      <c r="CE54" s="18">
        <f t="shared" si="132"/>
        <v>1.1174548885211326</v>
      </c>
      <c r="CG54" s="68">
        <f t="shared" si="133"/>
        <v>-41.677013302107973</v>
      </c>
      <c r="CH54" s="69">
        <f t="shared" si="134"/>
        <v>28.412696696777758</v>
      </c>
      <c r="CI54" s="69">
        <f t="shared" si="135"/>
        <v>-13.264316605330217</v>
      </c>
      <c r="CK54" t="str">
        <f t="shared" si="147"/>
        <v>34 Culture, media and sports occupations</v>
      </c>
      <c r="CL54" s="18">
        <f t="shared" si="136"/>
        <v>1.1423762530318005</v>
      </c>
      <c r="CM54" s="18">
        <f t="shared" si="136"/>
        <v>1.2251396540776056</v>
      </c>
      <c r="CN54" s="18">
        <f t="shared" si="136"/>
        <v>1.3441852069118696</v>
      </c>
      <c r="CO54" s="18">
        <f t="shared" si="136"/>
        <v>1.6535275741926161</v>
      </c>
      <c r="CP54" s="18">
        <f t="shared" si="136"/>
        <v>2.322170994240917</v>
      </c>
      <c r="CR54" s="68">
        <f t="shared" si="137"/>
        <v>61.326641848859587</v>
      </c>
      <c r="CS54" s="69">
        <f t="shared" si="138"/>
        <v>38.291077680815114</v>
      </c>
      <c r="CT54" s="69">
        <f t="shared" si="139"/>
        <v>99.617719529674702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5.9534830103725982</v>
      </c>
      <c r="C55" s="18">
        <f t="shared" si="148"/>
        <v>5.6431888637650269</v>
      </c>
      <c r="D55" s="18">
        <f t="shared" si="148"/>
        <v>6.0142536469685162</v>
      </c>
      <c r="E55" s="18">
        <f t="shared" si="148"/>
        <v>5.8816362139982949</v>
      </c>
      <c r="F55" s="18">
        <f t="shared" si="148"/>
        <v>6.1133437249629283</v>
      </c>
      <c r="H55" s="68">
        <f t="shared" si="105"/>
        <v>48.137180399390559</v>
      </c>
      <c r="I55" s="69">
        <f t="shared" si="106"/>
        <v>59.801637520199222</v>
      </c>
      <c r="J55" s="69">
        <f t="shared" si="107"/>
        <v>107.93881791958977</v>
      </c>
      <c r="L55" t="str">
        <f t="shared" si="140"/>
        <v>35 Business and public service associate professionals</v>
      </c>
      <c r="M55" s="18">
        <f t="shared" ref="M55:Q64" si="149">M18/M$35*100</f>
        <v>8.484980910745497</v>
      </c>
      <c r="N55" s="18">
        <f t="shared" si="149"/>
        <v>8.1593481598795563</v>
      </c>
      <c r="O55" s="18">
        <f t="shared" si="149"/>
        <v>8.0827513585398343</v>
      </c>
      <c r="P55" s="18">
        <f t="shared" si="149"/>
        <v>7.6668925485772741</v>
      </c>
      <c r="Q55" s="18">
        <f t="shared" si="149"/>
        <v>7.4803325411032811</v>
      </c>
      <c r="S55" s="68">
        <f t="shared" si="109"/>
        <v>36.26086254435878</v>
      </c>
      <c r="T55" s="69">
        <f t="shared" si="110"/>
        <v>58.041225140051857</v>
      </c>
      <c r="U55" s="69">
        <f t="shared" si="111"/>
        <v>94.302087684410623</v>
      </c>
      <c r="W55" t="str">
        <f t="shared" si="141"/>
        <v>35 Business and public service associate professionals</v>
      </c>
      <c r="X55" s="18">
        <f t="shared" ref="X55:AB64" si="150">X18/X$35*100</f>
        <v>9.0587011300297053</v>
      </c>
      <c r="Y55" s="18">
        <f t="shared" si="150"/>
        <v>8.7315852492835333</v>
      </c>
      <c r="Z55" s="18">
        <f t="shared" si="150"/>
        <v>8.7313894035147754</v>
      </c>
      <c r="AA55" s="18">
        <f t="shared" si="150"/>
        <v>8.0345460713242556</v>
      </c>
      <c r="AB55" s="18">
        <f t="shared" si="150"/>
        <v>7.5081481737084248</v>
      </c>
      <c r="AD55" s="68">
        <f t="shared" si="113"/>
        <v>4.8447773683608979</v>
      </c>
      <c r="AE55" s="69">
        <f t="shared" si="114"/>
        <v>50.700890917587536</v>
      </c>
      <c r="AF55" s="69">
        <f t="shared" si="115"/>
        <v>55.545668285948437</v>
      </c>
      <c r="AH55" t="str">
        <f t="shared" si="142"/>
        <v>35 Business and public service associate professionals</v>
      </c>
      <c r="AI55" s="18">
        <f t="shared" ref="AI55:AM64" si="151">AI18/AI$35*100</f>
        <v>8.0964408663472511</v>
      </c>
      <c r="AJ55" s="18">
        <f t="shared" si="151"/>
        <v>8.2200943435841367</v>
      </c>
      <c r="AK55" s="18">
        <f t="shared" si="151"/>
        <v>8.5766267592331022</v>
      </c>
      <c r="AL55" s="18">
        <f t="shared" si="151"/>
        <v>8.3668288163276934</v>
      </c>
      <c r="AM55" s="18">
        <f t="shared" si="151"/>
        <v>8.3838558368202474</v>
      </c>
      <c r="AO55" s="68">
        <f t="shared" si="117"/>
        <v>8.4526031904048899</v>
      </c>
      <c r="AP55" s="69">
        <f t="shared" si="118"/>
        <v>49.294315509203734</v>
      </c>
      <c r="AQ55" s="69">
        <f t="shared" si="119"/>
        <v>57.746918699608621</v>
      </c>
      <c r="AS55" t="str">
        <f t="shared" si="143"/>
        <v>35 Business and public service associate professionals</v>
      </c>
      <c r="AT55" s="18">
        <f t="shared" ref="AT55:AX64" si="152">AT18/AT$35*100</f>
        <v>7.6874699371829447</v>
      </c>
      <c r="AU55" s="18">
        <f t="shared" si="152"/>
        <v>7.4772723119004407</v>
      </c>
      <c r="AV55" s="18">
        <f t="shared" si="152"/>
        <v>7.6022965034271808</v>
      </c>
      <c r="AW55" s="18">
        <f t="shared" si="152"/>
        <v>7.0975665010427447</v>
      </c>
      <c r="AX55" s="18">
        <f t="shared" si="152"/>
        <v>6.8077355800997372</v>
      </c>
      <c r="AZ55" s="68">
        <f t="shared" si="121"/>
        <v>4.7778912242861935</v>
      </c>
      <c r="BA55" s="69">
        <f t="shared" si="122"/>
        <v>47.843347735016287</v>
      </c>
      <c r="BB55" s="69">
        <f t="shared" si="123"/>
        <v>52.621238959302488</v>
      </c>
      <c r="BD55" t="str">
        <f t="shared" si="144"/>
        <v>35 Business and public service associate professionals</v>
      </c>
      <c r="BE55" s="18">
        <f t="shared" ref="BE55:BI64" si="153">BE18/BE$35*100</f>
        <v>6.1113944351651579</v>
      </c>
      <c r="BF55" s="18">
        <f t="shared" si="153"/>
        <v>5.9361703501482932</v>
      </c>
      <c r="BG55" s="18">
        <f t="shared" si="153"/>
        <v>6.27503371832589</v>
      </c>
      <c r="BH55" s="18">
        <f t="shared" si="153"/>
        <v>5.6884273243376509</v>
      </c>
      <c r="BI55" s="18">
        <f t="shared" si="153"/>
        <v>5.4807152378556756</v>
      </c>
      <c r="BK55" s="68">
        <f t="shared" si="125"/>
        <v>-14.738584502924008</v>
      </c>
      <c r="BL55" s="69">
        <f t="shared" si="126"/>
        <v>38.630820645640142</v>
      </c>
      <c r="BM55" s="69">
        <f t="shared" si="127"/>
        <v>23.892236142716136</v>
      </c>
      <c r="BO55" t="str">
        <f t="shared" si="145"/>
        <v>35 Business and public service associate professionals</v>
      </c>
      <c r="BP55" s="18">
        <f t="shared" ref="BP55:BT64" si="154">BP18/BP$35*100</f>
        <v>5.1979839009041751</v>
      </c>
      <c r="BQ55" s="18">
        <f t="shared" si="154"/>
        <v>5.0803514967942123</v>
      </c>
      <c r="BR55" s="18">
        <f t="shared" si="154"/>
        <v>5.31511457380428</v>
      </c>
      <c r="BS55" s="18">
        <f t="shared" si="154"/>
        <v>4.829761298450423</v>
      </c>
      <c r="BT55" s="18">
        <f t="shared" si="154"/>
        <v>4.6508678923637072</v>
      </c>
      <c r="BV55" s="68">
        <f t="shared" si="129"/>
        <v>-27.615142211235728</v>
      </c>
      <c r="BW55" s="69">
        <f t="shared" si="130"/>
        <v>32.630985149812822</v>
      </c>
      <c r="BX55" s="69">
        <f t="shared" si="131"/>
        <v>5.0158429385770997</v>
      </c>
      <c r="BZ55" t="str">
        <f t="shared" si="146"/>
        <v>35 Business and public service associate professionals</v>
      </c>
      <c r="CA55" s="18">
        <f t="shared" ref="CA55:CE64" si="155">CA18/CA$35*100</f>
        <v>4.6713686922261566</v>
      </c>
      <c r="CB55" s="18">
        <f t="shared" si="155"/>
        <v>4.6803737755744921</v>
      </c>
      <c r="CC55" s="18">
        <f t="shared" si="155"/>
        <v>4.9208298443675664</v>
      </c>
      <c r="CD55" s="18">
        <f t="shared" si="155"/>
        <v>4.5875128220838048</v>
      </c>
      <c r="CE55" s="18">
        <f t="shared" si="155"/>
        <v>4.2720411098946958</v>
      </c>
      <c r="CG55" s="68">
        <f t="shared" si="133"/>
        <v>-43.683489268323491</v>
      </c>
      <c r="CH55" s="69">
        <f t="shared" si="134"/>
        <v>27.412184722902293</v>
      </c>
      <c r="CI55" s="69">
        <f t="shared" si="135"/>
        <v>-16.271304545421199</v>
      </c>
      <c r="CK55" t="str">
        <f t="shared" si="147"/>
        <v>35 Business and public service associate professionals</v>
      </c>
      <c r="CL55" s="18">
        <f t="shared" ref="CL55:CP64" si="156">CL18/CL$35*100</f>
        <v>2.68829356467241</v>
      </c>
      <c r="CM55" s="18">
        <f t="shared" si="156"/>
        <v>2.9894208141454057</v>
      </c>
      <c r="CN55" s="18">
        <f t="shared" si="156"/>
        <v>3.4275197885280337</v>
      </c>
      <c r="CO55" s="18">
        <f t="shared" si="156"/>
        <v>3.939494309190974</v>
      </c>
      <c r="CP55" s="18">
        <f t="shared" si="156"/>
        <v>5.7460431851942397</v>
      </c>
      <c r="CR55" s="68">
        <f t="shared" si="137"/>
        <v>56.552469983389408</v>
      </c>
      <c r="CS55" s="69">
        <f t="shared" si="138"/>
        <v>36.145498805229593</v>
      </c>
      <c r="CT55" s="69">
        <f t="shared" si="139"/>
        <v>92.697968788618994</v>
      </c>
    </row>
    <row r="56" spans="1:98" x14ac:dyDescent="0.2">
      <c r="A56" t="str">
        <f t="shared" si="103"/>
        <v>41 Administrative occupations</v>
      </c>
      <c r="B56" s="18">
        <f t="shared" si="148"/>
        <v>3.0392059646895899</v>
      </c>
      <c r="C56" s="18">
        <f t="shared" si="148"/>
        <v>2.7626493145564477</v>
      </c>
      <c r="D56" s="18">
        <f t="shared" si="148"/>
        <v>3.1270209391905017</v>
      </c>
      <c r="E56" s="18">
        <f t="shared" si="148"/>
        <v>3.1104699539376135</v>
      </c>
      <c r="F56" s="18">
        <f t="shared" si="148"/>
        <v>3.3762772545501738</v>
      </c>
      <c r="H56" s="68">
        <f t="shared" si="105"/>
        <v>57.352741238731888</v>
      </c>
      <c r="I56" s="69">
        <f t="shared" si="106"/>
        <v>68.09891562607072</v>
      </c>
      <c r="J56" s="69">
        <f t="shared" si="107"/>
        <v>125.45165686480262</v>
      </c>
      <c r="L56" t="str">
        <f t="shared" si="140"/>
        <v>41 Administrative occupations</v>
      </c>
      <c r="M56" s="18">
        <f t="shared" si="149"/>
        <v>5.0151421749146179</v>
      </c>
      <c r="N56" s="18">
        <f t="shared" si="149"/>
        <v>4.7114263579350144</v>
      </c>
      <c r="O56" s="18">
        <f t="shared" si="149"/>
        <v>4.720467130350614</v>
      </c>
      <c r="P56" s="18">
        <f t="shared" si="149"/>
        <v>4.5556426480544117</v>
      </c>
      <c r="Q56" s="18">
        <f t="shared" si="149"/>
        <v>4.6147893376152034</v>
      </c>
      <c r="S56" s="68">
        <f t="shared" si="109"/>
        <v>43.938293868586591</v>
      </c>
      <c r="T56" s="69">
        <f t="shared" si="110"/>
        <v>65.354990113860097</v>
      </c>
      <c r="U56" s="69">
        <f t="shared" si="111"/>
        <v>109.29328398244668</v>
      </c>
      <c r="W56" t="str">
        <f t="shared" si="141"/>
        <v>41 Administrative occupations</v>
      </c>
      <c r="X56" s="18">
        <f t="shared" si="150"/>
        <v>7.8166634363610168</v>
      </c>
      <c r="Y56" s="18">
        <f t="shared" si="150"/>
        <v>7.396485610168642</v>
      </c>
      <c r="Z56" s="18">
        <f t="shared" si="150"/>
        <v>7.7018148072679162</v>
      </c>
      <c r="AA56" s="18">
        <f t="shared" si="150"/>
        <v>7.3575345603588973</v>
      </c>
      <c r="AB56" s="18">
        <f t="shared" si="150"/>
        <v>7.3579202770392911</v>
      </c>
      <c r="AD56" s="68">
        <f t="shared" si="113"/>
        <v>16.482137256261435</v>
      </c>
      <c r="AE56" s="69">
        <f t="shared" si="114"/>
        <v>58.977932540817179</v>
      </c>
      <c r="AF56" s="69">
        <f t="shared" si="115"/>
        <v>75.460069797078617</v>
      </c>
      <c r="AH56" t="str">
        <f t="shared" si="142"/>
        <v>41 Administrative occupations</v>
      </c>
      <c r="AI56" s="18">
        <f t="shared" si="151"/>
        <v>10.32046259083493</v>
      </c>
      <c r="AJ56" s="18">
        <f t="shared" si="151"/>
        <v>10.447908516703198</v>
      </c>
      <c r="AK56" s="18">
        <f t="shared" si="151"/>
        <v>11.11869909805209</v>
      </c>
      <c r="AL56" s="18">
        <f t="shared" si="151"/>
        <v>11.123079655229597</v>
      </c>
      <c r="AM56" s="18">
        <f t="shared" si="151"/>
        <v>11.184182569789874</v>
      </c>
      <c r="AO56" s="68">
        <f t="shared" si="117"/>
        <v>11.599682832393185</v>
      </c>
      <c r="AP56" s="69">
        <f t="shared" si="118"/>
        <v>60.446643848653856</v>
      </c>
      <c r="AQ56" s="69">
        <f t="shared" si="119"/>
        <v>72.046326681047049</v>
      </c>
      <c r="AS56" t="str">
        <f t="shared" si="143"/>
        <v>41 Administrative occupations</v>
      </c>
      <c r="AT56" s="18">
        <f t="shared" si="152"/>
        <v>9.8754212763340838</v>
      </c>
      <c r="AU56" s="18">
        <f t="shared" si="152"/>
        <v>9.4158513032024818</v>
      </c>
      <c r="AV56" s="18">
        <f t="shared" si="152"/>
        <v>9.8644784104682284</v>
      </c>
      <c r="AW56" s="18">
        <f t="shared" si="152"/>
        <v>9.2302245055674561</v>
      </c>
      <c r="AX56" s="18">
        <f t="shared" si="152"/>
        <v>9.1796431635246662</v>
      </c>
      <c r="AZ56" s="68">
        <f t="shared" si="121"/>
        <v>8.8838456406610984</v>
      </c>
      <c r="BA56" s="69">
        <f t="shared" si="122"/>
        <v>55.46070695667553</v>
      </c>
      <c r="BB56" s="69">
        <f t="shared" si="123"/>
        <v>64.34455259733663</v>
      </c>
      <c r="BD56" t="str">
        <f t="shared" si="144"/>
        <v>41 Administrative occupations</v>
      </c>
      <c r="BE56" s="18">
        <f t="shared" si="153"/>
        <v>8.9695094019991402</v>
      </c>
      <c r="BF56" s="18">
        <f t="shared" si="153"/>
        <v>8.2421749552040122</v>
      </c>
      <c r="BG56" s="18">
        <f t="shared" si="153"/>
        <v>8.5582369448885807</v>
      </c>
      <c r="BH56" s="18">
        <f t="shared" si="153"/>
        <v>7.2876899907867543</v>
      </c>
      <c r="BI56" s="18">
        <f t="shared" si="153"/>
        <v>5.3242505103699216</v>
      </c>
      <c r="BK56" s="68">
        <f t="shared" si="125"/>
        <v>-39.269684235944602</v>
      </c>
      <c r="BL56" s="69">
        <f t="shared" si="126"/>
        <v>38.537500330277368</v>
      </c>
      <c r="BM56" s="69">
        <f t="shared" si="127"/>
        <v>-0.73218390566723845</v>
      </c>
      <c r="BO56" t="str">
        <f t="shared" si="145"/>
        <v>41 Administrative occupations</v>
      </c>
      <c r="BP56" s="18">
        <f t="shared" si="154"/>
        <v>10.521065985469155</v>
      </c>
      <c r="BQ56" s="18">
        <f t="shared" si="154"/>
        <v>9.1464104581965007</v>
      </c>
      <c r="BR56" s="18">
        <f t="shared" si="154"/>
        <v>9.900531115592484</v>
      </c>
      <c r="BS56" s="18">
        <f t="shared" si="154"/>
        <v>8.3374462877139131</v>
      </c>
      <c r="BT56" s="18">
        <f t="shared" si="154"/>
        <v>6.2061573751957022</v>
      </c>
      <c r="BV56" s="68">
        <f t="shared" si="129"/>
        <v>-48.14499937882065</v>
      </c>
      <c r="BW56" s="69">
        <f t="shared" si="130"/>
        <v>30.892089243577832</v>
      </c>
      <c r="BX56" s="69">
        <f t="shared" si="131"/>
        <v>-17.252910135242814</v>
      </c>
      <c r="BZ56" t="str">
        <f t="shared" si="146"/>
        <v>41 Administrative occupations</v>
      </c>
      <c r="CA56" s="18">
        <f t="shared" si="155"/>
        <v>8.6482425406633148</v>
      </c>
      <c r="CB56" s="18">
        <f t="shared" si="155"/>
        <v>8.3759959766140497</v>
      </c>
      <c r="CC56" s="18">
        <f t="shared" si="155"/>
        <v>8.2440085760833757</v>
      </c>
      <c r="CD56" s="18">
        <f t="shared" si="155"/>
        <v>6.1707526236896397</v>
      </c>
      <c r="CE56" s="18">
        <f t="shared" si="155"/>
        <v>3.1316395171922959</v>
      </c>
      <c r="CG56" s="68">
        <f t="shared" si="133"/>
        <v>-75.358224684127805</v>
      </c>
      <c r="CH56" s="69">
        <f t="shared" si="134"/>
        <v>21.325832075109922</v>
      </c>
      <c r="CI56" s="69">
        <f t="shared" si="135"/>
        <v>-54.03239260901789</v>
      </c>
      <c r="CK56" t="str">
        <f t="shared" si="147"/>
        <v>41 Administrative occupations</v>
      </c>
      <c r="CL56" s="18">
        <f t="shared" si="156"/>
        <v>5.4148188662288623</v>
      </c>
      <c r="CM56" s="18">
        <f t="shared" si="156"/>
        <v>5.8034033954495525</v>
      </c>
      <c r="CN56" s="18">
        <f t="shared" si="156"/>
        <v>6.1754632875025939</v>
      </c>
      <c r="CO56" s="18">
        <f t="shared" si="156"/>
        <v>4.6995072363714074</v>
      </c>
      <c r="CP56" s="18">
        <f t="shared" si="156"/>
        <v>4.4487491318275163</v>
      </c>
      <c r="CR56" s="68">
        <f t="shared" si="137"/>
        <v>-32.727219030461264</v>
      </c>
      <c r="CS56" s="69">
        <f t="shared" si="138"/>
        <v>20.456165170477718</v>
      </c>
      <c r="CT56" s="69">
        <f t="shared" si="139"/>
        <v>-12.271053859983549</v>
      </c>
    </row>
    <row r="57" spans="1:98" x14ac:dyDescent="0.2">
      <c r="A57" t="str">
        <f t="shared" si="103"/>
        <v>42 Secretarial and related occupations</v>
      </c>
      <c r="B57" s="18">
        <f t="shared" si="148"/>
        <v>0.29693553713841286</v>
      </c>
      <c r="C57" s="18">
        <f t="shared" si="148"/>
        <v>0.30015046028291031</v>
      </c>
      <c r="D57" s="18">
        <f t="shared" si="148"/>
        <v>0.28513446041341201</v>
      </c>
      <c r="E57" s="18">
        <f t="shared" si="148"/>
        <v>0.39334310849127602</v>
      </c>
      <c r="F57" s="18">
        <f t="shared" si="148"/>
        <v>0.59878564938091916</v>
      </c>
      <c r="H57" s="68">
        <f t="shared" si="105"/>
        <v>206.04738641201283</v>
      </c>
      <c r="I57" s="69">
        <f t="shared" si="106"/>
        <v>129.08837711492563</v>
      </c>
      <c r="J57" s="69">
        <f t="shared" si="107"/>
        <v>335.13576352693849</v>
      </c>
      <c r="L57" t="str">
        <f t="shared" si="140"/>
        <v>42 Secretarial and related occupations</v>
      </c>
      <c r="M57" s="18">
        <f t="shared" si="149"/>
        <v>1.0129218405524578</v>
      </c>
      <c r="N57" s="18">
        <f t="shared" si="149"/>
        <v>0.92761399828591751</v>
      </c>
      <c r="O57" s="18">
        <f t="shared" si="149"/>
        <v>0.90657248179068506</v>
      </c>
      <c r="P57" s="18">
        <f t="shared" si="149"/>
        <v>1.1766918061727325</v>
      </c>
      <c r="Q57" s="18">
        <f t="shared" si="149"/>
        <v>1.12318882716208</v>
      </c>
      <c r="S57" s="68">
        <f t="shared" si="109"/>
        <v>82.414639965003062</v>
      </c>
      <c r="T57" s="69">
        <f t="shared" si="110"/>
        <v>91.321675035458725</v>
      </c>
      <c r="U57" s="69">
        <f t="shared" si="111"/>
        <v>173.73631500046179</v>
      </c>
      <c r="W57" t="str">
        <f t="shared" si="141"/>
        <v>42 Secretarial and related occupations</v>
      </c>
      <c r="X57" s="18">
        <f t="shared" si="150"/>
        <v>1.7009661246201786</v>
      </c>
      <c r="Y57" s="18">
        <f t="shared" si="150"/>
        <v>1.5378186566552643</v>
      </c>
      <c r="Z57" s="18">
        <f t="shared" si="150"/>
        <v>1.5699210262590266</v>
      </c>
      <c r="AA57" s="18">
        <f t="shared" si="150"/>
        <v>2.0952122708004564</v>
      </c>
      <c r="AB57" s="18">
        <f t="shared" si="150"/>
        <v>2.7662632127885853</v>
      </c>
      <c r="AD57" s="68">
        <f t="shared" si="113"/>
        <v>114.83894921538204</v>
      </c>
      <c r="AE57" s="69">
        <f t="shared" si="114"/>
        <v>97.171866597193116</v>
      </c>
      <c r="AF57" s="69">
        <f t="shared" si="115"/>
        <v>212.01081581257517</v>
      </c>
      <c r="AH57" t="str">
        <f t="shared" si="142"/>
        <v>42 Secretarial and related occupations</v>
      </c>
      <c r="AI57" s="18">
        <f t="shared" si="151"/>
        <v>3.0764664421347376</v>
      </c>
      <c r="AJ57" s="18">
        <f t="shared" si="151"/>
        <v>2.9437048230416907</v>
      </c>
      <c r="AK57" s="18">
        <f t="shared" si="151"/>
        <v>3.0481854831577522</v>
      </c>
      <c r="AL57" s="18">
        <f t="shared" si="151"/>
        <v>4.0719247978314517</v>
      </c>
      <c r="AM57" s="18">
        <f t="shared" si="151"/>
        <v>4.4856603870871972</v>
      </c>
      <c r="AO57" s="68">
        <f t="shared" si="117"/>
        <v>63.266727903522394</v>
      </c>
      <c r="AP57" s="69">
        <f t="shared" si="118"/>
        <v>82.432907276616191</v>
      </c>
      <c r="AQ57" s="69">
        <f t="shared" si="119"/>
        <v>145.69963518013859</v>
      </c>
      <c r="AS57" t="str">
        <f t="shared" si="143"/>
        <v>42 Secretarial and related occupations</v>
      </c>
      <c r="AT57" s="18">
        <f t="shared" si="152"/>
        <v>2.4875324438236426</v>
      </c>
      <c r="AU57" s="18">
        <f t="shared" si="152"/>
        <v>2.2533977734571464</v>
      </c>
      <c r="AV57" s="18">
        <f t="shared" si="152"/>
        <v>2.3122736236234043</v>
      </c>
      <c r="AW57" s="18">
        <f t="shared" si="152"/>
        <v>2.8591098079903174</v>
      </c>
      <c r="AX57" s="18">
        <f t="shared" si="152"/>
        <v>2.6413198463320686</v>
      </c>
      <c r="AZ57" s="68">
        <f t="shared" si="121"/>
        <v>33.657565948506516</v>
      </c>
      <c r="BA57" s="69">
        <f t="shared" si="122"/>
        <v>71.607409490014291</v>
      </c>
      <c r="BB57" s="69">
        <f t="shared" si="123"/>
        <v>105.26497543852078</v>
      </c>
      <c r="BD57" t="str">
        <f t="shared" si="144"/>
        <v>42 Secretarial and related occupations</v>
      </c>
      <c r="BE57" s="18">
        <f t="shared" si="153"/>
        <v>2.5059860063216184</v>
      </c>
      <c r="BF57" s="18">
        <f t="shared" si="153"/>
        <v>2.2697766865421602</v>
      </c>
      <c r="BG57" s="18">
        <f t="shared" si="153"/>
        <v>2.2762975904953628</v>
      </c>
      <c r="BH57" s="18">
        <f t="shared" si="153"/>
        <v>2.3736640389543719</v>
      </c>
      <c r="BI57" s="18">
        <f t="shared" si="153"/>
        <v>0.47239642177876134</v>
      </c>
      <c r="BK57" s="68">
        <f t="shared" si="125"/>
        <v>-79.741423536189643</v>
      </c>
      <c r="BL57" s="69">
        <f t="shared" si="126"/>
        <v>36.245808866900916</v>
      </c>
      <c r="BM57" s="69">
        <f t="shared" si="127"/>
        <v>-43.495614669288734</v>
      </c>
      <c r="BO57" t="str">
        <f t="shared" si="145"/>
        <v>42 Secretarial and related occupations</v>
      </c>
      <c r="BP57" s="18">
        <f t="shared" si="154"/>
        <v>3.5686591821433842</v>
      </c>
      <c r="BQ57" s="18">
        <f t="shared" si="154"/>
        <v>2.7031727022471732</v>
      </c>
      <c r="BR57" s="18">
        <f t="shared" si="154"/>
        <v>2.8556722560808567</v>
      </c>
      <c r="BS57" s="18">
        <f t="shared" si="154"/>
        <v>2.356910599366953</v>
      </c>
      <c r="BT57" s="18">
        <f t="shared" si="154"/>
        <v>0.54779934931586627</v>
      </c>
      <c r="BV57" s="68">
        <f t="shared" si="129"/>
        <v>-84.131367500586364</v>
      </c>
      <c r="BW57" s="69">
        <f t="shared" si="130"/>
        <v>26.380836505070533</v>
      </c>
      <c r="BX57" s="69">
        <f t="shared" si="131"/>
        <v>-57.750530995515824</v>
      </c>
      <c r="BZ57" t="str">
        <f t="shared" si="146"/>
        <v>42 Secretarial and related occupations</v>
      </c>
      <c r="CA57" s="18">
        <f t="shared" si="155"/>
        <v>4.1216414909047954</v>
      </c>
      <c r="CB57" s="18">
        <f t="shared" si="155"/>
        <v>4.0593701783847695</v>
      </c>
      <c r="CC57" s="18">
        <f t="shared" si="155"/>
        <v>3.7862589495178929</v>
      </c>
      <c r="CD57" s="18">
        <f t="shared" si="155"/>
        <v>1.6898201581128722</v>
      </c>
      <c r="CE57" s="18">
        <f t="shared" si="155"/>
        <v>0.28462785895267789</v>
      </c>
      <c r="CG57" s="68">
        <f t="shared" si="133"/>
        <v>-95.12352775588991</v>
      </c>
      <c r="CH57" s="69">
        <f t="shared" si="134"/>
        <v>16.033401182584889</v>
      </c>
      <c r="CI57" s="69">
        <f t="shared" si="135"/>
        <v>-79.090126573305014</v>
      </c>
      <c r="CK57" t="str">
        <f t="shared" si="147"/>
        <v>42 Secretarial and related occupations</v>
      </c>
      <c r="CL57" s="18">
        <f t="shared" si="156"/>
        <v>2.7191954715917044</v>
      </c>
      <c r="CM57" s="18">
        <f t="shared" si="156"/>
        <v>2.8862858267236891</v>
      </c>
      <c r="CN57" s="18">
        <f t="shared" si="156"/>
        <v>3.0765954915273963</v>
      </c>
      <c r="CO57" s="18">
        <f t="shared" si="156"/>
        <v>2.951873753648929</v>
      </c>
      <c r="CP57" s="18">
        <f t="shared" si="156"/>
        <v>1.9813522478216921</v>
      </c>
      <c r="CR57" s="68">
        <f t="shared" si="137"/>
        <v>-39.86015536110866</v>
      </c>
      <c r="CS57" s="69">
        <f t="shared" si="138"/>
        <v>28.397823608164185</v>
      </c>
      <c r="CT57" s="69">
        <f t="shared" si="139"/>
        <v>-11.462331752944472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0.16665843231048452</v>
      </c>
      <c r="C58" s="18">
        <f t="shared" si="148"/>
        <v>0.17757264018267918</v>
      </c>
      <c r="D58" s="18">
        <f t="shared" si="148"/>
        <v>0.15342352323690908</v>
      </c>
      <c r="E58" s="18">
        <f t="shared" si="148"/>
        <v>0.15975128444814093</v>
      </c>
      <c r="F58" s="18">
        <f t="shared" si="148"/>
        <v>0.16573761575331963</v>
      </c>
      <c r="H58" s="68">
        <f t="shared" si="105"/>
        <v>57.433131744096769</v>
      </c>
      <c r="I58" s="69">
        <f t="shared" si="106"/>
        <v>91.715248294572575</v>
      </c>
      <c r="J58" s="69">
        <f t="shared" si="107"/>
        <v>149.14838003866933</v>
      </c>
      <c r="L58" t="str">
        <f t="shared" si="140"/>
        <v>51 Skilled agricultural and related trades</v>
      </c>
      <c r="M58" s="18">
        <f t="shared" si="149"/>
        <v>0.16415777594419387</v>
      </c>
      <c r="N58" s="18">
        <f t="shared" si="149"/>
        <v>0.16606923582901981</v>
      </c>
      <c r="O58" s="18">
        <f t="shared" si="149"/>
        <v>0.13042176956718332</v>
      </c>
      <c r="P58" s="18">
        <f t="shared" si="149"/>
        <v>0.1282119185318939</v>
      </c>
      <c r="Q58" s="18">
        <f t="shared" si="149"/>
        <v>0.13075360042086909</v>
      </c>
      <c r="S58" s="68">
        <f t="shared" si="109"/>
        <v>47.609060456892855</v>
      </c>
      <c r="T58" s="69">
        <f t="shared" si="110"/>
        <v>72.677140223472662</v>
      </c>
      <c r="U58" s="69">
        <f t="shared" si="111"/>
        <v>120.28620068036551</v>
      </c>
      <c r="W58" t="str">
        <f t="shared" si="141"/>
        <v>51 Skilled agricultural and related trades</v>
      </c>
      <c r="X58" s="18">
        <f t="shared" si="150"/>
        <v>0.58092295440654462</v>
      </c>
      <c r="Y58" s="18">
        <f t="shared" si="150"/>
        <v>0.58140897101720923</v>
      </c>
      <c r="Z58" s="18">
        <f t="shared" si="150"/>
        <v>0.59695523470870704</v>
      </c>
      <c r="AA58" s="18">
        <f t="shared" si="150"/>
        <v>0.65987243837384169</v>
      </c>
      <c r="AB58" s="18">
        <f t="shared" si="150"/>
        <v>0.84244181415279829</v>
      </c>
      <c r="AD58" s="68">
        <f t="shared" si="113"/>
        <v>72.066162964248718</v>
      </c>
      <c r="AE58" s="69">
        <f t="shared" si="114"/>
        <v>91.50819000092207</v>
      </c>
      <c r="AF58" s="69">
        <f t="shared" si="115"/>
        <v>163.57435296517079</v>
      </c>
      <c r="AH58" t="str">
        <f t="shared" si="142"/>
        <v>51 Skilled agricultural and related trades</v>
      </c>
      <c r="AI58" s="18">
        <f t="shared" si="151"/>
        <v>1.0534523456831328</v>
      </c>
      <c r="AJ58" s="18">
        <f t="shared" si="151"/>
        <v>1.1703280136141609</v>
      </c>
      <c r="AK58" s="18">
        <f t="shared" si="151"/>
        <v>0.97360945004054333</v>
      </c>
      <c r="AL58" s="18">
        <f t="shared" si="151"/>
        <v>1.1360746274437408</v>
      </c>
      <c r="AM58" s="18">
        <f t="shared" si="151"/>
        <v>1.3859334519599982</v>
      </c>
      <c r="AO58" s="68">
        <f t="shared" si="117"/>
        <v>57.932055018130399</v>
      </c>
      <c r="AP58" s="69">
        <f t="shared" si="118"/>
        <v>92.54923832200484</v>
      </c>
      <c r="AQ58" s="69">
        <f t="shared" si="119"/>
        <v>150.48129334013524</v>
      </c>
      <c r="AS58" t="str">
        <f t="shared" si="143"/>
        <v>51 Skilled agricultural and related trades</v>
      </c>
      <c r="AT58" s="18">
        <f t="shared" si="152"/>
        <v>1.3057578154016765</v>
      </c>
      <c r="AU58" s="18">
        <f t="shared" si="152"/>
        <v>1.6107881907748434</v>
      </c>
      <c r="AV58" s="18">
        <f t="shared" si="152"/>
        <v>1.3239356583158883</v>
      </c>
      <c r="AW58" s="18">
        <f t="shared" si="152"/>
        <v>1.3822502795511524</v>
      </c>
      <c r="AX58" s="18">
        <f t="shared" si="152"/>
        <v>1.6832898336461</v>
      </c>
      <c r="AZ58" s="68">
        <f t="shared" si="121"/>
        <v>48.766038913618381</v>
      </c>
      <c r="BA58" s="69">
        <f t="shared" si="122"/>
        <v>77.926474535809916</v>
      </c>
      <c r="BB58" s="69">
        <f t="shared" si="123"/>
        <v>126.69251344942829</v>
      </c>
      <c r="BD58" t="str">
        <f t="shared" si="144"/>
        <v>51 Skilled agricultural and related trades</v>
      </c>
      <c r="BE58" s="18">
        <f t="shared" si="153"/>
        <v>0.69238956351200975</v>
      </c>
      <c r="BF58" s="18">
        <f t="shared" si="153"/>
        <v>0.72789092527451471</v>
      </c>
      <c r="BG58" s="18">
        <f t="shared" si="153"/>
        <v>0.58091652908593905</v>
      </c>
      <c r="BH58" s="18">
        <f t="shared" si="153"/>
        <v>0.56967045470044608</v>
      </c>
      <c r="BI58" s="18">
        <f t="shared" si="153"/>
        <v>0.58134275889296871</v>
      </c>
      <c r="BK58" s="68">
        <f t="shared" si="125"/>
        <v>-2.3100476437133892</v>
      </c>
      <c r="BL58" s="69">
        <f t="shared" si="126"/>
        <v>51.627957712422713</v>
      </c>
      <c r="BM58" s="69">
        <f t="shared" si="127"/>
        <v>49.317910068709317</v>
      </c>
      <c r="BO58" t="str">
        <f t="shared" si="145"/>
        <v>51 Skilled agricultural and related trades</v>
      </c>
      <c r="BP58" s="18">
        <f t="shared" si="154"/>
        <v>1.0861382558807418</v>
      </c>
      <c r="BQ58" s="18">
        <f t="shared" si="154"/>
        <v>1.2309451522184953</v>
      </c>
      <c r="BR58" s="18">
        <f t="shared" si="154"/>
        <v>0.98642929034415061</v>
      </c>
      <c r="BS58" s="18">
        <f t="shared" si="154"/>
        <v>1.0563989761039816</v>
      </c>
      <c r="BT58" s="18">
        <f t="shared" si="154"/>
        <v>1.2891569241827872</v>
      </c>
      <c r="BV58" s="68">
        <f t="shared" si="129"/>
        <v>8.1100775320199112</v>
      </c>
      <c r="BW58" s="69">
        <f t="shared" si="130"/>
        <v>55.407751041614596</v>
      </c>
      <c r="BX58" s="69">
        <f t="shared" si="131"/>
        <v>63.517828573634503</v>
      </c>
      <c r="BZ58" t="str">
        <f t="shared" si="146"/>
        <v>51 Skilled agricultural and related trades</v>
      </c>
      <c r="CA58" s="18">
        <f t="shared" si="155"/>
        <v>1.3747816194981548</v>
      </c>
      <c r="CB58" s="18">
        <f t="shared" si="155"/>
        <v>1.4552129380490924</v>
      </c>
      <c r="CC58" s="18">
        <f t="shared" si="155"/>
        <v>1.4498108914378147</v>
      </c>
      <c r="CD58" s="18">
        <f t="shared" si="155"/>
        <v>1.606137504470329</v>
      </c>
      <c r="CE58" s="18">
        <f t="shared" si="155"/>
        <v>2.9654744196057901</v>
      </c>
      <c r="CG58" s="68">
        <f t="shared" si="133"/>
        <v>32.68489580565624</v>
      </c>
      <c r="CH58" s="69">
        <f t="shared" si="134"/>
        <v>50.988410123214933</v>
      </c>
      <c r="CI58" s="69">
        <f t="shared" si="135"/>
        <v>83.673305928871173</v>
      </c>
      <c r="CK58" t="str">
        <f t="shared" si="147"/>
        <v>51 Skilled agricultural and related trades</v>
      </c>
      <c r="CL58" s="18">
        <f t="shared" si="156"/>
        <v>2.422873959522017</v>
      </c>
      <c r="CM58" s="18">
        <f t="shared" si="156"/>
        <v>2.9039191066865948</v>
      </c>
      <c r="CN58" s="18">
        <f t="shared" si="156"/>
        <v>2.2715385968336355</v>
      </c>
      <c r="CO58" s="18">
        <f t="shared" si="156"/>
        <v>2.7039876251932471</v>
      </c>
      <c r="CP58" s="18">
        <f t="shared" si="156"/>
        <v>1.9215863789394079</v>
      </c>
      <c r="CR58" s="68">
        <f t="shared" si="137"/>
        <v>-21.002963351377836</v>
      </c>
      <c r="CS58" s="69">
        <f t="shared" si="138"/>
        <v>31.816186546740067</v>
      </c>
      <c r="CT58" s="69">
        <f t="shared" si="139"/>
        <v>10.813223195362227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0.29617983402649156</v>
      </c>
      <c r="C59" s="18">
        <f t="shared" si="148"/>
        <v>0.23060809660691026</v>
      </c>
      <c r="D59" s="18">
        <f t="shared" si="148"/>
        <v>0.23969474657663972</v>
      </c>
      <c r="E59" s="18">
        <f t="shared" si="148"/>
        <v>0.22379665023017581</v>
      </c>
      <c r="F59" s="18">
        <f t="shared" si="148"/>
        <v>0.23871332884459656</v>
      </c>
      <c r="H59" s="68">
        <f t="shared" si="105"/>
        <v>45.139343030461113</v>
      </c>
      <c r="I59" s="69">
        <f t="shared" si="106"/>
        <v>53.695834394638894</v>
      </c>
      <c r="J59" s="69">
        <f t="shared" si="107"/>
        <v>98.835177425100014</v>
      </c>
      <c r="L59" t="str">
        <f t="shared" si="140"/>
        <v>52 Skilled metal, electrical and electronic trades</v>
      </c>
      <c r="M59" s="18">
        <f t="shared" si="149"/>
        <v>0.70393801296355729</v>
      </c>
      <c r="N59" s="18">
        <f t="shared" si="149"/>
        <v>0.65480319561870182</v>
      </c>
      <c r="O59" s="18">
        <f t="shared" si="149"/>
        <v>0.56350052069531009</v>
      </c>
      <c r="P59" s="18">
        <f t="shared" si="149"/>
        <v>0.69995708277608459</v>
      </c>
      <c r="Q59" s="18">
        <f t="shared" si="149"/>
        <v>0.86531357569241041</v>
      </c>
      <c r="S59" s="68">
        <f t="shared" si="109"/>
        <v>126.09379500304512</v>
      </c>
      <c r="T59" s="69">
        <f t="shared" si="110"/>
        <v>84.401262024424227</v>
      </c>
      <c r="U59" s="69">
        <f t="shared" si="111"/>
        <v>210.49505702746933</v>
      </c>
      <c r="W59" t="str">
        <f t="shared" si="141"/>
        <v>52 Skilled metal, electrical and electronic trades</v>
      </c>
      <c r="X59" s="18">
        <f t="shared" si="150"/>
        <v>0.97585146961902403</v>
      </c>
      <c r="Y59" s="18">
        <f t="shared" si="150"/>
        <v>0.95248581673086419</v>
      </c>
      <c r="Z59" s="18">
        <f t="shared" si="150"/>
        <v>0.79929836790681164</v>
      </c>
      <c r="AA59" s="18">
        <f t="shared" si="150"/>
        <v>0.89070449368733873</v>
      </c>
      <c r="AB59" s="18">
        <f t="shared" si="150"/>
        <v>0.97703524483578785</v>
      </c>
      <c r="AD59" s="68">
        <f t="shared" si="113"/>
        <v>49.03855409382524</v>
      </c>
      <c r="AE59" s="69">
        <f t="shared" si="114"/>
        <v>64.299112590025004</v>
      </c>
      <c r="AF59" s="69">
        <f t="shared" si="115"/>
        <v>113.33766668385023</v>
      </c>
      <c r="AH59" t="str">
        <f t="shared" si="142"/>
        <v>52 Skilled metal, electrical and electronic trades</v>
      </c>
      <c r="AI59" s="18">
        <f t="shared" si="151"/>
        <v>1.1183241307936858</v>
      </c>
      <c r="AJ59" s="18">
        <f t="shared" si="151"/>
        <v>1.2104998520855896</v>
      </c>
      <c r="AK59" s="18">
        <f t="shared" si="151"/>
        <v>1.0439244168161546</v>
      </c>
      <c r="AL59" s="18">
        <f t="shared" si="151"/>
        <v>1.0839855519713</v>
      </c>
      <c r="AM59" s="18">
        <f t="shared" si="151"/>
        <v>1.2296554777480768</v>
      </c>
      <c r="AO59" s="68">
        <f t="shared" si="117"/>
        <v>30.685403422754899</v>
      </c>
      <c r="AP59" s="69">
        <f t="shared" si="118"/>
        <v>51.979194981031796</v>
      </c>
      <c r="AQ59" s="69">
        <f t="shared" si="119"/>
        <v>82.664598403786698</v>
      </c>
      <c r="AS59" t="str">
        <f t="shared" si="143"/>
        <v>52 Skilled metal, electrical and electronic trades</v>
      </c>
      <c r="AT59" s="18">
        <f t="shared" si="152"/>
        <v>4.6519463343309759</v>
      </c>
      <c r="AU59" s="18">
        <f t="shared" si="152"/>
        <v>4.7056308533324476</v>
      </c>
      <c r="AV59" s="18">
        <f t="shared" si="152"/>
        <v>4.1868976452967628</v>
      </c>
      <c r="AW59" s="18">
        <f t="shared" si="152"/>
        <v>4.22472661056457</v>
      </c>
      <c r="AX59" s="18">
        <f t="shared" si="152"/>
        <v>4.5322435358522615</v>
      </c>
      <c r="AZ59" s="68">
        <f t="shared" si="121"/>
        <v>26.658013597782681</v>
      </c>
      <c r="BA59" s="69">
        <f t="shared" si="122"/>
        <v>51.770002090093655</v>
      </c>
      <c r="BB59" s="69">
        <f t="shared" si="123"/>
        <v>78.428015687876339</v>
      </c>
      <c r="BD59" t="str">
        <f t="shared" si="144"/>
        <v>52 Skilled metal, electrical and electronic trades</v>
      </c>
      <c r="BE59" s="18">
        <f t="shared" si="153"/>
        <v>6.3587387154224144</v>
      </c>
      <c r="BF59" s="18">
        <f t="shared" si="153"/>
        <v>6.4212808832245809</v>
      </c>
      <c r="BG59" s="18">
        <f t="shared" si="153"/>
        <v>5.8431251368535708</v>
      </c>
      <c r="BH59" s="18">
        <f t="shared" si="153"/>
        <v>5.9470038737792317</v>
      </c>
      <c r="BI59" s="18">
        <f t="shared" si="153"/>
        <v>5.9054933368087399</v>
      </c>
      <c r="BK59" s="68">
        <f t="shared" si="125"/>
        <v>-1.3397161014036933</v>
      </c>
      <c r="BL59" s="69">
        <f t="shared" si="126"/>
        <v>34.493551494113071</v>
      </c>
      <c r="BM59" s="69">
        <f t="shared" si="127"/>
        <v>33.153835392709382</v>
      </c>
      <c r="BO59" t="str">
        <f t="shared" si="145"/>
        <v>52 Skilled metal, electrical and electronic trades</v>
      </c>
      <c r="BP59" s="18">
        <f t="shared" si="154"/>
        <v>3.9289430574115261</v>
      </c>
      <c r="BQ59" s="18">
        <f t="shared" si="154"/>
        <v>4.3793228208450365</v>
      </c>
      <c r="BR59" s="18">
        <f t="shared" si="154"/>
        <v>3.8830899360550042</v>
      </c>
      <c r="BS59" s="18">
        <f t="shared" si="154"/>
        <v>3.8672703403279067</v>
      </c>
      <c r="BT59" s="18">
        <f t="shared" si="154"/>
        <v>4.037763316355111</v>
      </c>
      <c r="BV59" s="68">
        <f t="shared" si="129"/>
        <v>-13.981916652805873</v>
      </c>
      <c r="BW59" s="69">
        <f t="shared" si="130"/>
        <v>33.893338576283348</v>
      </c>
      <c r="BX59" s="69">
        <f t="shared" si="131"/>
        <v>19.911421923477477</v>
      </c>
      <c r="BZ59" t="str">
        <f t="shared" si="146"/>
        <v>52 Skilled metal, electrical and electronic trades</v>
      </c>
      <c r="CA59" s="18">
        <f t="shared" si="155"/>
        <v>3.3348870634805925</v>
      </c>
      <c r="CB59" s="18">
        <f t="shared" si="155"/>
        <v>3.1601145449396824</v>
      </c>
      <c r="CC59" s="18">
        <f t="shared" si="155"/>
        <v>3.0319606377019572</v>
      </c>
      <c r="CD59" s="18">
        <f t="shared" si="155"/>
        <v>3.3469420884753638</v>
      </c>
      <c r="CE59" s="18">
        <f t="shared" si="155"/>
        <v>2.9440445009601262</v>
      </c>
      <c r="CG59" s="68">
        <f t="shared" si="133"/>
        <v>-37.01175977490886</v>
      </c>
      <c r="CH59" s="69">
        <f t="shared" si="134"/>
        <v>32.819245234742574</v>
      </c>
      <c r="CI59" s="69">
        <f t="shared" si="135"/>
        <v>-4.1925145401662904</v>
      </c>
      <c r="CK59" t="str">
        <f t="shared" si="147"/>
        <v>52 Skilled metal, electrical and electronic trades</v>
      </c>
      <c r="CL59" s="18">
        <f t="shared" si="156"/>
        <v>3.052962639918857</v>
      </c>
      <c r="CM59" s="18">
        <f t="shared" si="156"/>
        <v>3.5130469827065927</v>
      </c>
      <c r="CN59" s="18">
        <f t="shared" si="156"/>
        <v>3.1506731348166408</v>
      </c>
      <c r="CO59" s="18">
        <f t="shared" si="156"/>
        <v>3.8899681033178353</v>
      </c>
      <c r="CP59" s="18">
        <f t="shared" si="156"/>
        <v>2.9764872911641356</v>
      </c>
      <c r="CR59" s="68">
        <f t="shared" si="137"/>
        <v>-11.779057759626319</v>
      </c>
      <c r="CS59" s="69">
        <f t="shared" si="138"/>
        <v>33.052346137561841</v>
      </c>
      <c r="CT59" s="69">
        <f t="shared" si="139"/>
        <v>21.273288377935522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0.17449805163776738</v>
      </c>
      <c r="C60" s="18">
        <f t="shared" si="148"/>
        <v>9.1954466507578964E-2</v>
      </c>
      <c r="D60" s="18">
        <f t="shared" si="148"/>
        <v>7.3534578952564641E-2</v>
      </c>
      <c r="E60" s="18">
        <f t="shared" si="148"/>
        <v>0.10009282217426441</v>
      </c>
      <c r="F60" s="18">
        <f t="shared" si="148"/>
        <v>8.5812124729164566E-2</v>
      </c>
      <c r="H60" s="68">
        <f t="shared" si="105"/>
        <v>70.068564047961345</v>
      </c>
      <c r="I60" s="69">
        <f t="shared" si="106"/>
        <v>72.449621497486604</v>
      </c>
      <c r="J60" s="69">
        <f t="shared" si="107"/>
        <v>142.51818554544795</v>
      </c>
      <c r="L60" t="str">
        <f t="shared" si="140"/>
        <v>53 Skilled construction and building trades</v>
      </c>
      <c r="M60" s="18">
        <f t="shared" si="149"/>
        <v>0.35125140195233046</v>
      </c>
      <c r="N60" s="18">
        <f t="shared" si="149"/>
        <v>0.31079074747151797</v>
      </c>
      <c r="O60" s="18">
        <f t="shared" si="149"/>
        <v>0.29115708679366142</v>
      </c>
      <c r="P60" s="18">
        <f t="shared" si="149"/>
        <v>0.30080196969729034</v>
      </c>
      <c r="Q60" s="18">
        <f t="shared" si="149"/>
        <v>0.2959299291191746</v>
      </c>
      <c r="S60" s="68">
        <f t="shared" si="109"/>
        <v>49.648019202041674</v>
      </c>
      <c r="T60" s="69">
        <f t="shared" si="110"/>
        <v>64.30011182979672</v>
      </c>
      <c r="U60" s="69">
        <f t="shared" si="111"/>
        <v>113.9481310318384</v>
      </c>
      <c r="W60" t="str">
        <f t="shared" si="141"/>
        <v>53 Skilled construction and building trades</v>
      </c>
      <c r="X60" s="18">
        <f t="shared" si="150"/>
        <v>0.58058637624511711</v>
      </c>
      <c r="Y60" s="18">
        <f t="shared" si="150"/>
        <v>0.52780329118461478</v>
      </c>
      <c r="Z60" s="18">
        <f t="shared" si="150"/>
        <v>0.48454317088832316</v>
      </c>
      <c r="AA60" s="18">
        <f t="shared" si="150"/>
        <v>0.54105151124266537</v>
      </c>
      <c r="AB60" s="18">
        <f t="shared" si="150"/>
        <v>0.54311447721822814</v>
      </c>
      <c r="AD60" s="68">
        <f t="shared" si="113"/>
        <v>36.66466048230027</v>
      </c>
      <c r="AE60" s="69">
        <f t="shared" si="114"/>
        <v>65.257497384550263</v>
      </c>
      <c r="AF60" s="69">
        <f t="shared" si="115"/>
        <v>101.92215786685053</v>
      </c>
      <c r="AH60" t="str">
        <f t="shared" si="142"/>
        <v>53 Skilled construction and building trades</v>
      </c>
      <c r="AI60" s="18">
        <f t="shared" si="151"/>
        <v>1.256446679575512</v>
      </c>
      <c r="AJ60" s="18">
        <f t="shared" si="151"/>
        <v>1.4004177961764019</v>
      </c>
      <c r="AK60" s="18">
        <f t="shared" si="151"/>
        <v>1.2737818694364162</v>
      </c>
      <c r="AL60" s="18">
        <f t="shared" si="151"/>
        <v>1.4735561520634621</v>
      </c>
      <c r="AM60" s="18">
        <f t="shared" si="151"/>
        <v>1.5538118065598563</v>
      </c>
      <c r="AO60" s="68">
        <f t="shared" si="117"/>
        <v>35.336843715930087</v>
      </c>
      <c r="AP60" s="69">
        <f t="shared" si="118"/>
        <v>69.662109727947851</v>
      </c>
      <c r="AQ60" s="69">
        <f t="shared" si="119"/>
        <v>104.99895344387792</v>
      </c>
      <c r="AS60" t="str">
        <f t="shared" si="143"/>
        <v>53 Skilled construction and building trades</v>
      </c>
      <c r="AT60" s="18">
        <f t="shared" si="152"/>
        <v>1.8179980606041695</v>
      </c>
      <c r="AU60" s="18">
        <f t="shared" si="152"/>
        <v>1.7391755163430376</v>
      </c>
      <c r="AV60" s="18">
        <f t="shared" si="152"/>
        <v>1.6701710810398358</v>
      </c>
      <c r="AW60" s="18">
        <f t="shared" si="152"/>
        <v>1.9350706891420222</v>
      </c>
      <c r="AX60" s="18">
        <f t="shared" si="152"/>
        <v>1.8277456971725943</v>
      </c>
      <c r="AZ60" s="68">
        <f t="shared" si="121"/>
        <v>28.046168892225314</v>
      </c>
      <c r="BA60" s="69">
        <f t="shared" si="122"/>
        <v>66.850145578099117</v>
      </c>
      <c r="BB60" s="69">
        <f t="shared" si="123"/>
        <v>94.896314470324455</v>
      </c>
      <c r="BD60" t="str">
        <f t="shared" si="144"/>
        <v>53 Skilled construction and building trades</v>
      </c>
      <c r="BE60" s="18">
        <f t="shared" si="153"/>
        <v>5.1727299628443113</v>
      </c>
      <c r="BF60" s="18">
        <f t="shared" si="153"/>
        <v>4.8818322124927054</v>
      </c>
      <c r="BG60" s="18">
        <f t="shared" si="153"/>
        <v>4.6075254070210576</v>
      </c>
      <c r="BH60" s="18">
        <f t="shared" si="153"/>
        <v>4.6836486914523547</v>
      </c>
      <c r="BI60" s="18">
        <f t="shared" si="153"/>
        <v>4.1120832819320192</v>
      </c>
      <c r="BK60" s="68">
        <f t="shared" si="125"/>
        <v>-12.878463245877619</v>
      </c>
      <c r="BL60" s="69">
        <f t="shared" si="126"/>
        <v>35.790140116467043</v>
      </c>
      <c r="BM60" s="69">
        <f t="shared" si="127"/>
        <v>22.911676870589417</v>
      </c>
      <c r="BO60" t="str">
        <f t="shared" si="145"/>
        <v>53 Skilled construction and building trades</v>
      </c>
      <c r="BP60" s="18">
        <f t="shared" si="154"/>
        <v>4.4360981896925074</v>
      </c>
      <c r="BQ60" s="18">
        <f t="shared" si="154"/>
        <v>5.2110940073713783</v>
      </c>
      <c r="BR60" s="18">
        <f t="shared" si="154"/>
        <v>4.8217229330747005</v>
      </c>
      <c r="BS60" s="18">
        <f t="shared" si="154"/>
        <v>5.4818390912714783</v>
      </c>
      <c r="BT60" s="18">
        <f t="shared" si="154"/>
        <v>6.4050486579393535</v>
      </c>
      <c r="BV60" s="68">
        <f t="shared" si="129"/>
        <v>9.8870551023358768</v>
      </c>
      <c r="BW60" s="69">
        <f t="shared" si="130"/>
        <v>48.000344124105524</v>
      </c>
      <c r="BX60" s="69">
        <f t="shared" si="131"/>
        <v>57.887399226441396</v>
      </c>
      <c r="BZ60" t="str">
        <f t="shared" si="146"/>
        <v>53 Skilled construction and building trades</v>
      </c>
      <c r="CA60" s="18">
        <f t="shared" si="155"/>
        <v>3.7606783638033514</v>
      </c>
      <c r="CB60" s="18">
        <f t="shared" si="155"/>
        <v>3.6620314510585277</v>
      </c>
      <c r="CC60" s="18">
        <f t="shared" si="155"/>
        <v>3.8272453863891753</v>
      </c>
      <c r="CD60" s="18">
        <f t="shared" si="155"/>
        <v>4.5436037757058383</v>
      </c>
      <c r="CE60" s="18">
        <f t="shared" si="155"/>
        <v>6.3687704211156371</v>
      </c>
      <c r="CG60" s="68">
        <f t="shared" si="133"/>
        <v>7.9463468208385164</v>
      </c>
      <c r="CH60" s="69">
        <f t="shared" si="134"/>
        <v>43.18606641905756</v>
      </c>
      <c r="CI60" s="69">
        <f t="shared" si="135"/>
        <v>51.132413239896081</v>
      </c>
      <c r="CK60" t="str">
        <f t="shared" si="147"/>
        <v>53 Skilled construction and building trades</v>
      </c>
      <c r="CL60" s="18">
        <f t="shared" si="156"/>
        <v>5.835782214406211</v>
      </c>
      <c r="CM60" s="18">
        <f t="shared" si="156"/>
        <v>5.690654466901508</v>
      </c>
      <c r="CN60" s="18">
        <f t="shared" si="156"/>
        <v>5.2731242413449184</v>
      </c>
      <c r="CO60" s="18">
        <f t="shared" si="156"/>
        <v>4.9161494682948632</v>
      </c>
      <c r="CP60" s="18">
        <f t="shared" si="156"/>
        <v>1.5502114102483129</v>
      </c>
      <c r="CR60" s="68">
        <f t="shared" si="137"/>
        <v>-72.546739288858078</v>
      </c>
      <c r="CS60" s="69">
        <f t="shared" si="138"/>
        <v>17.92388643267665</v>
      </c>
      <c r="CT60" s="69">
        <f t="shared" si="139"/>
        <v>-54.622852856181424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0.46504712900519329</v>
      </c>
      <c r="C61" s="18">
        <f t="shared" si="148"/>
        <v>0.41064753914799101</v>
      </c>
      <c r="D61" s="18">
        <f t="shared" si="148"/>
        <v>0.41761681589378125</v>
      </c>
      <c r="E61" s="18">
        <f t="shared" si="148"/>
        <v>0.46367016240063708</v>
      </c>
      <c r="F61" s="18">
        <f t="shared" si="148"/>
        <v>0.49705458413936965</v>
      </c>
      <c r="H61" s="68">
        <f t="shared" si="105"/>
        <v>73.457508989033329</v>
      </c>
      <c r="I61" s="69">
        <f t="shared" si="106"/>
        <v>73.957231727560995</v>
      </c>
      <c r="J61" s="69">
        <f t="shared" si="107"/>
        <v>147.41474071659434</v>
      </c>
      <c r="L61" t="str">
        <f t="shared" si="140"/>
        <v>54 Textiles, printing and other skilled trades</v>
      </c>
      <c r="M61" s="18">
        <f t="shared" si="149"/>
        <v>0.6136240756563901</v>
      </c>
      <c r="N61" s="18">
        <f t="shared" si="149"/>
        <v>0.55006374410151648</v>
      </c>
      <c r="O61" s="18">
        <f t="shared" si="149"/>
        <v>0.55783814910595975</v>
      </c>
      <c r="P61" s="18">
        <f t="shared" si="149"/>
        <v>0.60702739251938642</v>
      </c>
      <c r="Q61" s="18">
        <f t="shared" si="149"/>
        <v>0.69722231893798736</v>
      </c>
      <c r="S61" s="68">
        <f t="shared" si="109"/>
        <v>84.02317426610378</v>
      </c>
      <c r="T61" s="69">
        <f t="shared" si="110"/>
        <v>80.929604419070074</v>
      </c>
      <c r="U61" s="69">
        <f t="shared" si="111"/>
        <v>164.95277868517383</v>
      </c>
      <c r="W61" t="str">
        <f t="shared" si="141"/>
        <v>54 Textiles, printing and other skilled trades</v>
      </c>
      <c r="X61" s="18">
        <f t="shared" si="150"/>
        <v>0.91976416118473348</v>
      </c>
      <c r="Y61" s="18">
        <f t="shared" si="150"/>
        <v>0.83590787264754807</v>
      </c>
      <c r="Z61" s="18">
        <f t="shared" si="150"/>
        <v>0.79452447592447628</v>
      </c>
      <c r="AA61" s="18">
        <f t="shared" si="150"/>
        <v>0.90456315271006216</v>
      </c>
      <c r="AB61" s="18">
        <f t="shared" si="150"/>
        <v>1.0276539460749741</v>
      </c>
      <c r="AD61" s="68">
        <f t="shared" si="113"/>
        <v>57.701904460568954</v>
      </c>
      <c r="AE61" s="69">
        <f t="shared" si="114"/>
        <v>73.868210803518664</v>
      </c>
      <c r="AF61" s="69">
        <f t="shared" si="115"/>
        <v>131.57011526408763</v>
      </c>
      <c r="AH61" t="str">
        <f t="shared" si="142"/>
        <v>54 Textiles, printing and other skilled trades</v>
      </c>
      <c r="AI61" s="18">
        <f t="shared" si="151"/>
        <v>1.2051231858501465</v>
      </c>
      <c r="AJ61" s="18">
        <f t="shared" si="151"/>
        <v>1.1066126850445532</v>
      </c>
      <c r="AK61" s="18">
        <f t="shared" si="151"/>
        <v>1.0767706437656164</v>
      </c>
      <c r="AL61" s="18">
        <f t="shared" si="151"/>
        <v>1.1511235559667294</v>
      </c>
      <c r="AM61" s="18">
        <f t="shared" si="151"/>
        <v>1.303602767132463</v>
      </c>
      <c r="AO61" s="68">
        <f t="shared" si="117"/>
        <v>34.318167030076175</v>
      </c>
      <c r="AP61" s="69">
        <f t="shared" si="118"/>
        <v>63.564132079921976</v>
      </c>
      <c r="AQ61" s="69">
        <f t="shared" si="119"/>
        <v>97.882299109998144</v>
      </c>
      <c r="AS61" t="str">
        <f t="shared" si="143"/>
        <v>54 Textiles, printing and other skilled trades</v>
      </c>
      <c r="AT61" s="18">
        <f t="shared" si="152"/>
        <v>1.5121969612163506</v>
      </c>
      <c r="AU61" s="18">
        <f t="shared" si="152"/>
        <v>1.3518358248327951</v>
      </c>
      <c r="AV61" s="18">
        <f t="shared" si="152"/>
        <v>1.3023722630211128</v>
      </c>
      <c r="AW61" s="18">
        <f t="shared" si="152"/>
        <v>1.4681325570719332</v>
      </c>
      <c r="AX61" s="18">
        <f t="shared" si="152"/>
        <v>1.6092779738732021</v>
      </c>
      <c r="AZ61" s="68">
        <f t="shared" si="121"/>
        <v>44.5798291692928</v>
      </c>
      <c r="BA61" s="69">
        <f t="shared" si="122"/>
        <v>67.032026601809676</v>
      </c>
      <c r="BB61" s="69">
        <f t="shared" si="123"/>
        <v>111.61185577110248</v>
      </c>
      <c r="BD61" t="str">
        <f t="shared" si="144"/>
        <v>54 Textiles, printing and other skilled trades</v>
      </c>
      <c r="BE61" s="18">
        <f t="shared" si="153"/>
        <v>2.7687661685969167</v>
      </c>
      <c r="BF61" s="18">
        <f t="shared" si="153"/>
        <v>2.5600826979198672</v>
      </c>
      <c r="BG61" s="18">
        <f t="shared" si="153"/>
        <v>2.3888845048763643</v>
      </c>
      <c r="BH61" s="18">
        <f t="shared" si="153"/>
        <v>2.6400876054925115</v>
      </c>
      <c r="BI61" s="18">
        <f t="shared" si="153"/>
        <v>2.935319469938471</v>
      </c>
      <c r="BK61" s="68">
        <f t="shared" si="125"/>
        <v>19.947606453842184</v>
      </c>
      <c r="BL61" s="69">
        <f t="shared" si="126"/>
        <v>46.384540008206045</v>
      </c>
      <c r="BM61" s="69">
        <f t="shared" si="127"/>
        <v>66.332146462048229</v>
      </c>
      <c r="BO61" t="str">
        <f t="shared" si="145"/>
        <v>54 Textiles, printing and other skilled trades</v>
      </c>
      <c r="BP61" s="18">
        <f t="shared" si="154"/>
        <v>2.8528332083220103</v>
      </c>
      <c r="BQ61" s="18">
        <f t="shared" si="154"/>
        <v>2.4447745375032488</v>
      </c>
      <c r="BR61" s="18">
        <f t="shared" si="154"/>
        <v>2.4422939871878944</v>
      </c>
      <c r="BS61" s="18">
        <f t="shared" si="154"/>
        <v>2.2596488607308842</v>
      </c>
      <c r="BT61" s="18">
        <f t="shared" si="154"/>
        <v>2.4103654642597236</v>
      </c>
      <c r="BV61" s="68">
        <f t="shared" si="129"/>
        <v>-18.35843738152062</v>
      </c>
      <c r="BW61" s="69">
        <f t="shared" si="130"/>
        <v>34.753328752226025</v>
      </c>
      <c r="BX61" s="69">
        <f t="shared" si="131"/>
        <v>16.394891370705409</v>
      </c>
      <c r="BZ61" t="str">
        <f t="shared" si="146"/>
        <v>54 Textiles, printing and other skilled trades</v>
      </c>
      <c r="CA61" s="18">
        <f t="shared" si="155"/>
        <v>3.7383776892411396</v>
      </c>
      <c r="CB61" s="18">
        <f t="shared" si="155"/>
        <v>3.4298972941065773</v>
      </c>
      <c r="CC61" s="18">
        <f t="shared" si="155"/>
        <v>3.4121910628468677</v>
      </c>
      <c r="CD61" s="18">
        <f t="shared" si="155"/>
        <v>3.7637827473031229</v>
      </c>
      <c r="CE61" s="18">
        <f t="shared" si="155"/>
        <v>4.7138265865667366</v>
      </c>
      <c r="CG61" s="68">
        <f t="shared" si="133"/>
        <v>-10.385368353501253</v>
      </c>
      <c r="CH61" s="69">
        <f t="shared" si="134"/>
        <v>36.613829266197421</v>
      </c>
      <c r="CI61" s="69">
        <f t="shared" si="135"/>
        <v>26.228460912696168</v>
      </c>
      <c r="CK61" t="str">
        <f t="shared" si="147"/>
        <v>54 Textiles, printing and other skilled trades</v>
      </c>
      <c r="CL61" s="18">
        <f t="shared" si="156"/>
        <v>4.3655200724108347</v>
      </c>
      <c r="CM61" s="18">
        <f t="shared" si="156"/>
        <v>4.0299003276297301</v>
      </c>
      <c r="CN61" s="18">
        <f t="shared" si="156"/>
        <v>4.0016512725619808</v>
      </c>
      <c r="CO61" s="18">
        <f t="shared" si="156"/>
        <v>3.280566189034142</v>
      </c>
      <c r="CP61" s="18">
        <f t="shared" si="156"/>
        <v>2.4777896765746661</v>
      </c>
      <c r="CR61" s="68">
        <f t="shared" si="137"/>
        <v>-42.177587261013315</v>
      </c>
      <c r="CS61" s="69">
        <f t="shared" si="138"/>
        <v>20.105627568175354</v>
      </c>
      <c r="CT61" s="69">
        <f t="shared" si="139"/>
        <v>-22.071959692837961</v>
      </c>
    </row>
    <row r="62" spans="1:98" x14ac:dyDescent="0.2">
      <c r="A62" t="str">
        <f t="shared" si="103"/>
        <v>61 Caring personal service occupations</v>
      </c>
      <c r="B62" s="18">
        <f t="shared" si="148"/>
        <v>0.41893471579803543</v>
      </c>
      <c r="C62" s="18">
        <f t="shared" si="148"/>
        <v>0.4282045133955017</v>
      </c>
      <c r="D62" s="18">
        <f t="shared" si="148"/>
        <v>0.3984051163516838</v>
      </c>
      <c r="E62" s="18">
        <f t="shared" si="148"/>
        <v>0.47337786691320233</v>
      </c>
      <c r="F62" s="18">
        <f t="shared" si="148"/>
        <v>0.52126324969807269</v>
      </c>
      <c r="H62" s="68">
        <f t="shared" si="105"/>
        <v>90.67739046422821</v>
      </c>
      <c r="I62" s="69">
        <f t="shared" si="106"/>
        <v>83.28457876666981</v>
      </c>
      <c r="J62" s="69">
        <f t="shared" si="107"/>
        <v>173.96196923089801</v>
      </c>
      <c r="L62" t="str">
        <f t="shared" si="140"/>
        <v>61 Caring personal service occupations</v>
      </c>
      <c r="M62" s="18">
        <f t="shared" si="149"/>
        <v>2.6391922048356293</v>
      </c>
      <c r="N62" s="18">
        <f t="shared" si="149"/>
        <v>2.9763544917349378</v>
      </c>
      <c r="O62" s="18">
        <f t="shared" si="149"/>
        <v>2.8105747837747463</v>
      </c>
      <c r="P62" s="18">
        <f t="shared" si="149"/>
        <v>3.1904809252461739</v>
      </c>
      <c r="Q62" s="18">
        <f t="shared" si="149"/>
        <v>3.3906590565632091</v>
      </c>
      <c r="S62" s="68">
        <f t="shared" si="109"/>
        <v>77.622682465247792</v>
      </c>
      <c r="T62" s="69">
        <f t="shared" si="110"/>
        <v>84.943123575379971</v>
      </c>
      <c r="U62" s="69">
        <f t="shared" si="111"/>
        <v>162.56580604062779</v>
      </c>
      <c r="W62" t="str">
        <f t="shared" si="141"/>
        <v>61 Caring personal service occupations</v>
      </c>
      <c r="X62" s="18">
        <f t="shared" si="150"/>
        <v>4.0033899395237658</v>
      </c>
      <c r="Y62" s="18">
        <f t="shared" si="150"/>
        <v>4.5243101715691685</v>
      </c>
      <c r="Z62" s="18">
        <f t="shared" si="150"/>
        <v>4.3036685715067584</v>
      </c>
      <c r="AA62" s="18">
        <f t="shared" si="150"/>
        <v>4.7930901881585868</v>
      </c>
      <c r="AB62" s="18">
        <f t="shared" si="150"/>
        <v>4.9885918471809241</v>
      </c>
      <c r="AD62" s="68">
        <f t="shared" si="113"/>
        <v>41.330689697554888</v>
      </c>
      <c r="AE62" s="69">
        <f t="shared" si="114"/>
        <v>79.193957181191351</v>
      </c>
      <c r="AF62" s="69">
        <f t="shared" si="115"/>
        <v>120.52464687874622</v>
      </c>
      <c r="AH62" t="str">
        <f t="shared" si="142"/>
        <v>61 Caring personal service occupations</v>
      </c>
      <c r="AI62" s="18">
        <f t="shared" si="151"/>
        <v>12.985408506936377</v>
      </c>
      <c r="AJ62" s="18">
        <f t="shared" si="151"/>
        <v>13.500017218534063</v>
      </c>
      <c r="AK62" s="18">
        <f t="shared" si="151"/>
        <v>13.009240566402259</v>
      </c>
      <c r="AL62" s="18">
        <f t="shared" si="151"/>
        <v>13.747020546131688</v>
      </c>
      <c r="AM62" s="18">
        <f t="shared" si="151"/>
        <v>12.912775412348809</v>
      </c>
      <c r="AO62" s="68">
        <f t="shared" si="117"/>
        <v>10.123585356031381</v>
      </c>
      <c r="AP62" s="69">
        <f t="shared" si="118"/>
        <v>61.365878953008256</v>
      </c>
      <c r="AQ62" s="69">
        <f t="shared" si="119"/>
        <v>71.489464309039633</v>
      </c>
      <c r="AS62" t="str">
        <f t="shared" si="143"/>
        <v>61 Caring personal service occupations</v>
      </c>
      <c r="AT62" s="18">
        <f t="shared" si="152"/>
        <v>7.1662631213930492</v>
      </c>
      <c r="AU62" s="18">
        <f t="shared" si="152"/>
        <v>7.8263190163586209</v>
      </c>
      <c r="AV62" s="18">
        <f t="shared" si="152"/>
        <v>7.5497374102612218</v>
      </c>
      <c r="AW62" s="18">
        <f t="shared" si="152"/>
        <v>7.8655093183243761</v>
      </c>
      <c r="AX62" s="18">
        <f t="shared" si="152"/>
        <v>7.4350789812206521</v>
      </c>
      <c r="AZ62" s="68">
        <f t="shared" si="121"/>
        <v>15.229988409867602</v>
      </c>
      <c r="BA62" s="69">
        <f t="shared" si="122"/>
        <v>63.998495799300223</v>
      </c>
      <c r="BB62" s="69">
        <f t="shared" si="123"/>
        <v>79.228484209167831</v>
      </c>
      <c r="BD62" t="str">
        <f t="shared" si="144"/>
        <v>61 Caring personal service occupations</v>
      </c>
      <c r="BE62" s="18">
        <f t="shared" si="153"/>
        <v>11.791573285062205</v>
      </c>
      <c r="BF62" s="18">
        <f t="shared" si="153"/>
        <v>13.748679648054916</v>
      </c>
      <c r="BG62" s="18">
        <f t="shared" si="153"/>
        <v>13.22210724102778</v>
      </c>
      <c r="BH62" s="18">
        <f t="shared" si="153"/>
        <v>14.389199967373006</v>
      </c>
      <c r="BI62" s="18">
        <f t="shared" si="153"/>
        <v>16.407413385956971</v>
      </c>
      <c r="BK62" s="68">
        <f t="shared" si="125"/>
        <v>21.135325134437181</v>
      </c>
      <c r="BL62" s="69">
        <f t="shared" si="126"/>
        <v>62.838494567052351</v>
      </c>
      <c r="BM62" s="69">
        <f t="shared" si="127"/>
        <v>83.973819701489532</v>
      </c>
      <c r="BO62" t="str">
        <f t="shared" si="145"/>
        <v>61 Caring personal service occupations</v>
      </c>
      <c r="BP62" s="18">
        <f t="shared" si="154"/>
        <v>9.5259821088412071</v>
      </c>
      <c r="BQ62" s="18">
        <f t="shared" si="154"/>
        <v>9.7266827754123089</v>
      </c>
      <c r="BR62" s="18">
        <f t="shared" si="154"/>
        <v>9.7198231679990901</v>
      </c>
      <c r="BS62" s="18">
        <f t="shared" si="154"/>
        <v>10.010723698395136</v>
      </c>
      <c r="BT62" s="18">
        <f t="shared" si="154"/>
        <v>9.8250501573106916</v>
      </c>
      <c r="BV62" s="68">
        <f t="shared" si="129"/>
        <v>-16.381424482050551</v>
      </c>
      <c r="BW62" s="69">
        <f t="shared" si="130"/>
        <v>44.322862645796292</v>
      </c>
      <c r="BX62" s="69">
        <f t="shared" si="131"/>
        <v>27.941438163745737</v>
      </c>
      <c r="BZ62" t="str">
        <f t="shared" si="146"/>
        <v>61 Caring personal service occupations</v>
      </c>
      <c r="CA62" s="18">
        <f t="shared" si="155"/>
        <v>4.3624373882386305</v>
      </c>
      <c r="CB62" s="18">
        <f t="shared" si="155"/>
        <v>2.980794762948221</v>
      </c>
      <c r="CC62" s="18">
        <f t="shared" si="155"/>
        <v>2.8348365390388861</v>
      </c>
      <c r="CD62" s="18">
        <f t="shared" si="155"/>
        <v>2.4152069662009148</v>
      </c>
      <c r="CE62" s="18">
        <f t="shared" si="155"/>
        <v>2.9134213983464345</v>
      </c>
      <c r="CG62" s="68">
        <f t="shared" si="133"/>
        <v>-33.332534107756999</v>
      </c>
      <c r="CH62" s="69">
        <f t="shared" si="134"/>
        <v>25.295488984938043</v>
      </c>
      <c r="CI62" s="69">
        <f t="shared" si="135"/>
        <v>-8.0370451228189594</v>
      </c>
      <c r="CK62" t="str">
        <f t="shared" si="147"/>
        <v>61 Caring personal service occupations</v>
      </c>
      <c r="CL62" s="18">
        <f t="shared" si="156"/>
        <v>2.0835060568917538</v>
      </c>
      <c r="CM62" s="18">
        <f t="shared" si="156"/>
        <v>1.7537656833778263</v>
      </c>
      <c r="CN62" s="18">
        <f t="shared" si="156"/>
        <v>1.9847601877551242</v>
      </c>
      <c r="CO62" s="18">
        <f t="shared" si="156"/>
        <v>2.5837716468445522</v>
      </c>
      <c r="CP62" s="18">
        <f t="shared" si="156"/>
        <v>3.3403655318220844</v>
      </c>
      <c r="CR62" s="68">
        <f t="shared" si="137"/>
        <v>57.165407539193104</v>
      </c>
      <c r="CS62" s="69">
        <f t="shared" si="138"/>
        <v>34.453529502264011</v>
      </c>
      <c r="CT62" s="69">
        <f t="shared" si="139"/>
        <v>91.618937041457116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0.19526414371265036</v>
      </c>
      <c r="C63" s="18">
        <f t="shared" si="148"/>
        <v>0.21295352402111184</v>
      </c>
      <c r="D63" s="18">
        <f t="shared" si="148"/>
        <v>0.22182960221971074</v>
      </c>
      <c r="E63" s="18">
        <f t="shared" si="148"/>
        <v>0.2364261580425992</v>
      </c>
      <c r="F63" s="18">
        <f t="shared" si="148"/>
        <v>0.25932322038980643</v>
      </c>
      <c r="H63" s="68">
        <f t="shared" si="105"/>
        <v>70.368345291246172</v>
      </c>
      <c r="I63" s="69">
        <f t="shared" si="106"/>
        <v>74.513662764424353</v>
      </c>
      <c r="J63" s="69">
        <f t="shared" si="107"/>
        <v>144.88200805567055</v>
      </c>
      <c r="L63" t="str">
        <f t="shared" si="140"/>
        <v>62 Leisure, travel and related personal service occupations</v>
      </c>
      <c r="M63" s="18">
        <f t="shared" si="149"/>
        <v>0.54972147117490766</v>
      </c>
      <c r="N63" s="18">
        <f t="shared" si="149"/>
        <v>0.55895837890861988</v>
      </c>
      <c r="O63" s="18">
        <f t="shared" si="149"/>
        <v>0.49804324442532971</v>
      </c>
      <c r="P63" s="18">
        <f t="shared" si="149"/>
        <v>0.52767674777555196</v>
      </c>
      <c r="Q63" s="18">
        <f t="shared" si="149"/>
        <v>0.54631260929083114</v>
      </c>
      <c r="S63" s="68">
        <f t="shared" si="109"/>
        <v>61.504124862539044</v>
      </c>
      <c r="T63" s="69">
        <f t="shared" si="110"/>
        <v>74.987444039164913</v>
      </c>
      <c r="U63" s="69">
        <f t="shared" si="111"/>
        <v>136.49156890170397</v>
      </c>
      <c r="W63" t="str">
        <f t="shared" si="141"/>
        <v>62 Leisure, travel and related personal service occupations</v>
      </c>
      <c r="X63" s="18">
        <f t="shared" si="150"/>
        <v>1.2068175748468981</v>
      </c>
      <c r="Y63" s="18">
        <f t="shared" si="150"/>
        <v>1.3483569238416351</v>
      </c>
      <c r="Z63" s="18">
        <f t="shared" si="150"/>
        <v>1.2370563211038217</v>
      </c>
      <c r="AA63" s="18">
        <f t="shared" si="150"/>
        <v>1.4226140481063938</v>
      </c>
      <c r="AB63" s="18">
        <f t="shared" si="150"/>
        <v>1.6790726809273686</v>
      </c>
      <c r="AD63" s="68">
        <f t="shared" si="113"/>
        <v>65.492130555922913</v>
      </c>
      <c r="AE63" s="69">
        <f t="shared" si="114"/>
        <v>81.770684561577184</v>
      </c>
      <c r="AF63" s="69">
        <f t="shared" si="115"/>
        <v>147.26281511750008</v>
      </c>
      <c r="AH63" t="str">
        <f t="shared" si="142"/>
        <v>62 Leisure, travel and related personal service occupations</v>
      </c>
      <c r="AI63" s="18">
        <f t="shared" si="151"/>
        <v>2.6606947866974395</v>
      </c>
      <c r="AJ63" s="18">
        <f t="shared" si="151"/>
        <v>3.0901908349674394</v>
      </c>
      <c r="AK63" s="18">
        <f t="shared" si="151"/>
        <v>2.8758198109121422</v>
      </c>
      <c r="AL63" s="18">
        <f t="shared" si="151"/>
        <v>3.1990127193610185</v>
      </c>
      <c r="AM63" s="18">
        <f t="shared" si="151"/>
        <v>3.7914559062949964</v>
      </c>
      <c r="AO63" s="68">
        <f t="shared" si="117"/>
        <v>46.270595046533394</v>
      </c>
      <c r="AP63" s="69">
        <f t="shared" si="118"/>
        <v>74.446300155511238</v>
      </c>
      <c r="AQ63" s="69">
        <f t="shared" si="119"/>
        <v>120.71689520204463</v>
      </c>
      <c r="AS63" t="str">
        <f t="shared" si="143"/>
        <v>62 Leisure, travel and related personal service occupations</v>
      </c>
      <c r="AT63" s="18">
        <f t="shared" si="152"/>
        <v>3.2267544165188164</v>
      </c>
      <c r="AU63" s="18">
        <f t="shared" si="152"/>
        <v>3.7353072915640282</v>
      </c>
      <c r="AV63" s="18">
        <f t="shared" si="152"/>
        <v>3.7056375843577856</v>
      </c>
      <c r="AW63" s="18">
        <f t="shared" si="152"/>
        <v>4.1673289430604399</v>
      </c>
      <c r="AX63" s="18">
        <f t="shared" si="152"/>
        <v>5.1064025224269702</v>
      </c>
      <c r="AZ63" s="68">
        <f t="shared" si="121"/>
        <v>61.236692912345028</v>
      </c>
      <c r="BA63" s="69">
        <f t="shared" si="122"/>
        <v>80.535110406993184</v>
      </c>
      <c r="BB63" s="69">
        <f t="shared" si="123"/>
        <v>141.7718033193382</v>
      </c>
      <c r="BD63" t="str">
        <f t="shared" si="144"/>
        <v>62 Leisure, travel and related personal service occupations</v>
      </c>
      <c r="BE63" s="18">
        <f t="shared" si="153"/>
        <v>3.4720398878308592</v>
      </c>
      <c r="BF63" s="18">
        <f t="shared" si="153"/>
        <v>3.4857917579819029</v>
      </c>
      <c r="BG63" s="18">
        <f t="shared" si="153"/>
        <v>3.2896366775630308</v>
      </c>
      <c r="BH63" s="18">
        <f t="shared" si="153"/>
        <v>3.1395379567004409</v>
      </c>
      <c r="BI63" s="18">
        <f t="shared" si="153"/>
        <v>2.8468085432501762</v>
      </c>
      <c r="BK63" s="68">
        <f t="shared" si="125"/>
        <v>-15.522376167731711</v>
      </c>
      <c r="BL63" s="69">
        <f t="shared" si="126"/>
        <v>42.477149985745868</v>
      </c>
      <c r="BM63" s="69">
        <f t="shared" si="127"/>
        <v>26.954773818014154</v>
      </c>
      <c r="BO63" t="str">
        <f t="shared" si="145"/>
        <v>62 Leisure, travel and related personal service occupations</v>
      </c>
      <c r="BP63" s="18">
        <f t="shared" si="154"/>
        <v>3.4704759888929475</v>
      </c>
      <c r="BQ63" s="18">
        <f t="shared" si="154"/>
        <v>3.3364457040211626</v>
      </c>
      <c r="BR63" s="18">
        <f t="shared" si="154"/>
        <v>3.323215404283804</v>
      </c>
      <c r="BS63" s="18">
        <f t="shared" si="154"/>
        <v>3.0612726739798335</v>
      </c>
      <c r="BT63" s="18">
        <f t="shared" si="154"/>
        <v>2.8838080369938992</v>
      </c>
      <c r="BV63" s="68">
        <f t="shared" si="129"/>
        <v>-28.21491678328314</v>
      </c>
      <c r="BW63" s="69">
        <f t="shared" si="130"/>
        <v>38.200810476053043</v>
      </c>
      <c r="BX63" s="69">
        <f t="shared" si="131"/>
        <v>9.9858936927699045</v>
      </c>
      <c r="BZ63" t="str">
        <f t="shared" si="146"/>
        <v>62 Leisure, travel and related personal service occupations</v>
      </c>
      <c r="CA63" s="18">
        <f t="shared" si="155"/>
        <v>3.1142990328946816</v>
      </c>
      <c r="CB63" s="18">
        <f t="shared" si="155"/>
        <v>3.6093496233635434</v>
      </c>
      <c r="CC63" s="18">
        <f t="shared" si="155"/>
        <v>3.4207335396348562</v>
      </c>
      <c r="CD63" s="18">
        <f t="shared" si="155"/>
        <v>3.6098296630895303</v>
      </c>
      <c r="CE63" s="18">
        <f t="shared" si="155"/>
        <v>3.9187498375970584</v>
      </c>
      <c r="CG63" s="68">
        <f t="shared" si="133"/>
        <v>-25.68662973085344</v>
      </c>
      <c r="CH63" s="69">
        <f t="shared" si="134"/>
        <v>38.174260732889984</v>
      </c>
      <c r="CI63" s="69">
        <f t="shared" si="135"/>
        <v>12.487631002036549</v>
      </c>
      <c r="CK63" t="str">
        <f t="shared" si="147"/>
        <v>62 Leisure, travel and related personal service occupations</v>
      </c>
      <c r="CL63" s="18">
        <f t="shared" si="156"/>
        <v>3.2540003189377433</v>
      </c>
      <c r="CM63" s="18">
        <f t="shared" si="156"/>
        <v>3.3355389237227384</v>
      </c>
      <c r="CN63" s="18">
        <f t="shared" si="156"/>
        <v>3.2129798457971361</v>
      </c>
      <c r="CO63" s="18">
        <f t="shared" si="156"/>
        <v>2.9371112244149717</v>
      </c>
      <c r="CP63" s="18">
        <f t="shared" si="156"/>
        <v>2.9665486531320182</v>
      </c>
      <c r="CR63" s="68">
        <f t="shared" si="137"/>
        <v>-13.778716551696368</v>
      </c>
      <c r="CS63" s="69">
        <f t="shared" si="138"/>
        <v>26.014821282188912</v>
      </c>
      <c r="CT63" s="69">
        <f t="shared" si="139"/>
        <v>12.236104730492542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1.6306682463275112E-2</v>
      </c>
      <c r="C64" s="18">
        <f t="shared" si="148"/>
        <v>1.2539956310031715E-2</v>
      </c>
      <c r="D64" s="18">
        <f t="shared" si="148"/>
        <v>1.4185412038877495E-2</v>
      </c>
      <c r="E64" s="18">
        <f t="shared" si="148"/>
        <v>1.2869276715142633E-2</v>
      </c>
      <c r="F64" s="18">
        <f t="shared" si="148"/>
        <v>1.43961769444111E-2</v>
      </c>
      <c r="H64" s="68">
        <f t="shared" si="105"/>
        <v>47.901378009138476</v>
      </c>
      <c r="I64" s="69">
        <f t="shared" si="106"/>
        <v>64.845325930674008</v>
      </c>
      <c r="J64" s="69">
        <f t="shared" si="107"/>
        <v>112.74670393981248</v>
      </c>
      <c r="L64" t="str">
        <f t="shared" si="140"/>
        <v>63 Community and civil enforcement occupations</v>
      </c>
      <c r="M64" s="18">
        <f t="shared" si="149"/>
        <v>4.0639122807696944E-2</v>
      </c>
      <c r="N64" s="18">
        <f t="shared" si="149"/>
        <v>3.013987616231505E-2</v>
      </c>
      <c r="O64" s="18">
        <f t="shared" si="149"/>
        <v>4.1355470019695875E-2</v>
      </c>
      <c r="P64" s="18">
        <f t="shared" si="149"/>
        <v>3.1454671766473243E-2</v>
      </c>
      <c r="Q64" s="18">
        <f t="shared" si="149"/>
        <v>3.4809850984672708E-2</v>
      </c>
      <c r="S64" s="68">
        <f t="shared" si="109"/>
        <v>23.930628164421723</v>
      </c>
      <c r="T64" s="69">
        <f t="shared" si="110"/>
        <v>54.121692407696052</v>
      </c>
      <c r="U64" s="69">
        <f t="shared" si="111"/>
        <v>78.052320572117779</v>
      </c>
      <c r="W64" t="str">
        <f t="shared" si="141"/>
        <v>63 Community and civil enforcement occupations</v>
      </c>
      <c r="X64" s="18">
        <f t="shared" si="150"/>
        <v>8.4712956324124372E-2</v>
      </c>
      <c r="Y64" s="18">
        <f t="shared" si="150"/>
        <v>7.5462864183216821E-2</v>
      </c>
      <c r="Z64" s="18">
        <f t="shared" si="150"/>
        <v>8.4205426965073576E-2</v>
      </c>
      <c r="AA64" s="18">
        <f t="shared" si="150"/>
        <v>8.2888868588507553E-2</v>
      </c>
      <c r="AB64" s="18">
        <f t="shared" si="150"/>
        <v>8.7690108077711326E-2</v>
      </c>
      <c r="AD64" s="68">
        <f t="shared" si="113"/>
        <v>26.971966950013204</v>
      </c>
      <c r="AE64" s="69">
        <f t="shared" si="114"/>
        <v>70.132065069123556</v>
      </c>
      <c r="AF64" s="69">
        <f t="shared" si="115"/>
        <v>97.104032019136753</v>
      </c>
      <c r="AH64" t="str">
        <f t="shared" si="142"/>
        <v>63 Community and civil enforcement occupations</v>
      </c>
      <c r="AI64" s="18">
        <f t="shared" si="151"/>
        <v>8.5756716047598255E-2</v>
      </c>
      <c r="AJ64" s="18">
        <f t="shared" si="151"/>
        <v>7.3397086155471955E-2</v>
      </c>
      <c r="AK64" s="18">
        <f t="shared" si="151"/>
        <v>9.7457497824421674E-2</v>
      </c>
      <c r="AL64" s="18">
        <f t="shared" si="151"/>
        <v>7.918024757438355E-2</v>
      </c>
      <c r="AM64" s="18">
        <f t="shared" si="151"/>
        <v>8.4011596869349545E-2</v>
      </c>
      <c r="AO64" s="68">
        <f t="shared" si="117"/>
        <v>-4.3606375093047687</v>
      </c>
      <c r="AP64" s="69">
        <f t="shared" si="118"/>
        <v>51.56939270968148</v>
      </c>
      <c r="AQ64" s="69">
        <f t="shared" si="119"/>
        <v>47.208755200376714</v>
      </c>
      <c r="AS64" t="str">
        <f t="shared" si="143"/>
        <v>63 Community and civil enforcement occupations</v>
      </c>
      <c r="AT64" s="18">
        <f t="shared" si="152"/>
        <v>8.7630550041602723E-2</v>
      </c>
      <c r="AU64" s="18">
        <f t="shared" si="152"/>
        <v>6.62020263455117E-2</v>
      </c>
      <c r="AV64" s="18">
        <f t="shared" si="152"/>
        <v>8.4325365766354729E-2</v>
      </c>
      <c r="AW64" s="18">
        <f t="shared" si="152"/>
        <v>6.3504689395293509E-2</v>
      </c>
      <c r="AX64" s="18">
        <f t="shared" si="152"/>
        <v>5.9923863611921958E-2</v>
      </c>
      <c r="AZ64" s="68">
        <f t="shared" si="121"/>
        <v>-16.851704330532698</v>
      </c>
      <c r="BA64" s="69">
        <f t="shared" si="122"/>
        <v>47.623362072755022</v>
      </c>
      <c r="BB64" s="69">
        <f t="shared" si="123"/>
        <v>30.771657742222331</v>
      </c>
      <c r="BD64" t="str">
        <f t="shared" si="144"/>
        <v>63 Community and civil enforcement occupations</v>
      </c>
      <c r="BE64" s="18">
        <f t="shared" si="153"/>
        <v>9.6487088705339313E-2</v>
      </c>
      <c r="BF64" s="18">
        <f t="shared" si="153"/>
        <v>6.1843001272233675E-2</v>
      </c>
      <c r="BG64" s="18">
        <f t="shared" si="153"/>
        <v>9.0320173949348423E-2</v>
      </c>
      <c r="BH64" s="18">
        <f t="shared" si="153"/>
        <v>5.8695529713606781E-2</v>
      </c>
      <c r="BI64" s="18">
        <f t="shared" si="153"/>
        <v>6.1551408333968924E-2</v>
      </c>
      <c r="BK64" s="68">
        <f t="shared" si="125"/>
        <v>-33.475044415791757</v>
      </c>
      <c r="BL64" s="69">
        <f t="shared" si="126"/>
        <v>25.566592025525996</v>
      </c>
      <c r="BM64" s="69">
        <f t="shared" si="127"/>
        <v>-7.908452390265758</v>
      </c>
      <c r="BO64" t="str">
        <f t="shared" si="145"/>
        <v>63 Community and civil enforcement occupations</v>
      </c>
      <c r="BP64" s="18">
        <f t="shared" si="154"/>
        <v>0.12797405102580706</v>
      </c>
      <c r="BQ64" s="18">
        <f t="shared" si="154"/>
        <v>0.10710754392881097</v>
      </c>
      <c r="BR64" s="18">
        <f t="shared" si="154"/>
        <v>0.14219783505626149</v>
      </c>
      <c r="BS64" s="18">
        <f t="shared" si="154"/>
        <v>0.10673414632362695</v>
      </c>
      <c r="BT64" s="18">
        <f t="shared" si="154"/>
        <v>0.1206225283125564</v>
      </c>
      <c r="BV64" s="68">
        <f t="shared" si="129"/>
        <v>-29.828332712923789</v>
      </c>
      <c r="BW64" s="69">
        <f t="shared" si="130"/>
        <v>30.661423434426126</v>
      </c>
      <c r="BX64" s="69">
        <f t="shared" si="131"/>
        <v>0.83309072150233554</v>
      </c>
      <c r="BZ64" t="str">
        <f t="shared" si="146"/>
        <v>63 Community and civil enforcement occupations</v>
      </c>
      <c r="CA64" s="18">
        <f t="shared" si="155"/>
        <v>0.15951239674488196</v>
      </c>
      <c r="CB64" s="18">
        <f t="shared" si="155"/>
        <v>0.13603041146987216</v>
      </c>
      <c r="CC64" s="18">
        <f t="shared" si="155"/>
        <v>0.19151865658929562</v>
      </c>
      <c r="CD64" s="18">
        <f t="shared" si="155"/>
        <v>0.1601703501867294</v>
      </c>
      <c r="CE64" s="18">
        <f t="shared" si="155"/>
        <v>0.20047905885073564</v>
      </c>
      <c r="CG64" s="68">
        <f t="shared" si="133"/>
        <v>-32.095807080288566</v>
      </c>
      <c r="CH64" s="69">
        <f t="shared" si="134"/>
        <v>30.333899498782223</v>
      </c>
      <c r="CI64" s="69">
        <f t="shared" si="135"/>
        <v>-1.7619075815063463</v>
      </c>
      <c r="CK64" t="str">
        <f t="shared" si="147"/>
        <v>63 Community and civil enforcement occupations</v>
      </c>
      <c r="CL64" s="18">
        <f t="shared" si="156"/>
        <v>0.15333410177924495</v>
      </c>
      <c r="CM64" s="18">
        <f t="shared" si="156"/>
        <v>0.10915287526198326</v>
      </c>
      <c r="CN64" s="18">
        <f t="shared" si="156"/>
        <v>0.16819752506076138</v>
      </c>
      <c r="CO64" s="18">
        <f t="shared" si="156"/>
        <v>9.9603528627029272E-2</v>
      </c>
      <c r="CP64" s="18">
        <f t="shared" si="156"/>
        <v>8.470989569932684E-2</v>
      </c>
      <c r="CR64" s="68">
        <f t="shared" si="137"/>
        <v>-52.968854665845811</v>
      </c>
      <c r="CS64" s="69">
        <f t="shared" si="138"/>
        <v>13.876389758987381</v>
      </c>
      <c r="CT64" s="69">
        <f t="shared" si="139"/>
        <v>-39.092464906858424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1.2010280668372568</v>
      </c>
      <c r="C65" s="18">
        <f t="shared" si="157"/>
        <v>1.0838774747437263</v>
      </c>
      <c r="D65" s="18">
        <f t="shared" si="157"/>
        <v>0.92920116344952786</v>
      </c>
      <c r="E65" s="18">
        <f t="shared" si="157"/>
        <v>0.88805354053158381</v>
      </c>
      <c r="F65" s="18">
        <f t="shared" si="157"/>
        <v>0.88324935790112713</v>
      </c>
      <c r="H65" s="68">
        <f t="shared" si="105"/>
        <v>38.528963581634621</v>
      </c>
      <c r="I65" s="69">
        <f t="shared" si="106"/>
        <v>56.854963949497005</v>
      </c>
      <c r="J65" s="69">
        <f t="shared" si="107"/>
        <v>95.383927531131633</v>
      </c>
      <c r="L65" t="str">
        <f t="shared" si="140"/>
        <v>71 Sales occupations</v>
      </c>
      <c r="M65" s="18">
        <f t="shared" ref="M65:Q70" si="158">M28/M$35*100</f>
        <v>2.0038709642730206</v>
      </c>
      <c r="N65" s="18">
        <f t="shared" si="158"/>
        <v>1.8238679780470755</v>
      </c>
      <c r="O65" s="18">
        <f t="shared" si="158"/>
        <v>1.8472168163572402</v>
      </c>
      <c r="P65" s="18">
        <f t="shared" si="158"/>
        <v>1.7971746603468615</v>
      </c>
      <c r="Q65" s="18">
        <f t="shared" si="158"/>
        <v>1.9469342999007027</v>
      </c>
      <c r="S65" s="68">
        <f t="shared" si="109"/>
        <v>55.18254523706333</v>
      </c>
      <c r="T65" s="69">
        <f t="shared" si="110"/>
        <v>60.737230389298233</v>
      </c>
      <c r="U65" s="69">
        <f t="shared" si="111"/>
        <v>115.91977562636157</v>
      </c>
      <c r="W65" t="str">
        <f t="shared" si="141"/>
        <v>71 Sales occupations</v>
      </c>
      <c r="X65" s="18">
        <f t="shared" ref="X65:AB70" si="159">X28/X$35*100</f>
        <v>3.7486234790801132</v>
      </c>
      <c r="Y65" s="18">
        <f t="shared" si="159"/>
        <v>3.5550262651241735</v>
      </c>
      <c r="Z65" s="18">
        <f t="shared" si="159"/>
        <v>3.651456223947358</v>
      </c>
      <c r="AA65" s="18">
        <f t="shared" si="159"/>
        <v>3.5966878210049882</v>
      </c>
      <c r="AB65" s="18">
        <f t="shared" si="159"/>
        <v>3.9098448377948332</v>
      </c>
      <c r="AD65" s="68">
        <f t="shared" si="113"/>
        <v>30.554170187264578</v>
      </c>
      <c r="AE65" s="69">
        <f t="shared" si="114"/>
        <v>59.752454573954758</v>
      </c>
      <c r="AF65" s="69">
        <f t="shared" si="115"/>
        <v>90.306624761219339</v>
      </c>
      <c r="AH65" t="str">
        <f t="shared" si="142"/>
        <v>71 Sales occupations</v>
      </c>
      <c r="AI65" s="18">
        <f t="shared" ref="AI65:AM70" si="160">AI28/AI$35*100</f>
        <v>4.4662008321794353</v>
      </c>
      <c r="AJ65" s="18">
        <f t="shared" si="160"/>
        <v>4.1525439922889733</v>
      </c>
      <c r="AK65" s="18">
        <f t="shared" si="160"/>
        <v>4.2936304974225177</v>
      </c>
      <c r="AL65" s="18">
        <f t="shared" si="160"/>
        <v>4.2528170032736341</v>
      </c>
      <c r="AM65" s="18">
        <f t="shared" si="160"/>
        <v>4.4857491392611291</v>
      </c>
      <c r="AO65" s="68">
        <f t="shared" si="117"/>
        <v>15.910560282079732</v>
      </c>
      <c r="AP65" s="69">
        <f t="shared" si="118"/>
        <v>54.740408882312465</v>
      </c>
      <c r="AQ65" s="69">
        <f t="shared" si="119"/>
        <v>70.650969164392208</v>
      </c>
      <c r="AS65" t="str">
        <f t="shared" si="143"/>
        <v>71 Sales occupations</v>
      </c>
      <c r="AT65" s="18">
        <f t="shared" ref="AT65:AX70" si="161">AT28/AT$35*100</f>
        <v>3.848551379958566</v>
      </c>
      <c r="AU65" s="18">
        <f t="shared" si="161"/>
        <v>3.3962791252668949</v>
      </c>
      <c r="AV65" s="18">
        <f t="shared" si="161"/>
        <v>3.4354905824163549</v>
      </c>
      <c r="AW65" s="18">
        <f t="shared" si="161"/>
        <v>3.2233065469012896</v>
      </c>
      <c r="AX65" s="18">
        <f t="shared" si="161"/>
        <v>3.2976486687726037</v>
      </c>
      <c r="AZ65" s="68">
        <f t="shared" si="121"/>
        <v>12.31232045398024</v>
      </c>
      <c r="BA65" s="69">
        <f t="shared" si="122"/>
        <v>46.206009837889717</v>
      </c>
      <c r="BB65" s="69">
        <f t="shared" si="123"/>
        <v>58.518330291869958</v>
      </c>
      <c r="BD65" t="str">
        <f t="shared" si="144"/>
        <v>71 Sales occupations</v>
      </c>
      <c r="BE65" s="18">
        <f t="shared" ref="BE65:BI70" si="162">BE28/BE$35*100</f>
        <v>7.9634947474465836</v>
      </c>
      <c r="BF65" s="18">
        <f t="shared" si="162"/>
        <v>7.4883011366009846</v>
      </c>
      <c r="BG65" s="18">
        <f t="shared" si="162"/>
        <v>7.8298645609213802</v>
      </c>
      <c r="BH65" s="18">
        <f t="shared" si="162"/>
        <v>7.4491509628752866</v>
      </c>
      <c r="BI65" s="18">
        <f t="shared" si="162"/>
        <v>7.6754697888636727</v>
      </c>
      <c r="BK65" s="68">
        <f t="shared" si="125"/>
        <v>-4.3065789111457908</v>
      </c>
      <c r="BL65" s="69">
        <f t="shared" si="126"/>
        <v>41.704310413181638</v>
      </c>
      <c r="BM65" s="69">
        <f t="shared" si="127"/>
        <v>37.397731502035853</v>
      </c>
      <c r="BO65" t="str">
        <f t="shared" si="145"/>
        <v>71 Sales occupations</v>
      </c>
      <c r="BP65" s="18">
        <f t="shared" ref="BP65:BT70" si="163">BP28/BP$35*100</f>
        <v>8.3237004296889427</v>
      </c>
      <c r="BQ65" s="18">
        <f t="shared" si="163"/>
        <v>7.305949513170293</v>
      </c>
      <c r="BR65" s="18">
        <f t="shared" si="163"/>
        <v>7.578569660438772</v>
      </c>
      <c r="BS65" s="18">
        <f t="shared" si="163"/>
        <v>6.7611285975320516</v>
      </c>
      <c r="BT65" s="18">
        <f t="shared" si="163"/>
        <v>6.2414431777936965</v>
      </c>
      <c r="BV65" s="68">
        <f t="shared" si="129"/>
        <v>-31.872237342132472</v>
      </c>
      <c r="BW65" s="69">
        <f t="shared" si="130"/>
        <v>34.845488186869169</v>
      </c>
      <c r="BX65" s="69">
        <f t="shared" si="131"/>
        <v>2.973250844736699</v>
      </c>
      <c r="BZ65" t="str">
        <f t="shared" si="146"/>
        <v>71 Sales occupations</v>
      </c>
      <c r="CA65" s="18">
        <f t="shared" ref="CA65:CE70" si="164">CA28/CA$35*100</f>
        <v>8.2930988374982437</v>
      </c>
      <c r="CB65" s="18">
        <f t="shared" si="164"/>
        <v>8.169010224176569</v>
      </c>
      <c r="CC65" s="18">
        <f t="shared" si="164"/>
        <v>8.1946336877090662</v>
      </c>
      <c r="CD65" s="18">
        <f t="shared" si="164"/>
        <v>7.0805711281030099</v>
      </c>
      <c r="CE65" s="18">
        <f t="shared" si="164"/>
        <v>4.2491404149511967</v>
      </c>
      <c r="CG65" s="68">
        <f t="shared" si="133"/>
        <v>-66.363546307599265</v>
      </c>
      <c r="CH65" s="69">
        <f t="shared" si="134"/>
        <v>22.576060439800649</v>
      </c>
      <c r="CI65" s="69">
        <f t="shared" si="135"/>
        <v>-43.787485867798615</v>
      </c>
      <c r="CK65" t="str">
        <f t="shared" si="147"/>
        <v>71 Sales occupations</v>
      </c>
      <c r="CL65" s="18">
        <f t="shared" ref="CL65:CP70" si="165">CL28/CL$35*100</f>
        <v>9.9093650737522267</v>
      </c>
      <c r="CM65" s="18">
        <f t="shared" si="165"/>
        <v>9.2011225527350184</v>
      </c>
      <c r="CN65" s="18">
        <f t="shared" si="165"/>
        <v>9.3437156388241238</v>
      </c>
      <c r="CO65" s="18">
        <f t="shared" si="165"/>
        <v>8.4864098638058429</v>
      </c>
      <c r="CP65" s="18">
        <f t="shared" si="165"/>
        <v>7.1448642778377884</v>
      </c>
      <c r="CR65" s="68">
        <f t="shared" si="137"/>
        <v>-28.592244950779538</v>
      </c>
      <c r="CS65" s="69">
        <f t="shared" si="138"/>
        <v>20.236853840659201</v>
      </c>
      <c r="CT65" s="69">
        <f t="shared" si="139"/>
        <v>-8.3553911101203369</v>
      </c>
    </row>
    <row r="66" spans="1:98" x14ac:dyDescent="0.2">
      <c r="A66" t="str">
        <f t="shared" si="103"/>
        <v>72 Customer service occupations</v>
      </c>
      <c r="B66" s="18">
        <f t="shared" si="157"/>
        <v>0.38746324975555702</v>
      </c>
      <c r="C66" s="18">
        <f t="shared" si="157"/>
        <v>0.35977959152921968</v>
      </c>
      <c r="D66" s="18">
        <f t="shared" si="157"/>
        <v>0.38371764064723696</v>
      </c>
      <c r="E66" s="18">
        <f t="shared" si="157"/>
        <v>0.49612868648792713</v>
      </c>
      <c r="F66" s="18">
        <f t="shared" si="157"/>
        <v>0.54040484012180634</v>
      </c>
      <c r="H66" s="68">
        <f t="shared" si="105"/>
        <v>105.24588760962401</v>
      </c>
      <c r="I66" s="69">
        <f t="shared" si="106"/>
        <v>75.595613171060592</v>
      </c>
      <c r="J66" s="69">
        <f t="shared" si="107"/>
        <v>180.84150078068464</v>
      </c>
      <c r="L66" t="str">
        <f t="shared" si="140"/>
        <v>72 Customer service occupations</v>
      </c>
      <c r="M66" s="18">
        <f t="shared" si="158"/>
        <v>0.64618081617881296</v>
      </c>
      <c r="N66" s="18">
        <f t="shared" si="158"/>
        <v>0.64595329612422714</v>
      </c>
      <c r="O66" s="18">
        <f t="shared" si="158"/>
        <v>0.62928160386701448</v>
      </c>
      <c r="P66" s="18">
        <f t="shared" si="158"/>
        <v>0.81547179107430168</v>
      </c>
      <c r="Q66" s="18">
        <f t="shared" si="158"/>
        <v>0.88978028107544482</v>
      </c>
      <c r="S66" s="68">
        <f t="shared" si="109"/>
        <v>108.18392337411127</v>
      </c>
      <c r="T66" s="69">
        <f t="shared" si="110"/>
        <v>80.820839561967006</v>
      </c>
      <c r="U66" s="69">
        <f t="shared" si="111"/>
        <v>189.00476293607829</v>
      </c>
      <c r="W66" t="str">
        <f t="shared" si="141"/>
        <v>72 Customer service occupations</v>
      </c>
      <c r="X66" s="18">
        <f t="shared" si="159"/>
        <v>1.1973086709743785</v>
      </c>
      <c r="Y66" s="18">
        <f t="shared" si="159"/>
        <v>1.2022029163645265</v>
      </c>
      <c r="Z66" s="18">
        <f t="shared" si="159"/>
        <v>1.2449876809924569</v>
      </c>
      <c r="AA66" s="18">
        <f t="shared" si="159"/>
        <v>1.5710635047697534</v>
      </c>
      <c r="AB66" s="18">
        <f t="shared" si="159"/>
        <v>1.789341478745855</v>
      </c>
      <c r="AD66" s="68">
        <f t="shared" si="113"/>
        <v>75.236874926412696</v>
      </c>
      <c r="AE66" s="69">
        <f t="shared" si="114"/>
        <v>73.672017507086267</v>
      </c>
      <c r="AF66" s="69">
        <f t="shared" si="115"/>
        <v>148.90889243349895</v>
      </c>
      <c r="AH66" t="str">
        <f t="shared" si="142"/>
        <v>72 Customer service occupations</v>
      </c>
      <c r="AI66" s="18">
        <f t="shared" si="160"/>
        <v>1.3100207724352719</v>
      </c>
      <c r="AJ66" s="18">
        <f t="shared" si="160"/>
        <v>1.4557172286752882</v>
      </c>
      <c r="AK66" s="18">
        <f t="shared" si="160"/>
        <v>1.6089551230587855</v>
      </c>
      <c r="AL66" s="18">
        <f t="shared" si="160"/>
        <v>2.1667690013302363</v>
      </c>
      <c r="AM66" s="18">
        <f t="shared" si="160"/>
        <v>2.467924101539174</v>
      </c>
      <c r="AO66" s="68">
        <f t="shared" si="117"/>
        <v>70.176880371430244</v>
      </c>
      <c r="AP66" s="69">
        <f t="shared" si="118"/>
        <v>78.302911310233313</v>
      </c>
      <c r="AQ66" s="69">
        <f t="shared" si="119"/>
        <v>148.47979168166356</v>
      </c>
      <c r="AS66" t="str">
        <f t="shared" si="143"/>
        <v>72 Customer service occupations</v>
      </c>
      <c r="AT66" s="18">
        <f t="shared" si="161"/>
        <v>1.6556138928738764</v>
      </c>
      <c r="AU66" s="18">
        <f t="shared" si="161"/>
        <v>1.6676957992928638</v>
      </c>
      <c r="AV66" s="18">
        <f t="shared" si="161"/>
        <v>1.709202882350715</v>
      </c>
      <c r="AW66" s="18">
        <f t="shared" si="161"/>
        <v>2.1082397019410393</v>
      </c>
      <c r="AX66" s="18">
        <f t="shared" si="161"/>
        <v>2.1658846920910522</v>
      </c>
      <c r="AZ66" s="68">
        <f t="shared" si="121"/>
        <v>48.270070399750374</v>
      </c>
      <c r="BA66" s="69">
        <f t="shared" si="122"/>
        <v>65.462293172665085</v>
      </c>
      <c r="BB66" s="69">
        <f t="shared" si="123"/>
        <v>113.73236357241548</v>
      </c>
      <c r="BD66" t="str">
        <f t="shared" si="144"/>
        <v>72 Customer service occupations</v>
      </c>
      <c r="BE66" s="18">
        <f t="shared" si="162"/>
        <v>1.8988811232238481</v>
      </c>
      <c r="BF66" s="18">
        <f t="shared" si="162"/>
        <v>1.8748662022080507</v>
      </c>
      <c r="BG66" s="18">
        <f t="shared" si="162"/>
        <v>1.9332603257757413</v>
      </c>
      <c r="BH66" s="18">
        <f t="shared" si="162"/>
        <v>2.3262175215810816</v>
      </c>
      <c r="BI66" s="18">
        <f t="shared" si="162"/>
        <v>2.5419394015692016</v>
      </c>
      <c r="BK66" s="68">
        <f t="shared" si="125"/>
        <v>28.353057604254957</v>
      </c>
      <c r="BL66" s="69">
        <f t="shared" si="126"/>
        <v>53.892333580168092</v>
      </c>
      <c r="BM66" s="69">
        <f t="shared" si="127"/>
        <v>82.245391184423056</v>
      </c>
      <c r="BO66" t="str">
        <f t="shared" si="145"/>
        <v>72 Customer service occupations</v>
      </c>
      <c r="BP66" s="18">
        <f t="shared" si="163"/>
        <v>2.1189798617222459</v>
      </c>
      <c r="BQ66" s="18">
        <f t="shared" si="163"/>
        <v>2.0960116296746869</v>
      </c>
      <c r="BR66" s="18">
        <f t="shared" si="163"/>
        <v>2.2299083567634526</v>
      </c>
      <c r="BS66" s="18">
        <f t="shared" si="163"/>
        <v>2.7827750288253648</v>
      </c>
      <c r="BT66" s="18">
        <f t="shared" si="163"/>
        <v>3.1144221773926599</v>
      </c>
      <c r="BV66" s="68">
        <f t="shared" si="129"/>
        <v>15.535865169077349</v>
      </c>
      <c r="BW66" s="69">
        <f t="shared" si="130"/>
        <v>53.141997224544525</v>
      </c>
      <c r="BX66" s="69">
        <f t="shared" si="131"/>
        <v>68.677862393621865</v>
      </c>
      <c r="BZ66" t="str">
        <f t="shared" si="146"/>
        <v>72 Customer service occupations</v>
      </c>
      <c r="CA66" s="18">
        <f t="shared" si="164"/>
        <v>1.5689170704149891</v>
      </c>
      <c r="CB66" s="18">
        <f t="shared" si="164"/>
        <v>1.5813476224168534</v>
      </c>
      <c r="CC66" s="18">
        <f t="shared" si="164"/>
        <v>1.6545211148657173</v>
      </c>
      <c r="CD66" s="18">
        <f t="shared" si="164"/>
        <v>1.9934037508305489</v>
      </c>
      <c r="CE66" s="18">
        <f t="shared" si="164"/>
        <v>2.5488223049046197</v>
      </c>
      <c r="CG66" s="68">
        <f t="shared" si="133"/>
        <v>-6.7694115179270306E-2</v>
      </c>
      <c r="CH66" s="69">
        <f t="shared" si="134"/>
        <v>35.726925924027</v>
      </c>
      <c r="CI66" s="69">
        <f t="shared" si="135"/>
        <v>35.659231808847728</v>
      </c>
      <c r="CK66" t="str">
        <f t="shared" si="147"/>
        <v>72 Customer service occupations</v>
      </c>
      <c r="CL66" s="18">
        <f t="shared" si="165"/>
        <v>1.2702707216924323</v>
      </c>
      <c r="CM66" s="18">
        <f t="shared" si="165"/>
        <v>1.6665345096719273</v>
      </c>
      <c r="CN66" s="18">
        <f t="shared" si="165"/>
        <v>1.8705581113072058</v>
      </c>
      <c r="CO66" s="18">
        <f t="shared" si="165"/>
        <v>3.2152135176098473</v>
      </c>
      <c r="CP66" s="18">
        <f t="shared" si="165"/>
        <v>4.4981395892436691</v>
      </c>
      <c r="CR66" s="68">
        <f t="shared" si="137"/>
        <v>124.56017245391153</v>
      </c>
      <c r="CS66" s="69">
        <f t="shared" si="138"/>
        <v>51.174598340908652</v>
      </c>
      <c r="CT66" s="69">
        <f t="shared" si="139"/>
        <v>175.73477079482018</v>
      </c>
    </row>
    <row r="67" spans="1:98" x14ac:dyDescent="0.2">
      <c r="A67" t="str">
        <f t="shared" si="103"/>
        <v>81 Process, plant and machine operatives</v>
      </c>
      <c r="B67" s="18">
        <f t="shared" si="157"/>
        <v>0.23830301743482663</v>
      </c>
      <c r="C67" s="18">
        <f t="shared" si="157"/>
        <v>0.2576219278925248</v>
      </c>
      <c r="D67" s="18">
        <f t="shared" si="157"/>
        <v>0.22689878336712666</v>
      </c>
      <c r="E67" s="18">
        <f t="shared" si="157"/>
        <v>0.2876442678583972</v>
      </c>
      <c r="F67" s="18">
        <f t="shared" si="157"/>
        <v>0.35532808332067323</v>
      </c>
      <c r="H67" s="68">
        <f t="shared" si="105"/>
        <v>128.22560425709543</v>
      </c>
      <c r="I67" s="69">
        <f t="shared" si="106"/>
        <v>84.254671542545921</v>
      </c>
      <c r="J67" s="69">
        <f t="shared" si="107"/>
        <v>212.48027579964136</v>
      </c>
      <c r="L67" t="str">
        <f t="shared" si="140"/>
        <v>81 Process, plant and machine operatives</v>
      </c>
      <c r="M67" s="18">
        <f t="shared" si="158"/>
        <v>0.18468807683054189</v>
      </c>
      <c r="N67" s="18">
        <f t="shared" si="158"/>
        <v>0.18754155734047143</v>
      </c>
      <c r="O67" s="18">
        <f t="shared" si="158"/>
        <v>0.17436956983178981</v>
      </c>
      <c r="P67" s="18">
        <f t="shared" si="158"/>
        <v>0.22772732834217846</v>
      </c>
      <c r="Q67" s="18">
        <f t="shared" si="158"/>
        <v>0.28404706951269476</v>
      </c>
      <c r="S67" s="68">
        <f t="shared" si="109"/>
        <v>139.84411396094185</v>
      </c>
      <c r="T67" s="69">
        <f t="shared" si="110"/>
        <v>80.849712034438326</v>
      </c>
      <c r="U67" s="69">
        <f t="shared" si="111"/>
        <v>220.69382599538017</v>
      </c>
      <c r="W67" t="str">
        <f t="shared" si="141"/>
        <v>81 Process, plant and machine operatives</v>
      </c>
      <c r="X67" s="18">
        <f t="shared" si="159"/>
        <v>0.2663971252193908</v>
      </c>
      <c r="Y67" s="18">
        <f t="shared" si="159"/>
        <v>0.24897651063402187</v>
      </c>
      <c r="Z67" s="18">
        <f t="shared" si="159"/>
        <v>0.23426839981161629</v>
      </c>
      <c r="AA67" s="18">
        <f t="shared" si="159"/>
        <v>0.33428112676841842</v>
      </c>
      <c r="AB67" s="18">
        <f t="shared" si="159"/>
        <v>0.44612948134664049</v>
      </c>
      <c r="AD67" s="68">
        <f t="shared" si="113"/>
        <v>132.19054810149728</v>
      </c>
      <c r="AE67" s="69">
        <f t="shared" si="114"/>
        <v>83.570244475834059</v>
      </c>
      <c r="AF67" s="69">
        <f t="shared" si="115"/>
        <v>215.76079257733136</v>
      </c>
      <c r="AH67" t="str">
        <f t="shared" si="142"/>
        <v>81 Process, plant and machine operatives</v>
      </c>
      <c r="AI67" s="18">
        <f t="shared" si="160"/>
        <v>0.41632870362334901</v>
      </c>
      <c r="AJ67" s="18">
        <f t="shared" si="160"/>
        <v>0.44287750145391619</v>
      </c>
      <c r="AK67" s="18">
        <f t="shared" si="160"/>
        <v>0.42527155179764159</v>
      </c>
      <c r="AL67" s="18">
        <f t="shared" si="160"/>
        <v>0.63475024501480704</v>
      </c>
      <c r="AM67" s="18">
        <f t="shared" si="160"/>
        <v>0.89953401105242614</v>
      </c>
      <c r="AO67" s="68">
        <f t="shared" si="117"/>
        <v>134.67344364190637</v>
      </c>
      <c r="AP67" s="69">
        <f t="shared" si="118"/>
        <v>83.542893769584609</v>
      </c>
      <c r="AQ67" s="69">
        <f t="shared" si="119"/>
        <v>218.21633741149097</v>
      </c>
      <c r="AS67" t="str">
        <f t="shared" si="143"/>
        <v>81 Process, plant and machine operatives</v>
      </c>
      <c r="AT67" s="18">
        <f t="shared" si="161"/>
        <v>0.96254790657919909</v>
      </c>
      <c r="AU67" s="18">
        <f t="shared" si="161"/>
        <v>0.98642766439357177</v>
      </c>
      <c r="AV67" s="18">
        <f t="shared" si="161"/>
        <v>0.91516569121277602</v>
      </c>
      <c r="AW67" s="18">
        <f t="shared" si="161"/>
        <v>1.2347563602991318</v>
      </c>
      <c r="AX67" s="18">
        <f t="shared" si="161"/>
        <v>1.4401243728693109</v>
      </c>
      <c r="AZ67" s="68">
        <f t="shared" si="121"/>
        <v>84.124698437099056</v>
      </c>
      <c r="BA67" s="69">
        <f t="shared" si="122"/>
        <v>71.817858620974761</v>
      </c>
      <c r="BB67" s="69">
        <f t="shared" si="123"/>
        <v>155.94255705807382</v>
      </c>
      <c r="BD67" t="str">
        <f t="shared" si="144"/>
        <v>81 Process, plant and machine operatives</v>
      </c>
      <c r="BE67" s="18">
        <f t="shared" si="162"/>
        <v>1.6377339290916788</v>
      </c>
      <c r="BF67" s="18">
        <f t="shared" si="162"/>
        <v>1.7180698580354414</v>
      </c>
      <c r="BG67" s="18">
        <f t="shared" si="162"/>
        <v>1.5967323850708592</v>
      </c>
      <c r="BH67" s="18">
        <f t="shared" si="162"/>
        <v>2.1062111774257946</v>
      </c>
      <c r="BI67" s="18">
        <f t="shared" si="162"/>
        <v>2.4705964210085285</v>
      </c>
      <c r="BK67" s="68">
        <f t="shared" si="125"/>
        <v>51.04315146659183</v>
      </c>
      <c r="BL67" s="69">
        <f t="shared" si="126"/>
        <v>48.733474723025402</v>
      </c>
      <c r="BM67" s="69">
        <f t="shared" si="127"/>
        <v>99.776626189617232</v>
      </c>
      <c r="BO67" t="str">
        <f t="shared" si="145"/>
        <v>81 Process, plant and machine operatives</v>
      </c>
      <c r="BP67" s="18">
        <f t="shared" si="163"/>
        <v>2.0850337164238617</v>
      </c>
      <c r="BQ67" s="18">
        <f t="shared" si="163"/>
        <v>2.4175922953461924</v>
      </c>
      <c r="BR67" s="18">
        <f t="shared" si="163"/>
        <v>2.1835417154953118</v>
      </c>
      <c r="BS67" s="18">
        <f t="shared" si="163"/>
        <v>2.8984329351900548</v>
      </c>
      <c r="BT67" s="18">
        <f t="shared" si="163"/>
        <v>3.4564163898184703</v>
      </c>
      <c r="BV67" s="68">
        <f t="shared" si="129"/>
        <v>30.945601563042864</v>
      </c>
      <c r="BW67" s="69">
        <f t="shared" si="130"/>
        <v>48.283252176038296</v>
      </c>
      <c r="BX67" s="69">
        <f t="shared" si="131"/>
        <v>79.22885373908116</v>
      </c>
      <c r="BZ67" t="str">
        <f t="shared" si="146"/>
        <v>81 Process, plant and machine operatives</v>
      </c>
      <c r="CA67" s="18">
        <f t="shared" si="164"/>
        <v>2.7726787292161399</v>
      </c>
      <c r="CB67" s="18">
        <f t="shared" si="164"/>
        <v>2.6917995778604151</v>
      </c>
      <c r="CC67" s="18">
        <f t="shared" si="164"/>
        <v>2.6726259379438795</v>
      </c>
      <c r="CD67" s="18">
        <f t="shared" si="164"/>
        <v>3.0943702577968355</v>
      </c>
      <c r="CE67" s="18">
        <f t="shared" si="164"/>
        <v>2.0465326007507851</v>
      </c>
      <c r="CG67" s="68">
        <f t="shared" si="133"/>
        <v>-50.327141609515827</v>
      </c>
      <c r="CH67" s="69">
        <f t="shared" si="134"/>
        <v>28.992695821422853</v>
      </c>
      <c r="CI67" s="69">
        <f t="shared" si="135"/>
        <v>-21.334445788092967</v>
      </c>
      <c r="CK67" t="str">
        <f t="shared" si="147"/>
        <v>81 Process, plant and machine operatives</v>
      </c>
      <c r="CL67" s="18">
        <f t="shared" si="165"/>
        <v>3.7282065026310365</v>
      </c>
      <c r="CM67" s="18">
        <f t="shared" si="165"/>
        <v>3.1682207883953559</v>
      </c>
      <c r="CN67" s="18">
        <f t="shared" si="165"/>
        <v>2.9163015708903361</v>
      </c>
      <c r="CO67" s="18">
        <f t="shared" si="165"/>
        <v>2.1892096121400275</v>
      </c>
      <c r="CP67" s="18">
        <f t="shared" si="165"/>
        <v>1.5483960187138177</v>
      </c>
      <c r="CR67" s="68">
        <f t="shared" si="137"/>
        <v>-50.418390179073036</v>
      </c>
      <c r="CS67" s="69">
        <f t="shared" si="138"/>
        <v>15.371783711408463</v>
      </c>
      <c r="CT67" s="69">
        <f t="shared" si="139"/>
        <v>-35.046606467664574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0.43510920013591836</v>
      </c>
      <c r="C68" s="18">
        <f t="shared" si="157"/>
        <v>0.46624581212845567</v>
      </c>
      <c r="D68" s="18">
        <f t="shared" si="157"/>
        <v>0.40508665038612507</v>
      </c>
      <c r="E68" s="18">
        <f t="shared" si="157"/>
        <v>0.48772082187912863</v>
      </c>
      <c r="F68" s="18">
        <f t="shared" si="157"/>
        <v>0.53534489320722678</v>
      </c>
      <c r="H68" s="68">
        <f t="shared" si="105"/>
        <v>92.598425513032296</v>
      </c>
      <c r="I68" s="69">
        <f t="shared" si="106"/>
        <v>99.881002947423354</v>
      </c>
      <c r="J68" s="69">
        <f t="shared" si="107"/>
        <v>192.47942846045564</v>
      </c>
      <c r="L68" t="str">
        <f t="shared" si="140"/>
        <v>82 Transport and mobile machine drivers and operatives</v>
      </c>
      <c r="M68" s="18">
        <f t="shared" si="158"/>
        <v>0.51057216286062257</v>
      </c>
      <c r="N68" s="18">
        <f t="shared" si="158"/>
        <v>0.5625089013002561</v>
      </c>
      <c r="O68" s="18">
        <f t="shared" si="158"/>
        <v>0.50891965172950171</v>
      </c>
      <c r="P68" s="18">
        <f t="shared" si="158"/>
        <v>0.54151060660683636</v>
      </c>
      <c r="Q68" s="18">
        <f t="shared" si="158"/>
        <v>0.59475296775583075</v>
      </c>
      <c r="S68" s="68">
        <f t="shared" si="109"/>
        <v>72.06670587594121</v>
      </c>
      <c r="T68" s="69">
        <f t="shared" si="110"/>
        <v>87.62171296022801</v>
      </c>
      <c r="U68" s="69">
        <f t="shared" si="111"/>
        <v>159.68841883616923</v>
      </c>
      <c r="W68" t="str">
        <f t="shared" si="141"/>
        <v>82 Transport and mobile machine drivers and operatives</v>
      </c>
      <c r="X68" s="18">
        <f t="shared" si="159"/>
        <v>0.66611806959708364</v>
      </c>
      <c r="Y68" s="18">
        <f t="shared" si="159"/>
        <v>0.77574156537966532</v>
      </c>
      <c r="Z68" s="18">
        <f t="shared" si="159"/>
        <v>0.69537350321474101</v>
      </c>
      <c r="AA68" s="18">
        <f t="shared" si="159"/>
        <v>0.74454838302266291</v>
      </c>
      <c r="AB68" s="18">
        <f t="shared" si="159"/>
        <v>0.85653079100818252</v>
      </c>
      <c r="AD68" s="68">
        <f t="shared" si="113"/>
        <v>50.183480899070332</v>
      </c>
      <c r="AE68" s="69">
        <f t="shared" si="114"/>
        <v>83.146161007921393</v>
      </c>
      <c r="AF68" s="69">
        <f t="shared" si="115"/>
        <v>133.32964190699172</v>
      </c>
      <c r="AH68" t="str">
        <f t="shared" si="142"/>
        <v>82 Transport and mobile machine drivers and operatives</v>
      </c>
      <c r="AI68" s="18">
        <f t="shared" si="160"/>
        <v>1.0722599355739553</v>
      </c>
      <c r="AJ68" s="18">
        <f t="shared" si="160"/>
        <v>1.3294451253138846</v>
      </c>
      <c r="AK68" s="18">
        <f t="shared" si="160"/>
        <v>1.190735853658736</v>
      </c>
      <c r="AL68" s="18">
        <f t="shared" si="160"/>
        <v>1.4097106729125559</v>
      </c>
      <c r="AM68" s="18">
        <f t="shared" si="160"/>
        <v>1.5902552229375477</v>
      </c>
      <c r="AO68" s="68">
        <f t="shared" si="117"/>
        <v>48.171299463594366</v>
      </c>
      <c r="AP68" s="69">
        <f t="shared" si="118"/>
        <v>85.006002068481834</v>
      </c>
      <c r="AQ68" s="69">
        <f t="shared" si="119"/>
        <v>133.1773015320762</v>
      </c>
      <c r="AS68" t="str">
        <f t="shared" si="143"/>
        <v>82 Transport and mobile machine drivers and operatives</v>
      </c>
      <c r="AT68" s="18">
        <f t="shared" si="161"/>
        <v>1.8699270657291509</v>
      </c>
      <c r="AU68" s="18">
        <f t="shared" si="161"/>
        <v>2.1517133701215356</v>
      </c>
      <c r="AV68" s="18">
        <f t="shared" si="161"/>
        <v>2.0293589132324308</v>
      </c>
      <c r="AW68" s="18">
        <f t="shared" si="161"/>
        <v>2.2319985880677327</v>
      </c>
      <c r="AX68" s="18">
        <f t="shared" si="161"/>
        <v>2.3520168045743071</v>
      </c>
      <c r="AZ68" s="68">
        <f t="shared" si="121"/>
        <v>35.610505701131842</v>
      </c>
      <c r="BA68" s="69">
        <f t="shared" si="122"/>
        <v>81.18604792359136</v>
      </c>
      <c r="BB68" s="69">
        <f t="shared" si="123"/>
        <v>116.7965536247232</v>
      </c>
      <c r="BD68" t="str">
        <f t="shared" si="144"/>
        <v>82 Transport and mobile machine drivers and operatives</v>
      </c>
      <c r="BE68" s="18">
        <f t="shared" si="162"/>
        <v>2.8758239641207144</v>
      </c>
      <c r="BF68" s="18">
        <f t="shared" si="162"/>
        <v>3.161615189133792</v>
      </c>
      <c r="BG68" s="18">
        <f t="shared" si="162"/>
        <v>2.8697824736214574</v>
      </c>
      <c r="BH68" s="18">
        <f t="shared" si="162"/>
        <v>3.2496440862777614</v>
      </c>
      <c r="BI68" s="18">
        <f t="shared" si="162"/>
        <v>3.6958878590074193</v>
      </c>
      <c r="BK68" s="68">
        <f t="shared" si="125"/>
        <v>25.719073188167442</v>
      </c>
      <c r="BL68" s="69">
        <f t="shared" si="126"/>
        <v>58.360054689055765</v>
      </c>
      <c r="BM68" s="69">
        <f t="shared" si="127"/>
        <v>84.0791278772232</v>
      </c>
      <c r="BO68" t="str">
        <f t="shared" si="145"/>
        <v>82 Transport and mobile machine drivers and operatives</v>
      </c>
      <c r="BP68" s="18">
        <f t="shared" si="163"/>
        <v>4.120374936363179</v>
      </c>
      <c r="BQ68" s="18">
        <f t="shared" si="163"/>
        <v>4.8744793747923323</v>
      </c>
      <c r="BR68" s="18">
        <f t="shared" si="163"/>
        <v>4.1511413595245701</v>
      </c>
      <c r="BS68" s="18">
        <f t="shared" si="163"/>
        <v>4.5905175308991959</v>
      </c>
      <c r="BT68" s="18">
        <f t="shared" si="163"/>
        <v>5.2400845365451261</v>
      </c>
      <c r="BV68" s="68">
        <f t="shared" si="129"/>
        <v>4.4232301604323743</v>
      </c>
      <c r="BW68" s="69">
        <f t="shared" si="130"/>
        <v>56.749852863254304</v>
      </c>
      <c r="BX68" s="69">
        <f t="shared" si="131"/>
        <v>61.173083023686679</v>
      </c>
      <c r="BZ68" t="str">
        <f t="shared" si="146"/>
        <v>82 Transport and mobile machine drivers and operatives</v>
      </c>
      <c r="CA68" s="18">
        <f t="shared" si="164"/>
        <v>6.1588971503118035</v>
      </c>
      <c r="CB68" s="18">
        <f t="shared" si="164"/>
        <v>6.1718013841195383</v>
      </c>
      <c r="CC68" s="18">
        <f t="shared" si="164"/>
        <v>5.5070617793509049</v>
      </c>
      <c r="CD68" s="18">
        <f t="shared" si="164"/>
        <v>5.7407348096352004</v>
      </c>
      <c r="CE68" s="18">
        <f t="shared" si="164"/>
        <v>6.2942139011937206</v>
      </c>
      <c r="CG68" s="68">
        <f t="shared" si="133"/>
        <v>-25.85869724167053</v>
      </c>
      <c r="CH68" s="69">
        <f t="shared" si="134"/>
        <v>40.947030618710045</v>
      </c>
      <c r="CI68" s="69">
        <f t="shared" si="135"/>
        <v>15.088333377039511</v>
      </c>
      <c r="CK68" t="str">
        <f t="shared" si="147"/>
        <v>82 Transport and mobile machine drivers and operatives</v>
      </c>
      <c r="CL68" s="18">
        <f t="shared" si="165"/>
        <v>7.6084676600039147</v>
      </c>
      <c r="CM68" s="18">
        <f t="shared" si="165"/>
        <v>8.947012378623862</v>
      </c>
      <c r="CN68" s="18">
        <f t="shared" si="165"/>
        <v>8.177099241100974</v>
      </c>
      <c r="CO68" s="18">
        <f t="shared" si="165"/>
        <v>9.1101017084543781</v>
      </c>
      <c r="CP68" s="18">
        <f t="shared" si="165"/>
        <v>7.4505518138656592</v>
      </c>
      <c r="CR68" s="68">
        <f t="shared" si="137"/>
        <v>-14.913593958932264</v>
      </c>
      <c r="CS68" s="69">
        <f t="shared" si="138"/>
        <v>37.295449937902539</v>
      </c>
      <c r="CT68" s="69">
        <f t="shared" si="139"/>
        <v>22.381855978970272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6.8039003027632484E-3</v>
      </c>
      <c r="C69" s="18">
        <f t="shared" si="157"/>
        <v>4.3226736219088222E-3</v>
      </c>
      <c r="D69" s="18">
        <f t="shared" si="157"/>
        <v>4.0619020141132844E-3</v>
      </c>
      <c r="E69" s="18">
        <f t="shared" si="157"/>
        <v>3.1590509378588844E-3</v>
      </c>
      <c r="F69" s="18">
        <f t="shared" si="157"/>
        <v>2.9008502273284056E-3</v>
      </c>
      <c r="H69" s="68">
        <f t="shared" si="105"/>
        <v>4.0789406984593048</v>
      </c>
      <c r="I69" s="69">
        <f t="shared" si="106"/>
        <v>56.31439259600851</v>
      </c>
      <c r="J69" s="69">
        <f t="shared" si="107"/>
        <v>60.393333294467809</v>
      </c>
      <c r="L69" t="str">
        <f t="shared" si="140"/>
        <v>91 Elementary trades and related occupations</v>
      </c>
      <c r="M69" s="18">
        <f t="shared" si="158"/>
        <v>0.12017991572263152</v>
      </c>
      <c r="N69" s="18">
        <f t="shared" si="158"/>
        <v>0.11769945543506127</v>
      </c>
      <c r="O69" s="18">
        <f t="shared" si="158"/>
        <v>0.10377601608785134</v>
      </c>
      <c r="P69" s="18">
        <f t="shared" si="158"/>
        <v>9.3844512904077623E-2</v>
      </c>
      <c r="Q69" s="18">
        <f t="shared" si="158"/>
        <v>0.10537625908071163</v>
      </c>
      <c r="S69" s="68">
        <f t="shared" si="109"/>
        <v>49.5048323935372</v>
      </c>
      <c r="T69" s="69">
        <f t="shared" si="110"/>
        <v>56.244124673584231</v>
      </c>
      <c r="U69" s="69">
        <f t="shared" si="111"/>
        <v>105.74895706712144</v>
      </c>
      <c r="W69" t="str">
        <f t="shared" si="141"/>
        <v>91 Elementary trades and related occupations</v>
      </c>
      <c r="X69" s="18">
        <f t="shared" si="159"/>
        <v>0.24246246494462864</v>
      </c>
      <c r="Y69" s="18">
        <f t="shared" si="159"/>
        <v>0.22399671956328027</v>
      </c>
      <c r="Z69" s="18">
        <f t="shared" si="159"/>
        <v>0.19781063458830711</v>
      </c>
      <c r="AA69" s="18">
        <f t="shared" si="159"/>
        <v>0.16031672700604652</v>
      </c>
      <c r="AB69" s="18">
        <f t="shared" si="159"/>
        <v>0.1559507406761009</v>
      </c>
      <c r="AD69" s="68">
        <f t="shared" si="113"/>
        <v>-3.8752706744927838</v>
      </c>
      <c r="AE69" s="69">
        <f t="shared" si="114"/>
        <v>50.30560007903253</v>
      </c>
      <c r="AF69" s="69">
        <f t="shared" si="115"/>
        <v>46.430329404539748</v>
      </c>
      <c r="AH69" t="str">
        <f t="shared" si="142"/>
        <v>91 Elementary trades and related occupations</v>
      </c>
      <c r="AI69" s="18">
        <f t="shared" si="160"/>
        <v>0.64407331295649684</v>
      </c>
      <c r="AJ69" s="18">
        <f t="shared" si="160"/>
        <v>0.66238007326912518</v>
      </c>
      <c r="AK69" s="18">
        <f t="shared" si="160"/>
        <v>0.55419139221986036</v>
      </c>
      <c r="AL69" s="18">
        <f t="shared" si="160"/>
        <v>0.54425782851329108</v>
      </c>
      <c r="AM69" s="18">
        <f t="shared" si="160"/>
        <v>0.66095712721525002</v>
      </c>
      <c r="AO69" s="68">
        <f t="shared" si="117"/>
        <v>32.320216787424357</v>
      </c>
      <c r="AP69" s="69">
        <f t="shared" si="118"/>
        <v>57.49181854470983</v>
      </c>
      <c r="AQ69" s="69">
        <f t="shared" si="119"/>
        <v>89.812035332134172</v>
      </c>
      <c r="AS69" t="str">
        <f t="shared" si="143"/>
        <v>91 Elementary trades and related occupations</v>
      </c>
      <c r="AT69" s="18">
        <f t="shared" si="161"/>
        <v>0.72003915810638885</v>
      </c>
      <c r="AU69" s="18">
        <f t="shared" si="161"/>
        <v>0.65621883675236981</v>
      </c>
      <c r="AV69" s="18">
        <f t="shared" si="161"/>
        <v>0.67188511316082355</v>
      </c>
      <c r="AW69" s="18">
        <f t="shared" si="161"/>
        <v>0.57387477931976016</v>
      </c>
      <c r="AX69" s="18">
        <f t="shared" si="161"/>
        <v>0.57288544712161771</v>
      </c>
      <c r="AZ69" s="68">
        <f t="shared" si="121"/>
        <v>-0.23354287534482374</v>
      </c>
      <c r="BA69" s="69">
        <f t="shared" si="122"/>
        <v>44.96040841282985</v>
      </c>
      <c r="BB69" s="69">
        <f t="shared" si="123"/>
        <v>44.726865537485025</v>
      </c>
      <c r="BD69" t="str">
        <f t="shared" si="144"/>
        <v>91 Elementary trades and related occupations</v>
      </c>
      <c r="BE69" s="18">
        <f t="shared" si="162"/>
        <v>1.067572063226454</v>
      </c>
      <c r="BF69" s="18">
        <f t="shared" si="162"/>
        <v>0.97144567714544994</v>
      </c>
      <c r="BG69" s="18">
        <f t="shared" si="162"/>
        <v>0.92944420412414497</v>
      </c>
      <c r="BH69" s="18">
        <f t="shared" si="162"/>
        <v>0.91395389197160903</v>
      </c>
      <c r="BI69" s="18">
        <f t="shared" si="162"/>
        <v>1.1039663565980395</v>
      </c>
      <c r="BK69" s="68">
        <f t="shared" si="125"/>
        <v>15.948164818062091</v>
      </c>
      <c r="BL69" s="69">
        <f t="shared" si="126"/>
        <v>34.825308573596523</v>
      </c>
      <c r="BM69" s="69">
        <f t="shared" si="127"/>
        <v>50.773473391658605</v>
      </c>
      <c r="BO69" t="str">
        <f t="shared" si="145"/>
        <v>91 Elementary trades and related occupations</v>
      </c>
      <c r="BP69" s="18">
        <f t="shared" si="163"/>
        <v>1.6753005144902609</v>
      </c>
      <c r="BQ69" s="18">
        <f t="shared" si="163"/>
        <v>1.652567480876068</v>
      </c>
      <c r="BR69" s="18">
        <f t="shared" si="163"/>
        <v>1.5400349581424235</v>
      </c>
      <c r="BS69" s="18">
        <f t="shared" si="163"/>
        <v>1.3458071333006334</v>
      </c>
      <c r="BT69" s="18">
        <f t="shared" si="163"/>
        <v>1.5341439492007078</v>
      </c>
      <c r="BV69" s="68">
        <f t="shared" si="129"/>
        <v>-17.593421087632642</v>
      </c>
      <c r="BW69" s="69">
        <f t="shared" si="130"/>
        <v>30.40674495706487</v>
      </c>
      <c r="BX69" s="69">
        <f t="shared" si="131"/>
        <v>12.813323869432223</v>
      </c>
      <c r="BZ69" t="str">
        <f t="shared" si="146"/>
        <v>91 Elementary trades and related occupations</v>
      </c>
      <c r="CA69" s="18">
        <f t="shared" si="164"/>
        <v>3.1269189998254907</v>
      </c>
      <c r="CB69" s="18">
        <f t="shared" si="164"/>
        <v>2.7950695303639064</v>
      </c>
      <c r="CC69" s="18">
        <f t="shared" si="164"/>
        <v>2.7552584104071127</v>
      </c>
      <c r="CD69" s="18">
        <f t="shared" si="164"/>
        <v>2.3592386603033813</v>
      </c>
      <c r="CE69" s="18">
        <f t="shared" si="164"/>
        <v>2.5507977241697688</v>
      </c>
      <c r="CG69" s="68">
        <f t="shared" si="133"/>
        <v>-39.94456076355057</v>
      </c>
      <c r="CH69" s="69">
        <f t="shared" si="134"/>
        <v>25.907176480212296</v>
      </c>
      <c r="CI69" s="69">
        <f t="shared" si="135"/>
        <v>-14.037384283338273</v>
      </c>
      <c r="CK69" t="str">
        <f t="shared" si="147"/>
        <v>91 Elementary trades and related occupations</v>
      </c>
      <c r="CL69" s="18">
        <f t="shared" si="165"/>
        <v>4.3792629525403077</v>
      </c>
      <c r="CM69" s="18">
        <f t="shared" si="165"/>
        <v>3.8034523494201138</v>
      </c>
      <c r="CN69" s="18">
        <f t="shared" si="165"/>
        <v>3.9494294099477627</v>
      </c>
      <c r="CO69" s="18">
        <f t="shared" si="165"/>
        <v>3.0621280268456248</v>
      </c>
      <c r="CP69" s="18">
        <f t="shared" si="165"/>
        <v>2.4154404969693544</v>
      </c>
      <c r="CR69" s="68">
        <f t="shared" si="137"/>
        <v>-42.88725992130351</v>
      </c>
      <c r="CS69" s="69">
        <f t="shared" si="138"/>
        <v>20.284833529791015</v>
      </c>
      <c r="CT69" s="69">
        <f t="shared" si="139"/>
        <v>-22.602426391512491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0.40950648869482525</v>
      </c>
      <c r="C70" s="18">
        <f t="shared" si="157"/>
        <v>0.38761290066446619</v>
      </c>
      <c r="D70" s="18">
        <f t="shared" si="157"/>
        <v>0.38340477099699866</v>
      </c>
      <c r="E70" s="18">
        <f t="shared" si="157"/>
        <v>0.40576580588687755</v>
      </c>
      <c r="F70" s="18">
        <f t="shared" si="157"/>
        <v>0.41607852523675387</v>
      </c>
      <c r="H70" s="68">
        <f t="shared" si="105"/>
        <v>58.155677949488684</v>
      </c>
      <c r="I70" s="69">
        <f t="shared" si="106"/>
        <v>74.451275094184737</v>
      </c>
      <c r="J70" s="69">
        <f t="shared" si="107"/>
        <v>132.60695304367343</v>
      </c>
      <c r="L70" t="str">
        <f t="shared" ref="L70" si="166">A70</f>
        <v>92 Elementary administration and service occupations</v>
      </c>
      <c r="M70" s="18">
        <f t="shared" si="158"/>
        <v>1.774299809646519</v>
      </c>
      <c r="N70" s="18">
        <f t="shared" si="158"/>
        <v>1.8462332729026518</v>
      </c>
      <c r="O70" s="18">
        <f t="shared" si="158"/>
        <v>1.8584914167965167</v>
      </c>
      <c r="P70" s="18">
        <f t="shared" si="158"/>
        <v>2.0718748764469055</v>
      </c>
      <c r="Q70" s="18">
        <f t="shared" si="158"/>
        <v>2.3418075894536421</v>
      </c>
      <c r="S70" s="68">
        <f t="shared" si="109"/>
        <v>85.52399916552514</v>
      </c>
      <c r="T70" s="69">
        <f t="shared" si="110"/>
        <v>82.095486761524612</v>
      </c>
      <c r="U70" s="69">
        <f t="shared" si="111"/>
        <v>167.61948592704974</v>
      </c>
      <c r="W70" t="str">
        <f t="shared" ref="W70" si="167">A70</f>
        <v>92 Elementary administration and service occupations</v>
      </c>
      <c r="X70" s="18">
        <f t="shared" si="159"/>
        <v>3.1550824359179122</v>
      </c>
      <c r="Y70" s="18">
        <f t="shared" si="159"/>
        <v>3.3893548795559529</v>
      </c>
      <c r="Z70" s="18">
        <f t="shared" si="159"/>
        <v>3.3437539409294157</v>
      </c>
      <c r="AA70" s="18">
        <f t="shared" si="159"/>
        <v>3.7087187663386976</v>
      </c>
      <c r="AB70" s="18">
        <f t="shared" si="159"/>
        <v>4.2878161254229958</v>
      </c>
      <c r="AD70" s="68">
        <f t="shared" si="113"/>
        <v>56.350461085681914</v>
      </c>
      <c r="AE70" s="69">
        <f t="shared" si="114"/>
        <v>81.467961491186173</v>
      </c>
      <c r="AF70" s="69">
        <f t="shared" si="115"/>
        <v>137.8184225768681</v>
      </c>
      <c r="AH70" t="str">
        <f t="shared" ref="AH70" si="168">L70</f>
        <v>92 Elementary administration and service occupations</v>
      </c>
      <c r="AI70" s="18">
        <f t="shared" si="160"/>
        <v>5.7262602000113425</v>
      </c>
      <c r="AJ70" s="18">
        <f t="shared" si="160"/>
        <v>6.5571984421197689</v>
      </c>
      <c r="AK70" s="18">
        <f t="shared" si="160"/>
        <v>6.5755562149124511</v>
      </c>
      <c r="AL70" s="18">
        <f t="shared" si="160"/>
        <v>7.6462924192959161</v>
      </c>
      <c r="AM70" s="18">
        <f t="shared" si="160"/>
        <v>9.1313992719068793</v>
      </c>
      <c r="AO70" s="68">
        <f t="shared" si="117"/>
        <v>54.069803103079337</v>
      </c>
      <c r="AP70" s="69">
        <f t="shared" si="118"/>
        <v>77.631922466825756</v>
      </c>
      <c r="AQ70" s="69">
        <f t="shared" si="119"/>
        <v>131.70172556990508</v>
      </c>
      <c r="AS70" t="str">
        <f t="shared" ref="AS70" si="169">W70</f>
        <v>92 Elementary administration and service occupations</v>
      </c>
      <c r="AT70" s="18">
        <f t="shared" si="161"/>
        <v>5.3853535774932713</v>
      </c>
      <c r="AU70" s="18">
        <f t="shared" si="161"/>
        <v>5.5780169805307889</v>
      </c>
      <c r="AV70" s="18">
        <f t="shared" si="161"/>
        <v>5.7509401949148424</v>
      </c>
      <c r="AW70" s="18">
        <f t="shared" si="161"/>
        <v>6.4283572793911929</v>
      </c>
      <c r="AX70" s="18">
        <f t="shared" si="161"/>
        <v>7.4738294429480892</v>
      </c>
      <c r="AZ70" s="68">
        <f t="shared" si="121"/>
        <v>52.060393471347567</v>
      </c>
      <c r="BA70" s="69">
        <f t="shared" si="122"/>
        <v>76.077633331158395</v>
      </c>
      <c r="BB70" s="69">
        <f t="shared" si="123"/>
        <v>128.13802680250598</v>
      </c>
      <c r="BD70" t="str">
        <f t="shared" ref="BD70" si="170">AH70</f>
        <v>92 Elementary administration and service occupations</v>
      </c>
      <c r="BE70" s="18">
        <f t="shared" si="162"/>
        <v>9.4622992642912891</v>
      </c>
      <c r="BF70" s="18">
        <f t="shared" si="162"/>
        <v>8.765238278075941</v>
      </c>
      <c r="BG70" s="18">
        <f t="shared" si="162"/>
        <v>8.4626106196586441</v>
      </c>
      <c r="BH70" s="18">
        <f t="shared" si="162"/>
        <v>8.4237269691934866</v>
      </c>
      <c r="BI70" s="18">
        <f t="shared" si="162"/>
        <v>8.334943840213354</v>
      </c>
      <c r="BK70" s="68">
        <f t="shared" si="125"/>
        <v>-3.8543403165550454</v>
      </c>
      <c r="BL70" s="69">
        <f t="shared" si="126"/>
        <v>49.563863037347858</v>
      </c>
      <c r="BM70" s="69">
        <f t="shared" si="127"/>
        <v>45.709522720792805</v>
      </c>
      <c r="BO70" t="str">
        <f t="shared" ref="BO70" si="171">AS70</f>
        <v>92 Elementary administration and service occupations</v>
      </c>
      <c r="BP70" s="18">
        <f t="shared" si="163"/>
        <v>14.590773297738535</v>
      </c>
      <c r="BQ70" s="18">
        <f t="shared" si="163"/>
        <v>14.671701587745801</v>
      </c>
      <c r="BR70" s="18">
        <f t="shared" si="163"/>
        <v>14.173739437901967</v>
      </c>
      <c r="BS70" s="18">
        <f t="shared" si="163"/>
        <v>15.079313078047004</v>
      </c>
      <c r="BT70" s="18">
        <f t="shared" si="163"/>
        <v>15.954285786183545</v>
      </c>
      <c r="BV70" s="68">
        <f t="shared" si="129"/>
        <v>-6.885079849129089</v>
      </c>
      <c r="BW70" s="69">
        <f t="shared" si="130"/>
        <v>46.375524428863777</v>
      </c>
      <c r="BX70" s="69">
        <f t="shared" si="131"/>
        <v>39.490444579734685</v>
      </c>
      <c r="BZ70" t="str">
        <f t="shared" ref="BZ70" si="172">BD70</f>
        <v>92 Elementary administration and service occupations</v>
      </c>
      <c r="CA70" s="18">
        <f t="shared" si="164"/>
        <v>19.666444709976556</v>
      </c>
      <c r="CB70" s="18">
        <f t="shared" si="164"/>
        <v>20.399962027975011</v>
      </c>
      <c r="CC70" s="18">
        <f t="shared" si="164"/>
        <v>19.704325907223868</v>
      </c>
      <c r="CD70" s="18">
        <f t="shared" si="164"/>
        <v>21.184990664080843</v>
      </c>
      <c r="CE70" s="18">
        <f t="shared" si="164"/>
        <v>21.698508502606703</v>
      </c>
      <c r="CG70" s="68">
        <f t="shared" si="133"/>
        <v>-28.565671904067919</v>
      </c>
      <c r="CH70" s="69">
        <f t="shared" si="134"/>
        <v>36.09676430776679</v>
      </c>
      <c r="CI70" s="69">
        <f t="shared" si="135"/>
        <v>7.5310924036988673</v>
      </c>
      <c r="CK70" t="str">
        <f t="shared" ref="CK70" si="173">BO70</f>
        <v>92 Elementary administration and service occupations</v>
      </c>
      <c r="CL70" s="18">
        <f t="shared" si="165"/>
        <v>27.967222896398713</v>
      </c>
      <c r="CM70" s="18">
        <f t="shared" si="165"/>
        <v>24.477815077702296</v>
      </c>
      <c r="CN70" s="18">
        <f t="shared" si="165"/>
        <v>23.579431786418585</v>
      </c>
      <c r="CO70" s="18">
        <f t="shared" si="165"/>
        <v>18.088321294511584</v>
      </c>
      <c r="CP70" s="18">
        <f t="shared" si="165"/>
        <v>13.663188149836872</v>
      </c>
      <c r="CR70" s="68">
        <f t="shared" si="137"/>
        <v>-45.888481341999608</v>
      </c>
      <c r="CS70" s="69">
        <f t="shared" si="138"/>
        <v>17.104391804305227</v>
      </c>
      <c r="CT70" s="69">
        <f t="shared" si="139"/>
        <v>-28.784089537694378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45.736051750316129</v>
      </c>
      <c r="I72" s="67">
        <f>IF(D35&gt;0,I35/D35*100,0)</f>
        <v>60.218377956698419</v>
      </c>
      <c r="J72" s="67">
        <f t="shared" ref="J72" si="175">IF(D35&gt;0,(J35/D35)*100,0)</f>
        <v>105.95442970701457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47.234453253836833</v>
      </c>
      <c r="T72" s="67">
        <f t="shared" ref="T72" si="177">IF(O35&gt;0,T35/O35*100,0)</f>
        <v>63.602254574808306</v>
      </c>
      <c r="U72" s="67">
        <f t="shared" ref="U72" si="178">IF(O35&gt;0,(U35/O35)*100,0)</f>
        <v>110.83670782864515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21.926280215620434</v>
      </c>
      <c r="AE72" s="67">
        <f t="shared" ref="AE72" si="180">IF(Z35&gt;0,AE35/Z35*100,0)</f>
        <v>59.475184127530433</v>
      </c>
      <c r="AF72" s="67">
        <f t="shared" ref="AF72" si="181">IF(Z35&gt;0,(AF35/Z35)*100,0)</f>
        <v>81.401464343150863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10.946265863285353</v>
      </c>
      <c r="AP72" s="67">
        <f t="shared" ref="AP72" si="183">IF(AK35&gt;0,AP35/AK35*100,0)</f>
        <v>54.981129258307838</v>
      </c>
      <c r="AQ72" s="67">
        <f t="shared" ref="AQ72" si="184">IF(AK35&gt;0,(AQ35/AK35)*100,0)</f>
        <v>65.927395121593193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17.006982236403843</v>
      </c>
      <c r="BA72" s="67">
        <f t="shared" ref="BA72" si="186">IF(AV35&gt;0,BA35/AV35*100,0)</f>
        <v>56.029675070110549</v>
      </c>
      <c r="BB72" s="67">
        <f t="shared" ref="BB72" si="187">IF(AV35&gt;0,(BB35/AV35)*100,0)</f>
        <v>73.0366573065144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-2.3816721180955143</v>
      </c>
      <c r="BL72" s="67">
        <f t="shared" ref="BL72" si="189">IF(BG35&gt;0,BL35/BG35*100,0)</f>
        <v>44.941695033890625</v>
      </c>
      <c r="BM72" s="67">
        <f t="shared" ref="BM72" si="190">IF(BG35&gt;0,(BM35/BG35)*100,0)</f>
        <v>42.560022915795109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-17.276985401475624</v>
      </c>
      <c r="BW72" s="67">
        <f t="shared" ref="BW72" si="192">IF(BR35&gt;0,BW35/BR35*100,0)</f>
        <v>40.612088930663546</v>
      </c>
      <c r="BX72" s="67">
        <f t="shared" ref="BX72" si="193">IF(BR35&gt;0,(BX35/BR35)*100,0)</f>
        <v>23.335103529187929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-35.130781841677752</v>
      </c>
      <c r="CH72" s="67">
        <f t="shared" ref="CH72" si="195">IF(CC35&gt;0,CH35/CC35*100,0)</f>
        <v>32.724305231456547</v>
      </c>
      <c r="CI72" s="67">
        <f t="shared" ref="CI72" si="196">IF(CC35&gt;0,(CI35/CC35)*100,0)</f>
        <v>-2.4064766102212083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-6.6163146504668324</v>
      </c>
      <c r="CS72" s="67">
        <f t="shared" ref="CS72" si="198">IF(CN35&gt;0,CS35/CN35*100,0)</f>
        <v>27.809139909425738</v>
      </c>
      <c r="CT72" s="67">
        <f t="shared" ref="CT72" si="199">IF(CN35&gt;0,(CT35/CN35)*100,0)</f>
        <v>21.192825258958905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Enterprise M3 LEP (including all of Surrey)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Enterprise M3 LEP (including all of Surrey)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Enterprise M3 LEP (including all of Surrey)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Enterprise M3 LEP (including all of Surrey)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Enterprise M3 LEP (including all of Surrey)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Enterprise M3 LEP (including all of Surrey)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Enterprise M3 LEP (including all of Surrey)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Enterprise M3 LEP (including all of Surrey)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Enterprise M3 LEP (including all of Surrey)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5.8240325844842955</v>
      </c>
      <c r="C82" s="18">
        <f t="shared" si="210"/>
        <v>14.650313988420471</v>
      </c>
      <c r="D82" s="18">
        <f t="shared" si="210"/>
        <v>0.93132032599536618</v>
      </c>
      <c r="E82" s="18">
        <f t="shared" si="210"/>
        <v>2.7457000797409536</v>
      </c>
      <c r="F82" s="18">
        <f t="shared" ref="F82:F107" si="211">IF(AND(F$6-C$6 &lt;&gt; 0,C8&lt;&gt;0,F8&lt;&gt;0),(EXP(LN(F8/C8)/(F$6-C$6))-1)*100,0)</f>
        <v>2.8777242247607582</v>
      </c>
      <c r="H82" s="18">
        <f t="shared" ref="H82:H107" si="212">IF($F$6-$D$6 &lt;&gt; 0,(EXP(LN(1+(H45/100))/($F$6-$D$6))-1)*100,0)</f>
        <v>2.1373114846648056</v>
      </c>
      <c r="I82" s="18">
        <f t="shared" ref="I82:I107" si="213">IF(D8&gt;0,((1+(I8/D8))^(1/($F$6-$D$6))-1)*100,0)</f>
        <v>3.2525377994685911</v>
      </c>
      <c r="J82" s="18">
        <f t="shared" ref="J82:J107" si="214">IF($F$6-$D$6 &lt;&gt; 0,(EXP(LN(1+(J45/100))/($F$6-$D$6))-1)*100,0)</f>
        <v>4.6928847966094978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7.3107808887359793</v>
      </c>
      <c r="N82" s="18">
        <f t="shared" si="215"/>
        <v>8.6738351400704516</v>
      </c>
      <c r="O82" s="18">
        <f t="shared" si="215"/>
        <v>0.65680466921240743</v>
      </c>
      <c r="P82" s="18">
        <f t="shared" si="215"/>
        <v>2.6634882133274473</v>
      </c>
      <c r="Q82" s="18">
        <f t="shared" ref="Q82:Q107" si="216">IF(AND(Q$6-N$6 &lt;&gt; 0,N8&lt;&gt;0,Q8&lt;&gt;0),(EXP(LN(Q8/N8)/(Q$6-N$6))-1)*100,0)</f>
        <v>2.3956019521275351</v>
      </c>
      <c r="S82" s="18">
        <f t="shared" ref="S82:S107" si="217">IF($F$6-$D$6 &lt;&gt; 0,(EXP(LN(1+(S45/100))/($F$6-$D$6))-1)*100,0)</f>
        <v>1.9901876273864749</v>
      </c>
      <c r="T82" s="18">
        <f t="shared" ref="T82:T107" si="218">IF(O8&gt;0,((1+(T8/O8))^(1/($F$6-$D$6))-1)*100,0)</f>
        <v>3.2251598006801663</v>
      </c>
      <c r="U82" s="18">
        <f t="shared" ref="U82:U107" si="219">IF($F$6-$D$6 &lt;&gt; 0,(EXP(LN(1+(U45/100))/($F$6-$D$6))-1)*100,0)</f>
        <v>4.5662581272771563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4.9254664295271811</v>
      </c>
      <c r="Y82" s="18">
        <f t="shared" si="220"/>
        <v>-3.5260916372716222</v>
      </c>
      <c r="Z82" s="18">
        <f t="shared" si="220"/>
        <v>-0.7799596519498464</v>
      </c>
      <c r="AA82" s="18">
        <f t="shared" si="220"/>
        <v>1.3778057835364121</v>
      </c>
      <c r="AB82" s="18">
        <f t="shared" ref="AB82:AB107" si="221">IF(AND(AB$6-Y$6 &lt;&gt; 0,Y8&lt;&gt;0,AB8&lt;&gt;0),(EXP(LN(AB8/Y8)/(AB$6-Y$6))-1)*100,0)</f>
        <v>0.3869440604080232</v>
      </c>
      <c r="AD82" s="18">
        <f t="shared" ref="AD82:AD107" si="222">IF($F$6-$D$6 &lt;&gt; 0,(EXP(LN(1+(AD45/100))/($F$6-$D$6))-1)*100,0)</f>
        <v>0.65338645704025033</v>
      </c>
      <c r="AE82" s="18">
        <f t="shared" ref="AE82:AE107" si="223">IF(Z8&gt;0,((1+(AE8/Z8))^(1/($F$6-$D$6))-1)*100,0)</f>
        <v>3.0921128877917647</v>
      </c>
      <c r="AF82" s="18">
        <f t="shared" ref="AF82:AF107" si="224">IF($F$6-$D$6 &lt;&gt; 0,(EXP(LN(1+(AF45/100))/($F$6-$D$6))-1)*100,0)</f>
        <v>3.5257753442056172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5.0329020194073371</v>
      </c>
      <c r="AJ82" s="18">
        <f t="shared" si="225"/>
        <v>1.8120204458259348</v>
      </c>
      <c r="AK82" s="18">
        <f t="shared" si="225"/>
        <v>-1.6672573196306439</v>
      </c>
      <c r="AL82" s="18">
        <f t="shared" si="225"/>
        <v>0.98711676631626499</v>
      </c>
      <c r="AM82" s="18">
        <f t="shared" ref="AM82:AM107" si="226">IF(AND(AM$6-AJ$6 &lt;&gt; 0,AJ8&lt;&gt;0,AM8&lt;&gt;0),(EXP(LN(AM8/AJ8)/(AM$6-AJ$6))-1)*100,0)</f>
        <v>0.20095179302539457</v>
      </c>
      <c r="AO82" s="18">
        <f t="shared" ref="AO82:AO107" si="227">IF($F$6-$D$6 &lt;&gt; 0,(EXP(LN(1+(AO45/100))/($F$6-$D$6))-1)*100,0)</f>
        <v>9.4458147675213766E-2</v>
      </c>
      <c r="AP82" s="18">
        <f t="shared" ref="AP82:AP107" si="228">IF(AK8&gt;0,((1+(AP8/AK8))^(1/($F$6-$D$6))-1)*100,0)</f>
        <v>2.7781326052805921</v>
      </c>
      <c r="AQ82" s="18">
        <f t="shared" ref="AQ82:AQ107" si="229">IF($F$6-$D$6 &lt;&gt; 0,(EXP(LN(1+(AQ45/100))/($F$6-$D$6))-1)*100,0)</f>
        <v>2.8426377220010624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4.3464053943300884</v>
      </c>
      <c r="AU82" s="18">
        <f t="shared" si="230"/>
        <v>-0.12813616622254775</v>
      </c>
      <c r="AV82" s="18">
        <f t="shared" si="230"/>
        <v>-2.0118327715576534</v>
      </c>
      <c r="AW82" s="18">
        <f t="shared" si="230"/>
        <v>1.0946335019975661</v>
      </c>
      <c r="AX82" s="18">
        <f t="shared" ref="AX82:AX107" si="231">IF(AND(AX$6-AU$6 &lt;&gt; 0,AU8&lt;&gt;0,AX8&lt;&gt;0),(EXP(LN(AX8/AU8)/(AX$6-AU$6))-1)*100,0)</f>
        <v>3.7313873858457747E-2</v>
      </c>
      <c r="AZ82" s="18">
        <f t="shared" ref="AZ82:AZ107" si="232">IF($F$6-$D$6 &lt;&gt; 0,(EXP(LN(1+(AZ45/100))/($F$6-$D$6))-1)*100,0)</f>
        <v>4.8353616875895788E-2</v>
      </c>
      <c r="BA82" s="18">
        <f t="shared" ref="BA82:BA107" si="233">IF(AV8&gt;0,((1+(BA8/AV8))^(1/($F$6-$D$6))-1)*100,0)</f>
        <v>2.7603969098557002</v>
      </c>
      <c r="BB82" s="18">
        <f t="shared" ref="BB82:BB107" si="234">IF($F$6-$D$6 &lt;&gt; 0,(EXP(LN(1+(BB45/100))/($F$6-$D$6))-1)*100,0)</f>
        <v>2.7934612816795878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1.3957592214789649</v>
      </c>
      <c r="BF82" s="18">
        <f t="shared" si="235"/>
        <v>7.6861636197367078</v>
      </c>
      <c r="BG82" s="18">
        <f t="shared" si="235"/>
        <v>-2.850110189967392</v>
      </c>
      <c r="BH82" s="18">
        <f t="shared" si="235"/>
        <v>0.60426411518172962</v>
      </c>
      <c r="BI82" s="18">
        <f t="shared" ref="BI82:BI107" si="236">IF(AND(BI$6-BF$6 &lt;&gt; 0,BF8&lt;&gt;0,BI8&lt;&gt;0),(EXP(LN(BI8/BF8)/(BI$6-BF$6))-1)*100,0)</f>
        <v>-6.4230784614860426E-2</v>
      </c>
      <c r="BK82" s="18">
        <f t="shared" ref="BK82:BK107" si="237">IF($F$6-$D$6 &lt;&gt; 0,(EXP(LN(1+(BK45/100))/($F$6-$D$6))-1)*100,0)</f>
        <v>-0.5606302093878468</v>
      </c>
      <c r="BL82" s="18">
        <f t="shared" ref="BL82:BL107" si="238">IF(BG8&gt;0,((1+(BL8/BG8))^(1/($F$6-$D$6))-1)*100,0)</f>
        <v>2.265981871088929</v>
      </c>
      <c r="BM82" s="18">
        <f t="shared" ref="BM82:BM107" si="239">IF($F$6-$D$6 &lt;&gt; 0,(EXP(LN(1+(BM45/100))/($F$6-$D$6))-1)*100,0)</f>
        <v>1.8609617808159618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2.3118601587580168</v>
      </c>
      <c r="BQ82" s="18">
        <f t="shared" si="240"/>
        <v>-6.8290981091175595</v>
      </c>
      <c r="BR82" s="18">
        <f t="shared" si="240"/>
        <v>-2.5172659990441049</v>
      </c>
      <c r="BS82" s="18">
        <f t="shared" si="240"/>
        <v>-1.8030965666937959</v>
      </c>
      <c r="BT82" s="18">
        <f t="shared" ref="BT82:BT107" si="241">IF(AND(BT$6-BQ$6 &lt;&gt; 0,BQ8&lt;&gt;0,BT8&lt;&gt;0),(EXP(LN(BT8/BQ8)/(BT$6-BQ$6))-1)*100,0)</f>
        <v>-2.3480217371560252</v>
      </c>
      <c r="BV82" s="18">
        <f t="shared" ref="BV82:BV107" si="242">IF($F$6-$D$6 &lt;&gt; 0,(EXP(LN(1+(BV45/100))/($F$6-$D$6))-1)*100,0)</f>
        <v>-2.041732502122251</v>
      </c>
      <c r="BW82" s="18">
        <f t="shared" ref="BW82:BW107" si="243">IF(BR8&gt;0,((1+(BW8/BR8))^(1/($F$6-$D$6))-1)*100,0)</f>
        <v>2.160470333549358</v>
      </c>
      <c r="BX82" s="18">
        <f t="shared" ref="BX82:BX107" si="244">IF($F$6-$D$6 &lt;&gt; 0,(EXP(LN(1+(BX45/100))/($F$6-$D$6))-1)*100,0)</f>
        <v>0.7093182458109526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0.13700973477701606</v>
      </c>
      <c r="CB82" s="18">
        <f t="shared" si="245"/>
        <v>-3.6308275871272055</v>
      </c>
      <c r="CC82" s="18">
        <f t="shared" si="245"/>
        <v>-0.49352571595218109</v>
      </c>
      <c r="CD82" s="18">
        <f t="shared" si="245"/>
        <v>-2.5038560280538191</v>
      </c>
      <c r="CE82" s="18">
        <f t="shared" ref="CE82:CE107" si="246">IF(AND(CE$6-CB$6 &lt;&gt; 0,CB8&lt;&gt;0,CE8&lt;&gt;0),(EXP(LN(CE8/CB8)/(CE$6-CB$6))-1)*100,0)</f>
        <v>-1.9513031171852324</v>
      </c>
      <c r="CG82" s="18">
        <f t="shared" ref="CG82:CG107" si="247">IF($F$6-$D$6 &lt;&gt; 0,(EXP(LN(1+(CG45/100))/($F$6-$D$6))-1)*100,0)</f>
        <v>-1.8382996756449943</v>
      </c>
      <c r="CH82" s="18">
        <f t="shared" ref="CH82:CH107" si="248">IF(CC8&gt;0,((1+(CH8/CC8))^(1/($F$6-$D$6))-1)*100,0)</f>
        <v>2.2157669015525405</v>
      </c>
      <c r="CI82" s="18">
        <f t="shared" ref="CI82:CI107" si="249">IF($F$6-$D$6 &lt;&gt; 0,(EXP(LN(1+(CI45/100))/($F$6-$D$6))-1)*100,0)</f>
        <v>0.91425871999246677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5.4633328651286561</v>
      </c>
      <c r="CM82" s="18">
        <f t="shared" si="250"/>
        <v>-7.745690316480081</v>
      </c>
      <c r="CN82" s="18">
        <f t="shared" si="250"/>
        <v>0.96649221861997425</v>
      </c>
      <c r="CO82" s="18">
        <f t="shared" si="250"/>
        <v>2.3247206744293258</v>
      </c>
      <c r="CP82" s="18">
        <f t="shared" ref="CP82:CP107" si="251">IF(AND(CP$6-CM$6 &lt;&gt; 0,CM8&lt;&gt;0,CP8&lt;&gt;0),(EXP(LN(CP8/CM8)/(CP$6-CM$6))-1)*100,0)</f>
        <v>1.2406483318119443</v>
      </c>
      <c r="CR82" s="18">
        <f t="shared" ref="CR82:CR107" si="252">IF($F$6-$D$6 &lt;&gt; 0,(EXP(LN(1+(CR45/100))/($F$6-$D$6))-1)*100,0)</f>
        <v>1.8699597597373163</v>
      </c>
      <c r="CS82" s="18">
        <f t="shared" ref="CS82:CS107" si="253">IF(CN8&gt;0,((1+(CS8/CN8))^(1/($F$6-$D$6))-1)*100,0)</f>
        <v>1.9659411848257813</v>
      </c>
      <c r="CT82" s="18">
        <f t="shared" ref="CT82:CT107" si="254">IF($F$6-$D$6 &lt;&gt; 0,(EXP(LN(1+(CT45/100))/($F$6-$D$6))-1)*100,0)</f>
        <v>3.4344444821026832</v>
      </c>
    </row>
    <row r="83" spans="1:98" x14ac:dyDescent="0.2">
      <c r="A83" t="str">
        <f t="shared" si="209"/>
        <v>12 Other managers and proprietors</v>
      </c>
      <c r="B83" s="18">
        <f t="shared" si="210"/>
        <v>6.6160938542618064</v>
      </c>
      <c r="C83" s="18">
        <f t="shared" si="210"/>
        <v>2.619771180746655</v>
      </c>
      <c r="D83" s="18">
        <f t="shared" si="210"/>
        <v>7.3784060221287362</v>
      </c>
      <c r="E83" s="18">
        <f t="shared" si="210"/>
        <v>3.2838725786708434</v>
      </c>
      <c r="F83" s="18">
        <f t="shared" si="211"/>
        <v>4.5042153138231456</v>
      </c>
      <c r="H83" s="18">
        <f t="shared" si="212"/>
        <v>4.6310683456171731</v>
      </c>
      <c r="I83" s="18">
        <f t="shared" si="213"/>
        <v>4.6434435182174161</v>
      </c>
      <c r="J83" s="18">
        <f t="shared" si="214"/>
        <v>7.4724629581455426</v>
      </c>
      <c r="L83" t="str">
        <f t="shared" ref="L83:L106" si="255">A83</f>
        <v>12 Other managers and proprietors</v>
      </c>
      <c r="M83" s="18">
        <f t="shared" si="215"/>
        <v>5.5320658156398972</v>
      </c>
      <c r="N83" s="18">
        <f t="shared" si="215"/>
        <v>8.1542908819152373</v>
      </c>
      <c r="O83" s="18">
        <f t="shared" si="215"/>
        <v>7.0589139651097366</v>
      </c>
      <c r="P83" s="18">
        <f t="shared" si="215"/>
        <v>3.4347809699839749</v>
      </c>
      <c r="Q83" s="18">
        <f t="shared" si="216"/>
        <v>4.8459102636637663</v>
      </c>
      <c r="S83" s="18">
        <f t="shared" si="217"/>
        <v>4.6289845926159368</v>
      </c>
      <c r="T83" s="18">
        <f t="shared" si="218"/>
        <v>4.5643469087423671</v>
      </c>
      <c r="U83" s="18">
        <f t="shared" si="219"/>
        <v>7.4166701057338136</v>
      </c>
      <c r="W83" t="str">
        <f t="shared" ref="W83:W106" si="256">A83</f>
        <v>12 Other managers and proprietors</v>
      </c>
      <c r="X83" s="18">
        <f t="shared" si="220"/>
        <v>2.6018976508504599</v>
      </c>
      <c r="Y83" s="18">
        <f t="shared" si="220"/>
        <v>-4.3750866356265465</v>
      </c>
      <c r="Z83" s="18">
        <f t="shared" si="220"/>
        <v>5.3086509537087823</v>
      </c>
      <c r="AA83" s="18">
        <f t="shared" si="220"/>
        <v>2.1181871197264668</v>
      </c>
      <c r="AB83" s="18">
        <f t="shared" si="221"/>
        <v>2.6821944433657041</v>
      </c>
      <c r="AD83" s="18">
        <f t="shared" si="222"/>
        <v>3.1707879213860979</v>
      </c>
      <c r="AE83" s="18">
        <f t="shared" si="223"/>
        <v>4.280355189142826</v>
      </c>
      <c r="AF83" s="18">
        <f t="shared" si="224"/>
        <v>6.2201861220398058</v>
      </c>
      <c r="AH83" t="str">
        <f t="shared" ref="AH83:AH106" si="257">L83</f>
        <v>12 Other managers and proprietors</v>
      </c>
      <c r="AI83" s="18">
        <f t="shared" si="225"/>
        <v>3.9445428513910086</v>
      </c>
      <c r="AJ83" s="18">
        <f t="shared" si="225"/>
        <v>3.0974282643274398</v>
      </c>
      <c r="AK83" s="18">
        <f t="shared" si="225"/>
        <v>4.3407412350858765</v>
      </c>
      <c r="AL83" s="18">
        <f t="shared" si="225"/>
        <v>2.1840459494622211</v>
      </c>
      <c r="AM83" s="18">
        <f t="shared" si="226"/>
        <v>2.9104015505781566</v>
      </c>
      <c r="AO83" s="18">
        <f t="shared" si="227"/>
        <v>2.8979451731312</v>
      </c>
      <c r="AP83" s="18">
        <f t="shared" si="228"/>
        <v>4.2145441015920326</v>
      </c>
      <c r="AQ83" s="18">
        <f t="shared" si="229"/>
        <v>5.9878939892396899</v>
      </c>
      <c r="AS83" t="str">
        <f t="shared" ref="AS83:AS106" si="258">W83</f>
        <v>12 Other managers and proprietors</v>
      </c>
      <c r="AT83" s="18">
        <f t="shared" si="230"/>
        <v>2.2976760881483704</v>
      </c>
      <c r="AU83" s="18">
        <f t="shared" si="230"/>
        <v>-1.5310933154549233</v>
      </c>
      <c r="AV83" s="18">
        <f t="shared" si="230"/>
        <v>4.9764180738037789</v>
      </c>
      <c r="AW83" s="18">
        <f t="shared" si="230"/>
        <v>1.9001961930245725</v>
      </c>
      <c r="AX83" s="18">
        <f t="shared" si="231"/>
        <v>2.6317547262972418</v>
      </c>
      <c r="AZ83" s="18">
        <f t="shared" si="232"/>
        <v>2.9154546066846754</v>
      </c>
      <c r="BA83" s="18">
        <f t="shared" si="233"/>
        <v>4.0313308181132657</v>
      </c>
      <c r="BB83" s="18">
        <f t="shared" si="234"/>
        <v>5.8554272899495219</v>
      </c>
      <c r="BD83" t="str">
        <f t="shared" ref="BD83:BD106" si="259">AH83</f>
        <v>12 Other managers and proprietors</v>
      </c>
      <c r="BE83" s="18">
        <f t="shared" si="235"/>
        <v>-2.7484800647708196</v>
      </c>
      <c r="BF83" s="18">
        <f t="shared" si="235"/>
        <v>5.7233585053437563</v>
      </c>
      <c r="BG83" s="18">
        <f t="shared" si="235"/>
        <v>2.6773334082672129</v>
      </c>
      <c r="BH83" s="18">
        <f t="shared" si="235"/>
        <v>0.56154160900268035</v>
      </c>
      <c r="BI83" s="18">
        <f t="shared" si="236"/>
        <v>1.5351565154593017</v>
      </c>
      <c r="BK83" s="18">
        <f t="shared" si="237"/>
        <v>1.2619163611820694</v>
      </c>
      <c r="BL83" s="18">
        <f t="shared" si="238"/>
        <v>3.0553738714040213</v>
      </c>
      <c r="BM83" s="18">
        <f t="shared" si="239"/>
        <v>3.9093354417458759</v>
      </c>
      <c r="BO83" t="str">
        <f t="shared" ref="BO83:BO106" si="260">AS83</f>
        <v>12 Other managers and proprietors</v>
      </c>
      <c r="BP83" s="18">
        <f t="shared" si="240"/>
        <v>-0.48727437929264594</v>
      </c>
      <c r="BQ83" s="18">
        <f t="shared" si="240"/>
        <v>-5.190921094825951</v>
      </c>
      <c r="BR83" s="18">
        <f t="shared" si="240"/>
        <v>4.3426094032653184</v>
      </c>
      <c r="BS83" s="18">
        <f t="shared" si="240"/>
        <v>-5.3058864364718961E-2</v>
      </c>
      <c r="BT83" s="18">
        <f t="shared" si="241"/>
        <v>0.96674175366853188</v>
      </c>
      <c r="BV83" s="18">
        <f t="shared" si="242"/>
        <v>1.3911936414161108</v>
      </c>
      <c r="BW83" s="18">
        <f t="shared" si="243"/>
        <v>3.4037796011259225</v>
      </c>
      <c r="BX83" s="18">
        <f t="shared" si="244"/>
        <v>4.307221954450946</v>
      </c>
      <c r="BZ83" t="str">
        <f t="shared" ref="BZ83:BZ106" si="261">BD83</f>
        <v>12 Other managers and proprietors</v>
      </c>
      <c r="CA83" s="18">
        <f t="shared" si="245"/>
        <v>-2.8148554827274186</v>
      </c>
      <c r="CB83" s="18">
        <f t="shared" si="245"/>
        <v>-14.016053484901791</v>
      </c>
      <c r="CC83" s="18">
        <f t="shared" si="245"/>
        <v>3.268554806382129</v>
      </c>
      <c r="CD83" s="18">
        <f t="shared" si="245"/>
        <v>-2.3418164254006557</v>
      </c>
      <c r="CE83" s="18">
        <f t="shared" si="246"/>
        <v>-1.4097385444402866</v>
      </c>
      <c r="CG83" s="18">
        <f t="shared" si="247"/>
        <v>-0.50640398778616369</v>
      </c>
      <c r="CH83" s="18">
        <f t="shared" si="248"/>
        <v>2.6533170423305164</v>
      </c>
      <c r="CI83" s="18">
        <f t="shared" si="249"/>
        <v>2.3064287384991999</v>
      </c>
      <c r="CK83" t="str">
        <f t="shared" ref="CK83:CK106" si="262">BO83</f>
        <v>12 Other managers and proprietors</v>
      </c>
      <c r="CL83" s="18">
        <f t="shared" si="250"/>
        <v>1.0958264711463217</v>
      </c>
      <c r="CM83" s="18">
        <f t="shared" si="250"/>
        <v>-12.144976848363953</v>
      </c>
      <c r="CN83" s="18">
        <f t="shared" si="250"/>
        <v>7.9480526209082303</v>
      </c>
      <c r="CO83" s="18">
        <f t="shared" si="250"/>
        <v>2.7041372711688716</v>
      </c>
      <c r="CP83" s="18">
        <f t="shared" si="251"/>
        <v>3.3017081500435141</v>
      </c>
      <c r="CR83" s="18">
        <f t="shared" si="252"/>
        <v>4.4231756515768827</v>
      </c>
      <c r="CS83" s="18">
        <f t="shared" si="253"/>
        <v>2.8670808382376345</v>
      </c>
      <c r="CT83" s="18">
        <f t="shared" si="254"/>
        <v>6.1332019516416647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5.5962093819382996</v>
      </c>
      <c r="C84" s="18">
        <f t="shared" si="210"/>
        <v>5.9883911225369069</v>
      </c>
      <c r="D84" s="18">
        <f t="shared" si="210"/>
        <v>2.4079740405008598</v>
      </c>
      <c r="E84" s="18">
        <f t="shared" si="210"/>
        <v>2.1124717831874529</v>
      </c>
      <c r="F84" s="18">
        <f t="shared" si="211"/>
        <v>2.442977191604534</v>
      </c>
      <c r="H84" s="18">
        <f t="shared" si="212"/>
        <v>2.2108776713115619</v>
      </c>
      <c r="I84" s="18">
        <f t="shared" si="213"/>
        <v>2.5634558011637942</v>
      </c>
      <c r="J84" s="18">
        <f t="shared" si="214"/>
        <v>4.1865784606677892</v>
      </c>
      <c r="L84" t="str">
        <f t="shared" si="255"/>
        <v>21 Science, research, engineering and technology professionals</v>
      </c>
      <c r="M84" s="18">
        <f t="shared" si="215"/>
        <v>6.133678485266314</v>
      </c>
      <c r="N84" s="18">
        <f t="shared" si="215"/>
        <v>13.239862369580591</v>
      </c>
      <c r="O84" s="18">
        <f t="shared" si="215"/>
        <v>3.4768256571908296</v>
      </c>
      <c r="P84" s="18">
        <f t="shared" si="215"/>
        <v>2.7368189242143792</v>
      </c>
      <c r="Q84" s="18">
        <f t="shared" si="216"/>
        <v>3.5958236707666291</v>
      </c>
      <c r="S84" s="18">
        <f t="shared" si="217"/>
        <v>2.9828979470449379</v>
      </c>
      <c r="T84" s="18">
        <f t="shared" si="218"/>
        <v>2.8134742899297294</v>
      </c>
      <c r="U84" s="18">
        <f t="shared" si="219"/>
        <v>4.9707928996756578</v>
      </c>
      <c r="W84" t="str">
        <f t="shared" si="256"/>
        <v>21 Science, research, engineering and technology professionals</v>
      </c>
      <c r="X84" s="18">
        <f t="shared" si="220"/>
        <v>2.1967982140852493</v>
      </c>
      <c r="Y84" s="18">
        <f t="shared" si="220"/>
        <v>-1.301361460101369</v>
      </c>
      <c r="Z84" s="18">
        <f t="shared" si="220"/>
        <v>0.98164040767831917</v>
      </c>
      <c r="AA84" s="18">
        <f t="shared" si="220"/>
        <v>0.52094408243148482</v>
      </c>
      <c r="AB84" s="18">
        <f t="shared" si="221"/>
        <v>0.54964776124442061</v>
      </c>
      <c r="AD84" s="18">
        <f t="shared" si="222"/>
        <v>0.67427551838654676</v>
      </c>
      <c r="AE84" s="18">
        <f t="shared" si="223"/>
        <v>2.3864314244161688</v>
      </c>
      <c r="AF84" s="18">
        <f t="shared" si="224"/>
        <v>2.8778013231864241</v>
      </c>
      <c r="AH84" t="str">
        <f t="shared" si="257"/>
        <v>21 Science, research, engineering and technology professionals</v>
      </c>
      <c r="AI84" s="18">
        <f t="shared" si="225"/>
        <v>3.0151476983832248</v>
      </c>
      <c r="AJ84" s="18">
        <f t="shared" si="225"/>
        <v>3.6379482193615198</v>
      </c>
      <c r="AK84" s="18">
        <f t="shared" si="225"/>
        <v>1.546007020260709</v>
      </c>
      <c r="AL84" s="18">
        <f t="shared" si="225"/>
        <v>1.4084895019805588</v>
      </c>
      <c r="AM84" s="18">
        <f t="shared" si="226"/>
        <v>1.5894273945104898</v>
      </c>
      <c r="AO84" s="18">
        <f t="shared" si="227"/>
        <v>1.454307969884594</v>
      </c>
      <c r="AP84" s="18">
        <f t="shared" si="228"/>
        <v>2.4418593793026799</v>
      </c>
      <c r="AQ84" s="18">
        <f t="shared" si="229"/>
        <v>3.5102557722267447</v>
      </c>
      <c r="AS84" t="str">
        <f t="shared" si="258"/>
        <v>21 Science, research, engineering and technology professionals</v>
      </c>
      <c r="AT84" s="18">
        <f t="shared" si="230"/>
        <v>1.2546204124370464</v>
      </c>
      <c r="AU84" s="18">
        <f t="shared" si="230"/>
        <v>-2.4600152598832969</v>
      </c>
      <c r="AV84" s="18">
        <f t="shared" si="230"/>
        <v>-1.2118174154900352</v>
      </c>
      <c r="AW84" s="18">
        <f t="shared" si="230"/>
        <v>-9.9809775526282785E-2</v>
      </c>
      <c r="AX84" s="18">
        <f t="shared" si="231"/>
        <v>-0.59730116696264934</v>
      </c>
      <c r="AZ84" s="18">
        <f t="shared" si="232"/>
        <v>-0.47186288687789402</v>
      </c>
      <c r="BA84" s="18">
        <f t="shared" si="233"/>
        <v>2.0440415278371482</v>
      </c>
      <c r="BB84" s="18">
        <f t="shared" si="234"/>
        <v>1.6916973486128306</v>
      </c>
      <c r="BD84" t="str">
        <f t="shared" si="259"/>
        <v>21 Science, research, engineering and technology professionals</v>
      </c>
      <c r="BE84" s="18">
        <f t="shared" si="235"/>
        <v>-1.6421917414282117</v>
      </c>
      <c r="BF84" s="18">
        <f t="shared" si="235"/>
        <v>8.4192070282793185</v>
      </c>
      <c r="BG84" s="18">
        <f t="shared" si="235"/>
        <v>-2.4674046189646859</v>
      </c>
      <c r="BH84" s="18">
        <f t="shared" si="235"/>
        <v>-0.48741253847136568</v>
      </c>
      <c r="BI84" s="18">
        <f t="shared" si="236"/>
        <v>-0.57921053329195171</v>
      </c>
      <c r="BK84" s="18">
        <f t="shared" si="237"/>
        <v>-1.1518362365887769</v>
      </c>
      <c r="BL84" s="18">
        <f t="shared" si="238"/>
        <v>1.514849617254499</v>
      </c>
      <c r="BM84" s="18">
        <f t="shared" si="239"/>
        <v>0.59743538394059215</v>
      </c>
      <c r="BO84" t="str">
        <f t="shared" si="260"/>
        <v>21 Science, research, engineering and technology professionals</v>
      </c>
      <c r="BP84" s="18">
        <f t="shared" si="240"/>
        <v>1.0485070881146807</v>
      </c>
      <c r="BQ84" s="18">
        <f t="shared" si="240"/>
        <v>-4.9779027536221214</v>
      </c>
      <c r="BR84" s="18">
        <f t="shared" si="240"/>
        <v>-4.0574049859110062E-2</v>
      </c>
      <c r="BS84" s="18">
        <f t="shared" si="240"/>
        <v>-0.99510861050021715</v>
      </c>
      <c r="BT84" s="18">
        <f t="shared" si="241"/>
        <v>-0.95230609553025314</v>
      </c>
      <c r="BV84" s="18">
        <f t="shared" si="242"/>
        <v>-0.67794753058711965</v>
      </c>
      <c r="BW84" s="18">
        <f t="shared" si="243"/>
        <v>1.8553465809227898</v>
      </c>
      <c r="BX84" s="18">
        <f t="shared" si="244"/>
        <v>1.3373530171293835</v>
      </c>
      <c r="BZ84" t="str">
        <f t="shared" si="261"/>
        <v>21 Science, research, engineering and technology professionals</v>
      </c>
      <c r="CA84" s="18">
        <f t="shared" si="245"/>
        <v>-1.7188734754910118</v>
      </c>
      <c r="CB84" s="18">
        <f t="shared" si="245"/>
        <v>-5.6781120820657005</v>
      </c>
      <c r="CC84" s="18">
        <f t="shared" si="245"/>
        <v>1.5708823765476998</v>
      </c>
      <c r="CD84" s="18">
        <f t="shared" si="245"/>
        <v>-3.547168763002595</v>
      </c>
      <c r="CE84" s="18">
        <f t="shared" si="246"/>
        <v>-2.1128856694691334</v>
      </c>
      <c r="CG84" s="18">
        <f t="shared" si="247"/>
        <v>-1.8704677721619545</v>
      </c>
      <c r="CH84" s="18">
        <f t="shared" si="248"/>
        <v>1.6670794294656233</v>
      </c>
      <c r="CI84" s="18">
        <f t="shared" si="249"/>
        <v>0.22837272732882941</v>
      </c>
      <c r="CK84" t="str">
        <f t="shared" si="262"/>
        <v>21 Science, research, engineering and technology professionals</v>
      </c>
      <c r="CL84" s="18">
        <f t="shared" si="250"/>
        <v>7.7823383318533557</v>
      </c>
      <c r="CM84" s="18">
        <f t="shared" si="250"/>
        <v>-1.0281460173962587</v>
      </c>
      <c r="CN84" s="18">
        <f t="shared" si="250"/>
        <v>8.5691017182574889</v>
      </c>
      <c r="CO84" s="18">
        <f t="shared" si="250"/>
        <v>4.2457804782337183</v>
      </c>
      <c r="CP84" s="18">
        <f t="shared" si="251"/>
        <v>5.235976740700421</v>
      </c>
      <c r="CR84" s="18">
        <f t="shared" si="252"/>
        <v>5.6674122000128779</v>
      </c>
      <c r="CS84" s="18">
        <f t="shared" si="253"/>
        <v>2.6602139680535153</v>
      </c>
      <c r="CT84" s="18">
        <f t="shared" si="254"/>
        <v>7.0253139753002181</v>
      </c>
    </row>
    <row r="85" spans="1:98" x14ac:dyDescent="0.2">
      <c r="A85" t="str">
        <f t="shared" si="209"/>
        <v>22 Health professionals</v>
      </c>
      <c r="B85" s="18">
        <f t="shared" si="210"/>
        <v>9.6282718433680969</v>
      </c>
      <c r="C85" s="18">
        <f t="shared" si="210"/>
        <v>4.0993345920429469</v>
      </c>
      <c r="D85" s="18">
        <f t="shared" si="210"/>
        <v>3.6806720613725474</v>
      </c>
      <c r="E85" s="18">
        <f t="shared" si="210"/>
        <v>1.9989728248159366</v>
      </c>
      <c r="F85" s="18">
        <f t="shared" si="211"/>
        <v>2.6522409401843028</v>
      </c>
      <c r="H85" s="18">
        <f t="shared" si="212"/>
        <v>2.5564863859216524</v>
      </c>
      <c r="I85" s="18">
        <f t="shared" si="213"/>
        <v>3.3685958695871543</v>
      </c>
      <c r="J85" s="18">
        <f t="shared" si="214"/>
        <v>5.0840878265264511</v>
      </c>
      <c r="L85" t="str">
        <f t="shared" si="255"/>
        <v>22 Health professionals</v>
      </c>
      <c r="M85" s="18">
        <f t="shared" si="215"/>
        <v>9.6503206215857738</v>
      </c>
      <c r="N85" s="18">
        <f t="shared" si="215"/>
        <v>4.4242826908800881</v>
      </c>
      <c r="O85" s="18">
        <f t="shared" si="215"/>
        <v>3.3440962335974822</v>
      </c>
      <c r="P85" s="18">
        <f t="shared" si="215"/>
        <v>1.7076552555785662</v>
      </c>
      <c r="Q85" s="18">
        <f t="shared" si="216"/>
        <v>2.3847779209685394</v>
      </c>
      <c r="S85" s="18">
        <f t="shared" si="217"/>
        <v>2.2502359248814496</v>
      </c>
      <c r="T85" s="18">
        <f t="shared" si="218"/>
        <v>3.4707069131539647</v>
      </c>
      <c r="U85" s="18">
        <f t="shared" si="219"/>
        <v>4.9512793465884108</v>
      </c>
      <c r="W85" t="str">
        <f t="shared" si="256"/>
        <v>22 Health professionals</v>
      </c>
      <c r="X85" s="18">
        <f t="shared" si="220"/>
        <v>7.0883449558200251</v>
      </c>
      <c r="Y85" s="18">
        <f t="shared" si="220"/>
        <v>-2.0905439804771664</v>
      </c>
      <c r="Z85" s="18">
        <f t="shared" si="220"/>
        <v>2.0604409572973381</v>
      </c>
      <c r="AA85" s="18">
        <f t="shared" si="220"/>
        <v>0.93235829537063886</v>
      </c>
      <c r="AB85" s="18">
        <f t="shared" si="221"/>
        <v>1.0912351634503992</v>
      </c>
      <c r="AD85" s="18">
        <f t="shared" si="222"/>
        <v>1.3069935778578179</v>
      </c>
      <c r="AE85" s="18">
        <f t="shared" si="223"/>
        <v>3.3790738169921175</v>
      </c>
      <c r="AF85" s="18">
        <f t="shared" si="224"/>
        <v>4.2286881509320029</v>
      </c>
      <c r="AH85" t="str">
        <f t="shared" si="257"/>
        <v>22 Health professionals</v>
      </c>
      <c r="AI85" s="18">
        <f t="shared" si="225"/>
        <v>-2.5985560090853177</v>
      </c>
      <c r="AJ85" s="18">
        <f t="shared" si="225"/>
        <v>-12.228667212556987</v>
      </c>
      <c r="AK85" s="18">
        <f t="shared" si="225"/>
        <v>-9.785000697524282</v>
      </c>
      <c r="AL85" s="18">
        <f t="shared" si="225"/>
        <v>-9.667722122435352</v>
      </c>
      <c r="AM85" s="18">
        <f t="shared" si="226"/>
        <v>-9.866548096576766</v>
      </c>
      <c r="AO85" s="18">
        <f t="shared" si="227"/>
        <v>-9.7068319111233698</v>
      </c>
      <c r="AP85" s="18">
        <f t="shared" si="228"/>
        <v>1.2131715651851005</v>
      </c>
      <c r="AQ85" s="18">
        <f t="shared" si="229"/>
        <v>-5.7028483491776356</v>
      </c>
      <c r="AS85" t="str">
        <f t="shared" si="258"/>
        <v>22 Health professionals</v>
      </c>
      <c r="AT85" s="18">
        <f t="shared" si="230"/>
        <v>5.9711413537386626</v>
      </c>
      <c r="AU85" s="18">
        <f t="shared" si="230"/>
        <v>11.018635207614103</v>
      </c>
      <c r="AV85" s="18">
        <f t="shared" si="230"/>
        <v>0.73461753732075863</v>
      </c>
      <c r="AW85" s="18">
        <f t="shared" si="230"/>
        <v>0.72348223059988115</v>
      </c>
      <c r="AX85" s="18">
        <f t="shared" si="231"/>
        <v>1.3414950583261476</v>
      </c>
      <c r="AZ85" s="18">
        <f t="shared" si="232"/>
        <v>0.72719386273254472</v>
      </c>
      <c r="BA85" s="18">
        <f t="shared" si="233"/>
        <v>2.9427124739594301</v>
      </c>
      <c r="BB85" s="18">
        <f t="shared" si="234"/>
        <v>3.4358089696975291</v>
      </c>
      <c r="BD85" t="str">
        <f t="shared" si="259"/>
        <v>22 Health professionals</v>
      </c>
      <c r="BE85" s="18">
        <f t="shared" si="235"/>
        <v>5.3033538353812304</v>
      </c>
      <c r="BF85" s="18">
        <f t="shared" si="235"/>
        <v>7.8643470522912429</v>
      </c>
      <c r="BG85" s="18">
        <f t="shared" si="235"/>
        <v>1.1689903783083544</v>
      </c>
      <c r="BH85" s="18">
        <f t="shared" si="235"/>
        <v>0.81942553445062405</v>
      </c>
      <c r="BI85" s="18">
        <f t="shared" si="236"/>
        <v>1.3555008322808204</v>
      </c>
      <c r="BK85" s="18">
        <f t="shared" si="237"/>
        <v>0.93581273852596514</v>
      </c>
      <c r="BL85" s="18">
        <f t="shared" si="238"/>
        <v>3.2721029461133977</v>
      </c>
      <c r="BM85" s="18">
        <f t="shared" si="239"/>
        <v>3.8830756386699861</v>
      </c>
      <c r="BO85" t="str">
        <f t="shared" si="260"/>
        <v>22 Health professionals</v>
      </c>
      <c r="BP85" s="18">
        <f t="shared" si="240"/>
        <v>3.7391236270698069</v>
      </c>
      <c r="BQ85" s="18">
        <f t="shared" si="240"/>
        <v>-1.1101192832749907</v>
      </c>
      <c r="BR85" s="18">
        <f t="shared" si="240"/>
        <v>0.26425544768653442</v>
      </c>
      <c r="BS85" s="18">
        <f t="shared" si="240"/>
        <v>-2.2708589229976872</v>
      </c>
      <c r="BT85" s="18">
        <f t="shared" si="241"/>
        <v>-1.4128734824083722</v>
      </c>
      <c r="BV85" s="18">
        <f t="shared" si="242"/>
        <v>-1.433024108135772</v>
      </c>
      <c r="BW85" s="18">
        <f t="shared" si="243"/>
        <v>2.495865107914641</v>
      </c>
      <c r="BX85" s="18">
        <f t="shared" si="244"/>
        <v>1.5136021340274475</v>
      </c>
      <c r="BZ85" t="str">
        <f t="shared" si="261"/>
        <v>22 Health professionals</v>
      </c>
      <c r="CA85" s="18">
        <f t="shared" si="245"/>
        <v>5.79399707200563</v>
      </c>
      <c r="CB85" s="18">
        <f t="shared" si="245"/>
        <v>-18.473667284906149</v>
      </c>
      <c r="CC85" s="18">
        <f t="shared" si="245"/>
        <v>1.3500346142986785</v>
      </c>
      <c r="CD85" s="18">
        <f t="shared" si="245"/>
        <v>-4.4875414924845369</v>
      </c>
      <c r="CE85" s="18">
        <f t="shared" si="246"/>
        <v>-3.6584557337758561</v>
      </c>
      <c r="CG85" s="18">
        <f t="shared" si="247"/>
        <v>-2.5800318757080665</v>
      </c>
      <c r="CH85" s="18">
        <f t="shared" si="248"/>
        <v>2.2816029996215237</v>
      </c>
      <c r="CI85" s="18">
        <f t="shared" si="249"/>
        <v>0.50408922315041682</v>
      </c>
      <c r="CK85" t="str">
        <f t="shared" si="262"/>
        <v>22 Health professionals</v>
      </c>
      <c r="CL85" s="18">
        <f t="shared" si="250"/>
        <v>12.97723704701701</v>
      </c>
      <c r="CM85" s="18">
        <f t="shared" si="250"/>
        <v>1.4975667560553241</v>
      </c>
      <c r="CN85" s="18">
        <f t="shared" si="250"/>
        <v>12.530024113001748</v>
      </c>
      <c r="CO85" s="18">
        <f t="shared" si="250"/>
        <v>7.4791841255074543</v>
      </c>
      <c r="CP85" s="18">
        <f t="shared" si="251"/>
        <v>8.6432081007046246</v>
      </c>
      <c r="CR85" s="18">
        <f t="shared" si="252"/>
        <v>9.1370920878548478</v>
      </c>
      <c r="CS85" s="18">
        <f t="shared" si="253"/>
        <v>4.2389746911561055</v>
      </c>
      <c r="CT85" s="18">
        <f t="shared" si="254"/>
        <v>10.670369436737403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5.0947631295169327</v>
      </c>
      <c r="C86" s="18">
        <f t="shared" si="210"/>
        <v>4.4523338064127893</v>
      </c>
      <c r="D86" s="18">
        <f t="shared" si="210"/>
        <v>2.1511121581653692</v>
      </c>
      <c r="E86" s="18">
        <f t="shared" si="210"/>
        <v>1.6705548736907438</v>
      </c>
      <c r="F86" s="18">
        <f t="shared" si="211"/>
        <v>1.9924088124371853</v>
      </c>
      <c r="H86" s="18">
        <f t="shared" si="212"/>
        <v>1.8304889171633532</v>
      </c>
      <c r="I86" s="18">
        <f t="shared" si="213"/>
        <v>3.1604774932884938</v>
      </c>
      <c r="J86" s="18">
        <f t="shared" si="214"/>
        <v>4.3992520896424914</v>
      </c>
      <c r="L86" t="str">
        <f t="shared" si="255"/>
        <v>23 Teaching and other educational professionals</v>
      </c>
      <c r="M86" s="18">
        <f t="shared" si="215"/>
        <v>5.7510293587603289</v>
      </c>
      <c r="N86" s="18">
        <f t="shared" si="215"/>
        <v>1.8063340141669881</v>
      </c>
      <c r="O86" s="18">
        <f t="shared" si="215"/>
        <v>2.0741862995353522</v>
      </c>
      <c r="P86" s="18">
        <f t="shared" si="215"/>
        <v>1.4739019003655374</v>
      </c>
      <c r="Q86" s="18">
        <f t="shared" si="216"/>
        <v>1.6818940174403219</v>
      </c>
      <c r="S86" s="18">
        <f t="shared" si="217"/>
        <v>1.673603427915249</v>
      </c>
      <c r="T86" s="18">
        <f t="shared" si="218"/>
        <v>3.2574711610384277</v>
      </c>
      <c r="U86" s="18">
        <f t="shared" si="219"/>
        <v>4.3723081294688049</v>
      </c>
      <c r="W86" t="str">
        <f t="shared" si="256"/>
        <v>23 Teaching and other educational professionals</v>
      </c>
      <c r="X86" s="18">
        <f t="shared" si="220"/>
        <v>-3.8228005331419901E-2</v>
      </c>
      <c r="Y86" s="18">
        <f t="shared" si="220"/>
        <v>-3.2619804492456828</v>
      </c>
      <c r="Z86" s="18">
        <f t="shared" si="220"/>
        <v>-2.1651979513201303</v>
      </c>
      <c r="AA86" s="18">
        <f t="shared" si="220"/>
        <v>-1.2357109489113172</v>
      </c>
      <c r="AB86" s="18">
        <f t="shared" si="221"/>
        <v>-1.6546191565399049</v>
      </c>
      <c r="AD86" s="18">
        <f t="shared" si="222"/>
        <v>-1.5465170141875428</v>
      </c>
      <c r="AE86" s="18">
        <f t="shared" si="223"/>
        <v>2.5255825776100638</v>
      </c>
      <c r="AF86" s="18">
        <f t="shared" si="224"/>
        <v>1.4730272836999792</v>
      </c>
      <c r="AH86" t="str">
        <f t="shared" si="257"/>
        <v>23 Teaching and other educational professionals</v>
      </c>
      <c r="AI86" s="18">
        <f t="shared" si="225"/>
        <v>-10.001746723200499</v>
      </c>
      <c r="AJ86" s="18">
        <f t="shared" si="225"/>
        <v>-13.355641063888546</v>
      </c>
      <c r="AK86" s="18">
        <f t="shared" si="225"/>
        <v>-6.9776244803686165</v>
      </c>
      <c r="AL86" s="18">
        <f t="shared" si="225"/>
        <v>0.11304159565124205</v>
      </c>
      <c r="AM86" s="18">
        <f t="shared" si="226"/>
        <v>-3.0385728822682423</v>
      </c>
      <c r="AO86" s="18">
        <f t="shared" si="227"/>
        <v>-2.3086196560671679</v>
      </c>
      <c r="AP86" s="18">
        <f t="shared" si="228"/>
        <v>1.3517800606086094</v>
      </c>
      <c r="AQ86" s="18">
        <f t="shared" si="229"/>
        <v>-0.50003473429929279</v>
      </c>
      <c r="AS86" t="str">
        <f t="shared" si="258"/>
        <v>23 Teaching and other educational professionals</v>
      </c>
      <c r="AT86" s="18">
        <f t="shared" si="230"/>
        <v>1.7248933294231605</v>
      </c>
      <c r="AU86" s="18">
        <f t="shared" si="230"/>
        <v>-0.97181581945154916</v>
      </c>
      <c r="AV86" s="18">
        <f t="shared" si="230"/>
        <v>-3.2540400485840948</v>
      </c>
      <c r="AW86" s="18">
        <f t="shared" si="230"/>
        <v>-0.92632893305382158</v>
      </c>
      <c r="AX86" s="18">
        <f t="shared" si="231"/>
        <v>-1.6625148317846672</v>
      </c>
      <c r="AZ86" s="18">
        <f t="shared" si="232"/>
        <v>-1.7083897719091357</v>
      </c>
      <c r="BA86" s="18">
        <f t="shared" si="233"/>
        <v>2.3095749404982602</v>
      </c>
      <c r="BB86" s="18">
        <f t="shared" si="234"/>
        <v>1.113475311322687</v>
      </c>
      <c r="BD86" t="str">
        <f t="shared" si="259"/>
        <v>23 Teaching and other educational professionals</v>
      </c>
      <c r="BE86" s="18">
        <f t="shared" si="235"/>
        <v>-0.35203842545646902</v>
      </c>
      <c r="BF86" s="18">
        <f t="shared" si="235"/>
        <v>12.549109943223534</v>
      </c>
      <c r="BG86" s="18">
        <f t="shared" si="235"/>
        <v>0.96221436341821232</v>
      </c>
      <c r="BH86" s="18">
        <f t="shared" si="235"/>
        <v>1.834454424987797</v>
      </c>
      <c r="BI86" s="18">
        <f t="shared" si="236"/>
        <v>2.19808033611959</v>
      </c>
      <c r="BK86" s="18">
        <f t="shared" si="237"/>
        <v>1.5428736566398316</v>
      </c>
      <c r="BL86" s="18">
        <f t="shared" si="238"/>
        <v>2.5757869040628822</v>
      </c>
      <c r="BM86" s="18">
        <f t="shared" si="239"/>
        <v>3.6921758842175301</v>
      </c>
      <c r="BO86" t="str">
        <f t="shared" si="260"/>
        <v>23 Teaching and other educational professionals</v>
      </c>
      <c r="BP86" s="18">
        <f t="shared" si="240"/>
        <v>-0.16551957838113474</v>
      </c>
      <c r="BQ86" s="18">
        <f t="shared" si="240"/>
        <v>-0.44938355477929237</v>
      </c>
      <c r="BR86" s="18">
        <f t="shared" si="240"/>
        <v>-0.30153125828535909</v>
      </c>
      <c r="BS86" s="18">
        <f t="shared" si="240"/>
        <v>-0.76320144134534029</v>
      </c>
      <c r="BT86" s="18">
        <f t="shared" si="241"/>
        <v>-0.59954659622406536</v>
      </c>
      <c r="BV86" s="18">
        <f t="shared" si="242"/>
        <v>-0.60954940827948612</v>
      </c>
      <c r="BW86" s="18">
        <f t="shared" si="243"/>
        <v>2.4347288213171892</v>
      </c>
      <c r="BX86" s="18">
        <f t="shared" si="244"/>
        <v>2.0051771464931978</v>
      </c>
      <c r="BZ86" t="str">
        <f t="shared" si="261"/>
        <v>23 Teaching and other educational professionals</v>
      </c>
      <c r="CA86" s="18">
        <f t="shared" si="245"/>
        <v>-0.24796582601726014</v>
      </c>
      <c r="CB86" s="18">
        <f t="shared" si="245"/>
        <v>-5.5696222691674073</v>
      </c>
      <c r="CC86" s="18">
        <f t="shared" si="245"/>
        <v>2.7488190193686313</v>
      </c>
      <c r="CD86" s="18">
        <f t="shared" si="245"/>
        <v>-0.68737188622779444</v>
      </c>
      <c r="CE86" s="18">
        <f t="shared" si="246"/>
        <v>5.8166813496418612E-2</v>
      </c>
      <c r="CG86" s="18">
        <f t="shared" si="247"/>
        <v>0.44506315127859075</v>
      </c>
      <c r="CH86" s="18">
        <f t="shared" si="248"/>
        <v>2.6120353423126019</v>
      </c>
      <c r="CI86" s="18">
        <f t="shared" si="249"/>
        <v>2.925306761008617</v>
      </c>
      <c r="CK86" t="str">
        <f t="shared" si="262"/>
        <v>23 Teaching and other educational professionals</v>
      </c>
      <c r="CL86" s="18">
        <f t="shared" si="250"/>
        <v>8.6928105897006844</v>
      </c>
      <c r="CM86" s="18">
        <f t="shared" si="250"/>
        <v>10.052202324527748</v>
      </c>
      <c r="CN86" s="18">
        <f t="shared" si="250"/>
        <v>7.3140248581543332</v>
      </c>
      <c r="CO86" s="18">
        <f t="shared" si="250"/>
        <v>1.5793320428898916</v>
      </c>
      <c r="CP86" s="18">
        <f t="shared" si="251"/>
        <v>3.8564366391257598</v>
      </c>
      <c r="CR86" s="18">
        <f t="shared" si="252"/>
        <v>3.45601113154963</v>
      </c>
      <c r="CS86" s="18">
        <f t="shared" si="253"/>
        <v>2.7346147248922925</v>
      </c>
      <c r="CT86" s="18">
        <f t="shared" si="254"/>
        <v>5.2795871508277914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6.0850358065494214</v>
      </c>
      <c r="C87" s="18">
        <f t="shared" si="210"/>
        <v>14.669916047995081</v>
      </c>
      <c r="D87" s="18">
        <f t="shared" si="210"/>
        <v>4.59991652771361</v>
      </c>
      <c r="E87" s="18">
        <f t="shared" si="210"/>
        <v>2.9739040534054739</v>
      </c>
      <c r="F87" s="18">
        <f t="shared" si="211"/>
        <v>4.1774260772514005</v>
      </c>
      <c r="H87" s="18">
        <f t="shared" si="212"/>
        <v>3.5130801334649853</v>
      </c>
      <c r="I87" s="18">
        <f t="shared" si="213"/>
        <v>3.4928803690479793</v>
      </c>
      <c r="J87" s="18">
        <f t="shared" si="214"/>
        <v>5.8679043392891428</v>
      </c>
      <c r="L87" t="str">
        <f t="shared" si="255"/>
        <v>24 Business, media and public service professionals</v>
      </c>
      <c r="M87" s="18">
        <f t="shared" si="215"/>
        <v>6.8087495961512756</v>
      </c>
      <c r="N87" s="18">
        <f t="shared" si="215"/>
        <v>7.9472489252849554</v>
      </c>
      <c r="O87" s="18">
        <f t="shared" si="215"/>
        <v>3.5495828241429939</v>
      </c>
      <c r="P87" s="18">
        <f t="shared" si="215"/>
        <v>2.2339117271083619</v>
      </c>
      <c r="Q87" s="18">
        <f t="shared" si="216"/>
        <v>2.9927004937551738</v>
      </c>
      <c r="S87" s="18">
        <f t="shared" si="217"/>
        <v>2.670600799380729</v>
      </c>
      <c r="T87" s="18">
        <f t="shared" si="218"/>
        <v>3.3234374714326886</v>
      </c>
      <c r="U87" s="18">
        <f t="shared" si="219"/>
        <v>5.1299810747972074</v>
      </c>
      <c r="W87" t="str">
        <f t="shared" si="256"/>
        <v>24 Business, media and public service professionals</v>
      </c>
      <c r="X87" s="18">
        <f t="shared" si="220"/>
        <v>2.9284194639400463</v>
      </c>
      <c r="Y87" s="18">
        <f t="shared" si="220"/>
        <v>2.4695159529584121</v>
      </c>
      <c r="Z87" s="18">
        <f t="shared" si="220"/>
        <v>1.9498615065645097</v>
      </c>
      <c r="AA87" s="18">
        <f t="shared" si="220"/>
        <v>0.81325615835765586</v>
      </c>
      <c r="AB87" s="18">
        <f t="shared" si="221"/>
        <v>1.2701653826314718</v>
      </c>
      <c r="AD87" s="18">
        <f t="shared" si="222"/>
        <v>1.1907096259051064</v>
      </c>
      <c r="AE87" s="18">
        <f t="shared" si="223"/>
        <v>3.074280998870349</v>
      </c>
      <c r="AF87" s="18">
        <f t="shared" si="224"/>
        <v>3.8767595109685971</v>
      </c>
      <c r="AH87" t="str">
        <f t="shared" si="257"/>
        <v>24 Business, media and public service professionals</v>
      </c>
      <c r="AI87" s="18">
        <f t="shared" si="225"/>
        <v>0.76445340703834574</v>
      </c>
      <c r="AJ87" s="18">
        <f t="shared" si="225"/>
        <v>6.3962332477730532</v>
      </c>
      <c r="AK87" s="18">
        <f t="shared" si="225"/>
        <v>-0.54356375084149144</v>
      </c>
      <c r="AL87" s="18">
        <f t="shared" si="225"/>
        <v>0.71229131675021318</v>
      </c>
      <c r="AM87" s="18">
        <f t="shared" si="226"/>
        <v>0.66296493029249781</v>
      </c>
      <c r="AO87" s="18">
        <f t="shared" si="227"/>
        <v>0.29192078627431339</v>
      </c>
      <c r="AP87" s="18">
        <f t="shared" si="228"/>
        <v>2.1838065750143354</v>
      </c>
      <c r="AQ87" s="18">
        <f t="shared" si="229"/>
        <v>2.4007499400356291</v>
      </c>
      <c r="AS87" t="str">
        <f t="shared" si="258"/>
        <v>24 Business, media and public service professionals</v>
      </c>
      <c r="AT87" s="18">
        <f t="shared" si="230"/>
        <v>2.4905184919166379</v>
      </c>
      <c r="AU87" s="18">
        <f t="shared" si="230"/>
        <v>3.9272603932797301</v>
      </c>
      <c r="AV87" s="18">
        <f t="shared" si="230"/>
        <v>1.8583917786308746</v>
      </c>
      <c r="AW87" s="18">
        <f t="shared" si="230"/>
        <v>1.1854562473259778</v>
      </c>
      <c r="AX87" s="18">
        <f t="shared" si="231"/>
        <v>1.5648440528893914</v>
      </c>
      <c r="AZ87" s="18">
        <f t="shared" si="232"/>
        <v>1.409272657046956</v>
      </c>
      <c r="BA87" s="18">
        <f t="shared" si="233"/>
        <v>2.9796855576277315</v>
      </c>
      <c r="BB87" s="18">
        <f t="shared" si="234"/>
        <v>3.9458849385618944</v>
      </c>
      <c r="BD87" t="str">
        <f t="shared" si="259"/>
        <v>24 Business, media and public service professionals</v>
      </c>
      <c r="BE87" s="18">
        <f t="shared" si="235"/>
        <v>0.57313070482054584</v>
      </c>
      <c r="BF87" s="18">
        <f t="shared" si="235"/>
        <v>13.300381410561002</v>
      </c>
      <c r="BG87" s="18">
        <f t="shared" si="235"/>
        <v>1.6590892728621354</v>
      </c>
      <c r="BH87" s="18">
        <f t="shared" si="235"/>
        <v>0.5712953852387459</v>
      </c>
      <c r="BI87" s="18">
        <f t="shared" si="236"/>
        <v>1.6644066579710071</v>
      </c>
      <c r="BK87" s="18">
        <f t="shared" si="237"/>
        <v>0.9325938428779601</v>
      </c>
      <c r="BL87" s="18">
        <f t="shared" si="238"/>
        <v>2.5174049079095262</v>
      </c>
      <c r="BM87" s="18">
        <f t="shared" si="239"/>
        <v>3.1889474282685404</v>
      </c>
      <c r="BO87" t="str">
        <f t="shared" si="260"/>
        <v>24 Business, media and public service professionals</v>
      </c>
      <c r="BP87" s="18">
        <f t="shared" si="240"/>
        <v>1.4281190376662423</v>
      </c>
      <c r="BQ87" s="18">
        <f t="shared" si="240"/>
        <v>-2.5891269349324841</v>
      </c>
      <c r="BR87" s="18">
        <f t="shared" si="240"/>
        <v>0.84685005521007994</v>
      </c>
      <c r="BS87" s="18">
        <f t="shared" si="240"/>
        <v>-1.4799706163992288</v>
      </c>
      <c r="BT87" s="18">
        <f t="shared" si="241"/>
        <v>-0.82886626254942142</v>
      </c>
      <c r="BV87" s="18">
        <f t="shared" si="242"/>
        <v>-0.7103908767723377</v>
      </c>
      <c r="BW87" s="18">
        <f t="shared" si="243"/>
        <v>2.2337976071943988</v>
      </c>
      <c r="BX87" s="18">
        <f t="shared" si="244"/>
        <v>1.71984172331201</v>
      </c>
      <c r="BZ87" t="str">
        <f t="shared" si="261"/>
        <v>24 Business, media and public service professionals</v>
      </c>
      <c r="CA87" s="18">
        <f t="shared" si="245"/>
        <v>0.29784951374902668</v>
      </c>
      <c r="CB87" s="18">
        <f t="shared" si="245"/>
        <v>-4.0958644960167661</v>
      </c>
      <c r="CC87" s="18">
        <f t="shared" si="245"/>
        <v>1.043817833604832</v>
      </c>
      <c r="CD87" s="18">
        <f t="shared" si="245"/>
        <v>-3.8336298713457229</v>
      </c>
      <c r="CE87" s="18">
        <f t="shared" si="246"/>
        <v>-2.3519344439574708</v>
      </c>
      <c r="CG87" s="18">
        <f t="shared" si="247"/>
        <v>-2.2345512333709516</v>
      </c>
      <c r="CH87" s="18">
        <f t="shared" si="248"/>
        <v>2.0190835528511863</v>
      </c>
      <c r="CI87" s="18">
        <f t="shared" si="249"/>
        <v>0.40273853650301117</v>
      </c>
      <c r="CK87" t="str">
        <f t="shared" si="262"/>
        <v>24 Business, media and public service professionals</v>
      </c>
      <c r="CL87" s="18">
        <f t="shared" si="250"/>
        <v>6.7548325403012921</v>
      </c>
      <c r="CM87" s="18">
        <f t="shared" si="250"/>
        <v>1.0298341891843199</v>
      </c>
      <c r="CN87" s="18">
        <f t="shared" si="250"/>
        <v>6.8526732696809978</v>
      </c>
      <c r="CO87" s="18">
        <f t="shared" si="250"/>
        <v>4.0321521911137026</v>
      </c>
      <c r="CP87" s="18">
        <f t="shared" si="251"/>
        <v>4.7136449182747731</v>
      </c>
      <c r="CR87" s="18">
        <f t="shared" si="252"/>
        <v>4.9639549274124839</v>
      </c>
      <c r="CS87" s="18">
        <f t="shared" si="253"/>
        <v>2.7244238511733077</v>
      </c>
      <c r="CT87" s="18">
        <f t="shared" si="254"/>
        <v>6.4806721601824657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8.6241522810153413</v>
      </c>
      <c r="C88" s="18">
        <f t="shared" si="210"/>
        <v>13.181960697973816</v>
      </c>
      <c r="D88" s="18">
        <f t="shared" si="210"/>
        <v>1.3259312053921501</v>
      </c>
      <c r="E88" s="18">
        <f t="shared" si="210"/>
        <v>3.614417399762182</v>
      </c>
      <c r="F88" s="18">
        <f t="shared" si="211"/>
        <v>3.4633134771150154</v>
      </c>
      <c r="H88" s="18">
        <f t="shared" si="212"/>
        <v>2.8459026378821584</v>
      </c>
      <c r="I88" s="18">
        <f t="shared" si="213"/>
        <v>3.0896413937717027</v>
      </c>
      <c r="J88" s="18">
        <f t="shared" si="214"/>
        <v>5.0766151558195638</v>
      </c>
      <c r="L88" t="str">
        <f t="shared" si="255"/>
        <v>31 Science, engineering and technology associate professionals</v>
      </c>
      <c r="M88" s="18">
        <f t="shared" si="215"/>
        <v>7.4553482730358223</v>
      </c>
      <c r="N88" s="18">
        <f t="shared" si="215"/>
        <v>17.911864052284955</v>
      </c>
      <c r="O88" s="18">
        <f t="shared" si="215"/>
        <v>-0.97348123660550012</v>
      </c>
      <c r="P88" s="18">
        <f t="shared" si="215"/>
        <v>2.429294998289766</v>
      </c>
      <c r="Q88" s="18">
        <f t="shared" si="216"/>
        <v>2.2491735115124367</v>
      </c>
      <c r="S88" s="18">
        <f t="shared" si="217"/>
        <v>1.2822388762631309</v>
      </c>
      <c r="T88" s="18">
        <f t="shared" si="218"/>
        <v>2.5625693707230557</v>
      </c>
      <c r="U88" s="18">
        <f t="shared" si="219"/>
        <v>3.4870726632030058</v>
      </c>
      <c r="W88" t="str">
        <f t="shared" si="256"/>
        <v>31 Science, engineering and technology associate professionals</v>
      </c>
      <c r="X88" s="18">
        <f t="shared" si="220"/>
        <v>4.8014421977164545</v>
      </c>
      <c r="Y88" s="18">
        <f t="shared" si="220"/>
        <v>3.2744595044886138</v>
      </c>
      <c r="Z88" s="18">
        <f t="shared" si="220"/>
        <v>-1.6560246974665849</v>
      </c>
      <c r="AA88" s="18">
        <f t="shared" si="220"/>
        <v>1.1225949605948804</v>
      </c>
      <c r="AB88" s="18">
        <f t="shared" si="221"/>
        <v>0.37795917507414956</v>
      </c>
      <c r="AD88" s="18">
        <f t="shared" si="222"/>
        <v>0.18777313285962549</v>
      </c>
      <c r="AE88" s="18">
        <f t="shared" si="223"/>
        <v>2.4454078633233456</v>
      </c>
      <c r="AF88" s="18">
        <f t="shared" si="224"/>
        <v>2.5798274615592698</v>
      </c>
      <c r="AH88" t="str">
        <f t="shared" si="257"/>
        <v>31 Science, engineering and technology associate professionals</v>
      </c>
      <c r="AI88" s="18">
        <f t="shared" si="225"/>
        <v>5.2113641517525622</v>
      </c>
      <c r="AJ88" s="18">
        <f t="shared" si="225"/>
        <v>10.159167368140132</v>
      </c>
      <c r="AK88" s="18">
        <f t="shared" si="225"/>
        <v>0.42454337520232421</v>
      </c>
      <c r="AL88" s="18">
        <f t="shared" si="225"/>
        <v>2.7196075133663067</v>
      </c>
      <c r="AM88" s="18">
        <f t="shared" si="226"/>
        <v>2.4435436608815531</v>
      </c>
      <c r="AO88" s="18">
        <f t="shared" si="227"/>
        <v>1.9488167155281788</v>
      </c>
      <c r="AP88" s="18">
        <f t="shared" si="228"/>
        <v>2.9228521127187435</v>
      </c>
      <c r="AQ88" s="18">
        <f t="shared" si="229"/>
        <v>4.2846988752653248</v>
      </c>
      <c r="AS88" t="str">
        <f t="shared" si="258"/>
        <v>31 Science, engineering and technology associate professionals</v>
      </c>
      <c r="AT88" s="18">
        <f t="shared" si="230"/>
        <v>2.5255312291189602</v>
      </c>
      <c r="AU88" s="18">
        <f t="shared" si="230"/>
        <v>2.2534589698845808</v>
      </c>
      <c r="AV88" s="18">
        <f t="shared" si="230"/>
        <v>-3.8400701699601414</v>
      </c>
      <c r="AW88" s="18">
        <f t="shared" si="230"/>
        <v>-0.25237785648676292</v>
      </c>
      <c r="AX88" s="18">
        <f t="shared" si="231"/>
        <v>-1.2346429280025495</v>
      </c>
      <c r="AZ88" s="18">
        <f t="shared" si="232"/>
        <v>-1.4629067436059295</v>
      </c>
      <c r="BA88" s="18">
        <f t="shared" si="233"/>
        <v>1.8843075679886301</v>
      </c>
      <c r="BB88" s="18">
        <f t="shared" si="234"/>
        <v>0.7872494603154534</v>
      </c>
      <c r="BD88" t="str">
        <f t="shared" si="259"/>
        <v>31 Science, engineering and technology associate professionals</v>
      </c>
      <c r="BE88" s="18">
        <f t="shared" si="235"/>
        <v>-2.7191653018649009</v>
      </c>
      <c r="BF88" s="18">
        <f t="shared" si="235"/>
        <v>18.210399440235236</v>
      </c>
      <c r="BG88" s="18">
        <f t="shared" si="235"/>
        <v>-6.5994994415459303</v>
      </c>
      <c r="BH88" s="18">
        <f t="shared" si="235"/>
        <v>-2.9616730997316321</v>
      </c>
      <c r="BI88" s="18">
        <f t="shared" si="236"/>
        <v>-2.9233750297681604</v>
      </c>
      <c r="BK88" s="18">
        <f t="shared" si="237"/>
        <v>-4.1897585641608837</v>
      </c>
      <c r="BL88" s="18">
        <f t="shared" si="238"/>
        <v>1.4471965715830537</v>
      </c>
      <c r="BM88" s="18">
        <f t="shared" si="239"/>
        <v>-1.755084620165337</v>
      </c>
      <c r="BO88" t="str">
        <f t="shared" si="260"/>
        <v>31 Science, engineering and technology associate professionals</v>
      </c>
      <c r="BP88" s="18">
        <f t="shared" si="240"/>
        <v>2.5727679459788932</v>
      </c>
      <c r="BQ88" s="18">
        <f t="shared" si="240"/>
        <v>1.363237386478211</v>
      </c>
      <c r="BR88" s="18">
        <f t="shared" si="240"/>
        <v>-3.4103956406756786</v>
      </c>
      <c r="BS88" s="18">
        <f t="shared" si="240"/>
        <v>-0.8024909164155658</v>
      </c>
      <c r="BT88" s="18">
        <f t="shared" si="241"/>
        <v>-1.4920559997309901</v>
      </c>
      <c r="BV88" s="18">
        <f t="shared" si="242"/>
        <v>-1.6795237305923139</v>
      </c>
      <c r="BW88" s="18">
        <f t="shared" si="243"/>
        <v>1.8454823726360869</v>
      </c>
      <c r="BX88" s="18">
        <f t="shared" si="244"/>
        <v>0.58383857009849383</v>
      </c>
      <c r="BZ88" t="str">
        <f t="shared" si="261"/>
        <v>31 Science, engineering and technology associate professionals</v>
      </c>
      <c r="CA88" s="18">
        <f t="shared" si="245"/>
        <v>0.32050674523422806</v>
      </c>
      <c r="CB88" s="18">
        <f t="shared" si="245"/>
        <v>2.6830881901172221</v>
      </c>
      <c r="CC88" s="18">
        <f t="shared" si="245"/>
        <v>-2.1535448744116947</v>
      </c>
      <c r="CD88" s="18">
        <f t="shared" si="245"/>
        <v>-2.2803943627885737</v>
      </c>
      <c r="CE88" s="18">
        <f t="shared" si="246"/>
        <v>-1.9375834837995876</v>
      </c>
      <c r="CG88" s="18">
        <f t="shared" si="247"/>
        <v>-2.2381294826900433</v>
      </c>
      <c r="CH88" s="18">
        <f t="shared" si="248"/>
        <v>1.6979947572405729</v>
      </c>
      <c r="CI88" s="18">
        <f t="shared" si="249"/>
        <v>-3.8639934689554956E-3</v>
      </c>
      <c r="CK88" t="str">
        <f t="shared" si="262"/>
        <v>31 Science, engineering and technology associate professionals</v>
      </c>
      <c r="CL88" s="18">
        <f t="shared" si="250"/>
        <v>7.9331991573496463</v>
      </c>
      <c r="CM88" s="18">
        <f t="shared" si="250"/>
        <v>16.655763616215946</v>
      </c>
      <c r="CN88" s="18">
        <f t="shared" si="250"/>
        <v>5.733286811088667</v>
      </c>
      <c r="CO88" s="18">
        <f t="shared" si="250"/>
        <v>5.813690940085503</v>
      </c>
      <c r="CP88" s="18">
        <f t="shared" si="251"/>
        <v>6.4354911952396066</v>
      </c>
      <c r="CR88" s="18">
        <f t="shared" si="252"/>
        <v>5.7868827724093519</v>
      </c>
      <c r="CS88" s="18">
        <f t="shared" si="253"/>
        <v>2.9942276029803816</v>
      </c>
      <c r="CT88" s="18">
        <f t="shared" si="254"/>
        <v>7.3113737479242102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7.2992852986569545</v>
      </c>
      <c r="C89" s="18">
        <f t="shared" si="210"/>
        <v>-2.9767283643757469</v>
      </c>
      <c r="D89" s="18">
        <f t="shared" si="210"/>
        <v>4.9808177625948247</v>
      </c>
      <c r="E89" s="18">
        <f t="shared" si="210"/>
        <v>2.9539375470392537</v>
      </c>
      <c r="F89" s="18">
        <f t="shared" si="211"/>
        <v>3.199704857532959</v>
      </c>
      <c r="H89" s="18">
        <f t="shared" si="212"/>
        <v>3.6251784067708126</v>
      </c>
      <c r="I89" s="18">
        <f t="shared" si="213"/>
        <v>4.1848071913391349</v>
      </c>
      <c r="J89" s="18">
        <f t="shared" si="214"/>
        <v>6.4548939143374229</v>
      </c>
      <c r="L89" t="str">
        <f t="shared" si="255"/>
        <v>32 Health and social care associate professionals</v>
      </c>
      <c r="M89" s="18">
        <f t="shared" si="215"/>
        <v>9.6326898060747901</v>
      </c>
      <c r="N89" s="18">
        <f t="shared" si="215"/>
        <v>4.6868495640982832</v>
      </c>
      <c r="O89" s="18">
        <f t="shared" si="215"/>
        <v>3.2901486491862419</v>
      </c>
      <c r="P89" s="18">
        <f t="shared" si="215"/>
        <v>2.4696764607687438</v>
      </c>
      <c r="Q89" s="18">
        <f t="shared" si="216"/>
        <v>2.8629009703885711</v>
      </c>
      <c r="S89" s="18">
        <f t="shared" si="217"/>
        <v>2.7424404755133969</v>
      </c>
      <c r="T89" s="18">
        <f t="shared" si="218"/>
        <v>3.7833152391304026</v>
      </c>
      <c r="U89" s="18">
        <f t="shared" si="219"/>
        <v>5.5425318710021543</v>
      </c>
      <c r="W89" t="str">
        <f t="shared" si="256"/>
        <v>32 Health and social care associate professionals</v>
      </c>
      <c r="X89" s="18">
        <f t="shared" si="220"/>
        <v>6.799191328442733</v>
      </c>
      <c r="Y89" s="18">
        <f t="shared" si="220"/>
        <v>0.51765008889683717</v>
      </c>
      <c r="Z89" s="18">
        <f t="shared" si="220"/>
        <v>1.7673387906996574</v>
      </c>
      <c r="AA89" s="18">
        <f t="shared" si="220"/>
        <v>1.5116831190476354</v>
      </c>
      <c r="AB89" s="18">
        <f t="shared" si="221"/>
        <v>1.5290433170617845</v>
      </c>
      <c r="AD89" s="18">
        <f t="shared" si="222"/>
        <v>1.5968302356353936</v>
      </c>
      <c r="AE89" s="18">
        <f t="shared" si="223"/>
        <v>3.6604708300703281</v>
      </c>
      <c r="AF89" s="18">
        <f t="shared" si="224"/>
        <v>4.669759434860965</v>
      </c>
      <c r="AH89" t="str">
        <f t="shared" si="257"/>
        <v>32 Health and social care associate professionals</v>
      </c>
      <c r="AI89" s="18">
        <f t="shared" si="225"/>
        <v>-0.70182306876579448</v>
      </c>
      <c r="AJ89" s="18">
        <f t="shared" si="225"/>
        <v>-4.9746127239730153</v>
      </c>
      <c r="AK89" s="18">
        <f t="shared" si="225"/>
        <v>-6.3245105358128999</v>
      </c>
      <c r="AL89" s="18">
        <f t="shared" si="225"/>
        <v>-4.978228563868436</v>
      </c>
      <c r="AM89" s="18">
        <f t="shared" si="226"/>
        <v>-5.4007821849827771</v>
      </c>
      <c r="AO89" s="18">
        <f t="shared" si="227"/>
        <v>-5.4291254306296555</v>
      </c>
      <c r="AP89" s="18">
        <f t="shared" si="228"/>
        <v>1.6715626727747512</v>
      </c>
      <c r="AQ89" s="18">
        <f t="shared" si="229"/>
        <v>-2.2100021412272852</v>
      </c>
      <c r="AS89" t="str">
        <f t="shared" si="258"/>
        <v>32 Health and social care associate professionals</v>
      </c>
      <c r="AT89" s="18">
        <f t="shared" si="230"/>
        <v>5.0896007967094814</v>
      </c>
      <c r="AU89" s="18">
        <f t="shared" si="230"/>
        <v>11.909290940186734</v>
      </c>
      <c r="AV89" s="18">
        <f t="shared" si="230"/>
        <v>-0.97853089463734166</v>
      </c>
      <c r="AW89" s="18">
        <f t="shared" si="230"/>
        <v>0.78657143771381222</v>
      </c>
      <c r="AX89" s="18">
        <f t="shared" si="231"/>
        <v>0.88956056485514079</v>
      </c>
      <c r="AZ89" s="18">
        <f t="shared" si="232"/>
        <v>0.19473543389103565</v>
      </c>
      <c r="BA89" s="18">
        <f t="shared" si="233"/>
        <v>3.0072964060768204</v>
      </c>
      <c r="BB89" s="18">
        <f t="shared" si="234"/>
        <v>3.1365386491168712</v>
      </c>
      <c r="BD89" t="str">
        <f t="shared" si="259"/>
        <v>32 Health and social care associate professionals</v>
      </c>
      <c r="BE89" s="18">
        <f t="shared" si="235"/>
        <v>5.1734586158397322</v>
      </c>
      <c r="BF89" s="18">
        <f t="shared" si="235"/>
        <v>10.082965883467555</v>
      </c>
      <c r="BG89" s="18">
        <f t="shared" si="235"/>
        <v>-0.35203618640147205</v>
      </c>
      <c r="BH89" s="18">
        <f t="shared" si="235"/>
        <v>1.3332589379035253</v>
      </c>
      <c r="BI89" s="18">
        <f t="shared" si="236"/>
        <v>1.3266997895424737</v>
      </c>
      <c r="BK89" s="18">
        <f t="shared" si="237"/>
        <v>0.76835052069303966</v>
      </c>
      <c r="BL89" s="18">
        <f t="shared" si="238"/>
        <v>3.2435447831417719</v>
      </c>
      <c r="BM89" s="18">
        <f t="shared" si="239"/>
        <v>3.7449196245978644</v>
      </c>
      <c r="BO89" t="str">
        <f t="shared" si="260"/>
        <v>32 Health and social care associate professionals</v>
      </c>
      <c r="BP89" s="18">
        <f t="shared" si="240"/>
        <v>2.8274515371006226</v>
      </c>
      <c r="BQ89" s="18">
        <f t="shared" si="240"/>
        <v>0.29115857824739688</v>
      </c>
      <c r="BR89" s="18">
        <f t="shared" si="240"/>
        <v>-1.2449622585308906</v>
      </c>
      <c r="BS89" s="18">
        <f t="shared" si="240"/>
        <v>-2.0077638008918819</v>
      </c>
      <c r="BT89" s="18">
        <f t="shared" si="241"/>
        <v>-1.6275524773538774</v>
      </c>
      <c r="BV89" s="18">
        <f t="shared" si="242"/>
        <v>-1.7541535461058855</v>
      </c>
      <c r="BW89" s="18">
        <f t="shared" si="243"/>
        <v>2.5192549464516656</v>
      </c>
      <c r="BX89" s="18">
        <f t="shared" si="244"/>
        <v>1.3302835624220632</v>
      </c>
      <c r="BZ89" t="str">
        <f t="shared" si="261"/>
        <v>32 Health and social care associate professionals</v>
      </c>
      <c r="CA89" s="18">
        <f t="shared" si="245"/>
        <v>-0.6982442952747081</v>
      </c>
      <c r="CB89" s="18">
        <f t="shared" si="245"/>
        <v>-15.893413503943599</v>
      </c>
      <c r="CC89" s="18">
        <f t="shared" si="245"/>
        <v>-1.8125490952016543</v>
      </c>
      <c r="CD89" s="18">
        <f t="shared" si="245"/>
        <v>-4.6734723994816481</v>
      </c>
      <c r="CE89" s="18">
        <f t="shared" si="246"/>
        <v>-4.5385604279907117</v>
      </c>
      <c r="CG89" s="18">
        <f t="shared" si="247"/>
        <v>-3.7292155173894614</v>
      </c>
      <c r="CH89" s="18">
        <f t="shared" si="248"/>
        <v>2.0161022096059522</v>
      </c>
      <c r="CI89" s="18">
        <f t="shared" si="249"/>
        <v>-0.59379504522130144</v>
      </c>
      <c r="CK89" t="str">
        <f t="shared" si="262"/>
        <v>32 Health and social care associate professionals</v>
      </c>
      <c r="CL89" s="18">
        <f t="shared" si="250"/>
        <v>6.9986540212436221</v>
      </c>
      <c r="CM89" s="18">
        <f t="shared" si="250"/>
        <v>4.5583442935530849</v>
      </c>
      <c r="CN89" s="18">
        <f t="shared" si="250"/>
        <v>8.3991059983774097</v>
      </c>
      <c r="CO89" s="18">
        <f t="shared" si="250"/>
        <v>6.8901741311936604</v>
      </c>
      <c r="CP89" s="18">
        <f t="shared" si="251"/>
        <v>7.2115476576613213</v>
      </c>
      <c r="CR89" s="18">
        <f t="shared" si="252"/>
        <v>7.3908030232155753</v>
      </c>
      <c r="CS89" s="18">
        <f t="shared" si="253"/>
        <v>3.7418196072416698</v>
      </c>
      <c r="CT89" s="18">
        <f t="shared" si="254"/>
        <v>9.0132831453126663</v>
      </c>
    </row>
    <row r="90" spans="1:98" x14ac:dyDescent="0.2">
      <c r="A90" t="str">
        <f t="shared" si="209"/>
        <v>33 Protective service occupations</v>
      </c>
      <c r="B90" s="18">
        <f t="shared" si="210"/>
        <v>0.73230626483495875</v>
      </c>
      <c r="C90" s="18">
        <f t="shared" si="210"/>
        <v>17.50185021133861</v>
      </c>
      <c r="D90" s="18">
        <f t="shared" si="210"/>
        <v>7.4363117096986731</v>
      </c>
      <c r="E90" s="18">
        <f t="shared" si="210"/>
        <v>4.2874512589845315</v>
      </c>
      <c r="F90" s="18">
        <f t="shared" si="211"/>
        <v>6.0492358215300968</v>
      </c>
      <c r="H90" s="18">
        <f t="shared" si="212"/>
        <v>5.3266810322216918</v>
      </c>
      <c r="I90" s="18">
        <f t="shared" si="213"/>
        <v>2.9859233191212864</v>
      </c>
      <c r="J90" s="18">
        <f t="shared" si="214"/>
        <v>6.9320529601957892</v>
      </c>
      <c r="L90" t="str">
        <f t="shared" si="255"/>
        <v>33 Protective service occupations</v>
      </c>
      <c r="M90" s="18">
        <f t="shared" si="215"/>
        <v>2.6105886790387167</v>
      </c>
      <c r="N90" s="18">
        <f t="shared" si="215"/>
        <v>21.755421602398783</v>
      </c>
      <c r="O90" s="18">
        <f t="shared" si="215"/>
        <v>6.1398954126228977</v>
      </c>
      <c r="P90" s="18">
        <f t="shared" si="215"/>
        <v>4.1685543434759831</v>
      </c>
      <c r="Q90" s="18">
        <f t="shared" si="216"/>
        <v>5.8072671315029911</v>
      </c>
      <c r="S90" s="18">
        <f t="shared" si="217"/>
        <v>4.8215658823275609</v>
      </c>
      <c r="T90" s="18">
        <f t="shared" si="218"/>
        <v>2.8081500770362311</v>
      </c>
      <c r="U90" s="18">
        <f t="shared" si="219"/>
        <v>6.415948916045644</v>
      </c>
      <c r="W90" t="str">
        <f t="shared" si="256"/>
        <v>33 Protective service occupations</v>
      </c>
      <c r="X90" s="18">
        <f t="shared" si="220"/>
        <v>1.8508626434408981</v>
      </c>
      <c r="Y90" s="18">
        <f t="shared" si="220"/>
        <v>7.179135935661729</v>
      </c>
      <c r="Z90" s="18">
        <f t="shared" si="220"/>
        <v>5.2532048815928878</v>
      </c>
      <c r="AA90" s="18">
        <f t="shared" si="220"/>
        <v>3.0961126926544402</v>
      </c>
      <c r="AB90" s="18">
        <f t="shared" si="221"/>
        <v>4.0176079628613248</v>
      </c>
      <c r="AD90" s="18">
        <f t="shared" si="222"/>
        <v>3.81018612475299</v>
      </c>
      <c r="AE90" s="18">
        <f t="shared" si="223"/>
        <v>3.1574075997260254</v>
      </c>
      <c r="AF90" s="18">
        <f t="shared" si="224"/>
        <v>5.8504250586784323</v>
      </c>
      <c r="AH90" t="str">
        <f t="shared" si="257"/>
        <v>33 Protective service occupations</v>
      </c>
      <c r="AI90" s="18">
        <f t="shared" si="225"/>
        <v>0.81529954970092078</v>
      </c>
      <c r="AJ90" s="18">
        <f t="shared" si="225"/>
        <v>7.8618904133949119</v>
      </c>
      <c r="AK90" s="18">
        <f t="shared" si="225"/>
        <v>4.29731451936326</v>
      </c>
      <c r="AL90" s="18">
        <f t="shared" si="225"/>
        <v>2.5622970407451318</v>
      </c>
      <c r="AM90" s="18">
        <f t="shared" si="226"/>
        <v>3.4265267483709172</v>
      </c>
      <c r="AO90" s="18">
        <f t="shared" si="227"/>
        <v>3.1374053079970876</v>
      </c>
      <c r="AP90" s="18">
        <f t="shared" si="228"/>
        <v>2.7318024019888254</v>
      </c>
      <c r="AQ90" s="18">
        <f t="shared" si="229"/>
        <v>5.0293070575527787</v>
      </c>
      <c r="AS90" t="str">
        <f t="shared" si="258"/>
        <v>33 Protective service occupations</v>
      </c>
      <c r="AT90" s="18">
        <f t="shared" si="230"/>
        <v>-2.88887441622101</v>
      </c>
      <c r="AU90" s="18">
        <f t="shared" si="230"/>
        <v>5.9763852571664611</v>
      </c>
      <c r="AV90" s="18">
        <f t="shared" si="230"/>
        <v>2.0498655892766671</v>
      </c>
      <c r="AW90" s="18">
        <f t="shared" si="230"/>
        <v>1.1827353581191247</v>
      </c>
      <c r="AX90" s="18">
        <f t="shared" si="231"/>
        <v>1.7468482852960543</v>
      </c>
      <c r="AZ90" s="18">
        <f t="shared" si="232"/>
        <v>1.4709569822425772</v>
      </c>
      <c r="BA90" s="18">
        <f t="shared" si="233"/>
        <v>2.3197464044837135</v>
      </c>
      <c r="BB90" s="18">
        <f t="shared" si="234"/>
        <v>3.4175362229493578</v>
      </c>
      <c r="BD90" t="str">
        <f t="shared" si="259"/>
        <v>33 Protective service occupations</v>
      </c>
      <c r="BE90" s="18">
        <f t="shared" si="235"/>
        <v>-5.5708493914919828</v>
      </c>
      <c r="BF90" s="18">
        <f t="shared" si="235"/>
        <v>10.761181142904164</v>
      </c>
      <c r="BG90" s="18">
        <f t="shared" si="235"/>
        <v>2.3440373880651233</v>
      </c>
      <c r="BH90" s="18">
        <f t="shared" si="235"/>
        <v>9.3177397065069556E-2</v>
      </c>
      <c r="BI90" s="18">
        <f t="shared" si="236"/>
        <v>1.4312007097949664</v>
      </c>
      <c r="BK90" s="18">
        <f t="shared" si="237"/>
        <v>0.83790922618387498</v>
      </c>
      <c r="BL90" s="18">
        <f t="shared" si="238"/>
        <v>1.6941886479859614</v>
      </c>
      <c r="BM90" s="18">
        <f t="shared" si="239"/>
        <v>2.3649070253428439</v>
      </c>
      <c r="BO90" t="str">
        <f t="shared" si="260"/>
        <v>33 Protective service occupations</v>
      </c>
      <c r="BP90" s="18">
        <f t="shared" si="240"/>
        <v>-1.4001417773888969</v>
      </c>
      <c r="BQ90" s="18">
        <f t="shared" si="240"/>
        <v>-5.1921013342228539</v>
      </c>
      <c r="BR90" s="18">
        <f t="shared" si="240"/>
        <v>2.8002115273992434</v>
      </c>
      <c r="BS90" s="18">
        <f t="shared" si="240"/>
        <v>-1.2063870758364459</v>
      </c>
      <c r="BT90" s="18">
        <f t="shared" si="241"/>
        <v>-0.22851123896776571</v>
      </c>
      <c r="BV90" s="18">
        <f t="shared" si="242"/>
        <v>0.11148760158616877</v>
      </c>
      <c r="BW90" s="18">
        <f t="shared" si="243"/>
        <v>1.8462130037255386</v>
      </c>
      <c r="BX90" s="18">
        <f t="shared" si="244"/>
        <v>1.9326715734351296</v>
      </c>
      <c r="BZ90" t="str">
        <f t="shared" si="261"/>
        <v>33 Protective service occupations</v>
      </c>
      <c r="CA90" s="18">
        <f t="shared" si="245"/>
        <v>-4.4913104580862733</v>
      </c>
      <c r="CB90" s="18">
        <f t="shared" si="245"/>
        <v>-2.1230505431600433</v>
      </c>
      <c r="CC90" s="18">
        <f t="shared" si="245"/>
        <v>2.8688418856637199</v>
      </c>
      <c r="CD90" s="18">
        <f t="shared" si="245"/>
        <v>-2.1427563004186911</v>
      </c>
      <c r="CE90" s="18">
        <f t="shared" si="246"/>
        <v>-0.60218406937881941</v>
      </c>
      <c r="CG90" s="18">
        <f t="shared" si="247"/>
        <v>-0.49995675150810159</v>
      </c>
      <c r="CH90" s="18">
        <f t="shared" si="248"/>
        <v>2.1348581263236133</v>
      </c>
      <c r="CI90" s="18">
        <f t="shared" si="249"/>
        <v>1.7664807038350716</v>
      </c>
      <c r="CK90" t="str">
        <f t="shared" si="262"/>
        <v>33 Protective service occupations</v>
      </c>
      <c r="CL90" s="18">
        <f t="shared" si="250"/>
        <v>-3.9606270937907362</v>
      </c>
      <c r="CM90" s="18">
        <f t="shared" si="250"/>
        <v>-2.9357710005686322</v>
      </c>
      <c r="CN90" s="18">
        <f t="shared" si="250"/>
        <v>-5.0326681310628114</v>
      </c>
      <c r="CO90" s="18">
        <f t="shared" si="250"/>
        <v>0.19931388200986611</v>
      </c>
      <c r="CP90" s="18">
        <f t="shared" si="251"/>
        <v>-1.6614915564410859</v>
      </c>
      <c r="CR90" s="18">
        <f t="shared" si="252"/>
        <v>-1.5759471984852391</v>
      </c>
      <c r="CS90" s="18">
        <f t="shared" si="253"/>
        <v>0.99036989707741441</v>
      </c>
      <c r="CT90" s="18">
        <f t="shared" si="254"/>
        <v>-0.3603077033125679</v>
      </c>
    </row>
    <row r="91" spans="1:98" x14ac:dyDescent="0.2">
      <c r="A91" t="str">
        <f t="shared" si="209"/>
        <v>34 Culture, media and sports occupations</v>
      </c>
      <c r="B91" s="18">
        <f t="shared" si="210"/>
        <v>6.1861451686919366</v>
      </c>
      <c r="C91" s="18">
        <f t="shared" si="210"/>
        <v>8.8296559872601108</v>
      </c>
      <c r="D91" s="18">
        <f t="shared" si="210"/>
        <v>1.7362189251761029</v>
      </c>
      <c r="E91" s="18">
        <f t="shared" si="210"/>
        <v>2.1907249027187659</v>
      </c>
      <c r="F91" s="18">
        <f t="shared" si="211"/>
        <v>2.4507167781531614</v>
      </c>
      <c r="H91" s="18">
        <f t="shared" si="212"/>
        <v>2.038997745575033</v>
      </c>
      <c r="I91" s="18">
        <f t="shared" si="213"/>
        <v>3.3134743910607112</v>
      </c>
      <c r="J91" s="18">
        <f t="shared" si="214"/>
        <v>4.674170205848438</v>
      </c>
      <c r="L91" t="str">
        <f t="shared" si="255"/>
        <v>34 Culture, media and sports occupations</v>
      </c>
      <c r="M91" s="18">
        <f t="shared" si="215"/>
        <v>2.0983435715485665</v>
      </c>
      <c r="N91" s="18">
        <f t="shared" si="215"/>
        <v>18.679483416846843</v>
      </c>
      <c r="O91" s="18">
        <f t="shared" si="215"/>
        <v>2.3159851302796186</v>
      </c>
      <c r="P91" s="18">
        <f t="shared" si="215"/>
        <v>2.6697161740575126</v>
      </c>
      <c r="Q91" s="18">
        <f t="shared" si="216"/>
        <v>3.4921226472323985</v>
      </c>
      <c r="S91" s="18">
        <f t="shared" si="217"/>
        <v>2.5516701529944008</v>
      </c>
      <c r="T91" s="18">
        <f t="shared" si="218"/>
        <v>3.3450547119376672</v>
      </c>
      <c r="U91" s="18">
        <f t="shared" si="219"/>
        <v>5.0619649498264474</v>
      </c>
      <c r="W91" t="str">
        <f t="shared" si="256"/>
        <v>34 Culture, media and sports occupations</v>
      </c>
      <c r="X91" s="18">
        <f t="shared" si="220"/>
        <v>-0.8275963036965317</v>
      </c>
      <c r="Y91" s="18">
        <f t="shared" si="220"/>
        <v>-0.30175482296920242</v>
      </c>
      <c r="Z91" s="18">
        <f t="shared" si="220"/>
        <v>0.15791526051853744</v>
      </c>
      <c r="AA91" s="18">
        <f t="shared" si="220"/>
        <v>0.99193698770561056</v>
      </c>
      <c r="AB91" s="18">
        <f t="shared" si="221"/>
        <v>0.6494270899927379</v>
      </c>
      <c r="AD91" s="18">
        <f t="shared" si="222"/>
        <v>0.71316092567497158</v>
      </c>
      <c r="AE91" s="18">
        <f t="shared" si="223"/>
        <v>2.7649415320743831</v>
      </c>
      <c r="AF91" s="18">
        <f t="shared" si="224"/>
        <v>3.2597861651431748</v>
      </c>
      <c r="AH91" t="str">
        <f t="shared" si="257"/>
        <v>34 Culture, media and sports occupations</v>
      </c>
      <c r="AI91" s="18">
        <f t="shared" si="225"/>
        <v>2.0144568326108114E-3</v>
      </c>
      <c r="AJ91" s="18">
        <f t="shared" si="225"/>
        <v>11.628823654654274</v>
      </c>
      <c r="AK91" s="18">
        <f t="shared" si="225"/>
        <v>-1.1261245022156419</v>
      </c>
      <c r="AL91" s="18">
        <f t="shared" si="225"/>
        <v>2.0877107734037725</v>
      </c>
      <c r="AM91" s="18">
        <f t="shared" si="226"/>
        <v>1.6383074304223699</v>
      </c>
      <c r="AO91" s="18">
        <f t="shared" si="227"/>
        <v>1.0049898318245543</v>
      </c>
      <c r="AP91" s="18">
        <f t="shared" si="228"/>
        <v>2.5729549511973149</v>
      </c>
      <c r="AQ91" s="18">
        <f t="shared" si="229"/>
        <v>3.2924985443591792</v>
      </c>
      <c r="AS91" t="str">
        <f t="shared" si="258"/>
        <v>34 Culture, media and sports occupations</v>
      </c>
      <c r="AT91" s="18">
        <f t="shared" si="230"/>
        <v>-1.76925010501362</v>
      </c>
      <c r="AU91" s="18">
        <f t="shared" si="230"/>
        <v>-3.364227201954717</v>
      </c>
      <c r="AV91" s="18">
        <f t="shared" si="230"/>
        <v>-1.6840701267413105</v>
      </c>
      <c r="AW91" s="18">
        <f t="shared" si="230"/>
        <v>2.6005763271030879E-2</v>
      </c>
      <c r="AX91" s="18">
        <f t="shared" si="231"/>
        <v>-0.72573838193650264</v>
      </c>
      <c r="AZ91" s="18">
        <f t="shared" si="232"/>
        <v>-0.54729918668876554</v>
      </c>
      <c r="BA91" s="18">
        <f t="shared" si="233"/>
        <v>2.3939668055742658</v>
      </c>
      <c r="BB91" s="18">
        <f t="shared" si="234"/>
        <v>2.0055323622331089</v>
      </c>
      <c r="BD91" t="str">
        <f t="shared" si="259"/>
        <v>34 Culture, media and sports occupations</v>
      </c>
      <c r="BE91" s="18">
        <f t="shared" si="235"/>
        <v>-5.732472659874821</v>
      </c>
      <c r="BF91" s="18">
        <f t="shared" si="235"/>
        <v>10.051762212574911</v>
      </c>
      <c r="BG91" s="18">
        <f t="shared" si="235"/>
        <v>-1.9375306076278798</v>
      </c>
      <c r="BH91" s="18">
        <f t="shared" si="235"/>
        <v>-7.1465617259236502E-2</v>
      </c>
      <c r="BI91" s="18">
        <f t="shared" si="236"/>
        <v>-5.7457362003088264E-2</v>
      </c>
      <c r="BK91" s="18">
        <f t="shared" si="237"/>
        <v>-0.69739983285310725</v>
      </c>
      <c r="BL91" s="18">
        <f t="shared" si="238"/>
        <v>1.9347879777773302</v>
      </c>
      <c r="BM91" s="18">
        <f t="shared" si="239"/>
        <v>1.4081288944947756</v>
      </c>
      <c r="BO91" t="str">
        <f t="shared" si="260"/>
        <v>34 Culture, media and sports occupations</v>
      </c>
      <c r="BP91" s="18">
        <f t="shared" si="240"/>
        <v>-5.7840744110470137</v>
      </c>
      <c r="BQ91" s="18">
        <f t="shared" si="240"/>
        <v>-10.440540573193225</v>
      </c>
      <c r="BR91" s="18">
        <f t="shared" si="240"/>
        <v>-4.0821123758770668</v>
      </c>
      <c r="BS91" s="18">
        <f t="shared" si="240"/>
        <v>-5.0707003498390524</v>
      </c>
      <c r="BT91" s="18">
        <f t="shared" si="241"/>
        <v>-5.1088376830178532</v>
      </c>
      <c r="BV91" s="18">
        <f t="shared" si="242"/>
        <v>-4.7423083522008636</v>
      </c>
      <c r="BW91" s="18">
        <f t="shared" si="243"/>
        <v>1.6039977222441548</v>
      </c>
      <c r="BX91" s="18">
        <f t="shared" si="244"/>
        <v>-1.8814107819375425</v>
      </c>
      <c r="BZ91" t="str">
        <f t="shared" si="261"/>
        <v>34 Culture, media and sports occupations</v>
      </c>
      <c r="CA91" s="18">
        <f t="shared" si="245"/>
        <v>-4.9629595170404439</v>
      </c>
      <c r="CB91" s="18">
        <f t="shared" si="245"/>
        <v>-10.243252195691211</v>
      </c>
      <c r="CC91" s="18">
        <f t="shared" si="245"/>
        <v>-2.4207310873749277</v>
      </c>
      <c r="CD91" s="18">
        <f t="shared" si="245"/>
        <v>-4.080877813659745</v>
      </c>
      <c r="CE91" s="18">
        <f t="shared" si="246"/>
        <v>-3.9645271600361354</v>
      </c>
      <c r="CG91" s="18">
        <f t="shared" si="247"/>
        <v>-3.5306578284467816</v>
      </c>
      <c r="CH91" s="18">
        <f t="shared" si="248"/>
        <v>1.6811691295554043</v>
      </c>
      <c r="CI91" s="18">
        <f t="shared" si="249"/>
        <v>-0.94421280855688794</v>
      </c>
      <c r="CK91" t="str">
        <f t="shared" si="262"/>
        <v>34 Culture, media and sports occupations</v>
      </c>
      <c r="CL91" s="18">
        <f t="shared" si="250"/>
        <v>2.0488756044404921</v>
      </c>
      <c r="CM91" s="18">
        <f t="shared" si="250"/>
        <v>-4.1599899079557856</v>
      </c>
      <c r="CN91" s="18">
        <f t="shared" si="250"/>
        <v>3.5562564085662496</v>
      </c>
      <c r="CO91" s="18">
        <f t="shared" si="250"/>
        <v>3.0819055641292614</v>
      </c>
      <c r="CP91" s="18">
        <f t="shared" si="251"/>
        <v>2.7609969610294716</v>
      </c>
      <c r="CR91" s="18">
        <f t="shared" si="252"/>
        <v>3.2397805954249126</v>
      </c>
      <c r="CS91" s="18">
        <f t="shared" si="253"/>
        <v>2.1847948588921806</v>
      </c>
      <c r="CT91" s="18">
        <f t="shared" si="254"/>
        <v>4.7160550271742485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4.6062719079546843</v>
      </c>
      <c r="C92" s="18">
        <f t="shared" si="210"/>
        <v>14.700566039631259</v>
      </c>
      <c r="D92" s="18">
        <f t="shared" si="210"/>
        <v>2.4158680332343696</v>
      </c>
      <c r="E92" s="18">
        <f t="shared" si="210"/>
        <v>2.7738870117271164</v>
      </c>
      <c r="F92" s="18">
        <f t="shared" si="211"/>
        <v>3.36877086487819</v>
      </c>
      <c r="H92" s="18">
        <f t="shared" si="212"/>
        <v>2.6544085078058277</v>
      </c>
      <c r="I92" s="18">
        <f t="shared" si="213"/>
        <v>3.1744308184112446</v>
      </c>
      <c r="J92" s="18">
        <f t="shared" si="214"/>
        <v>5.001548714419024</v>
      </c>
      <c r="L92" t="str">
        <f t="shared" si="255"/>
        <v>35 Business and public service associate professionals</v>
      </c>
      <c r="M92" s="18">
        <f t="shared" si="215"/>
        <v>5.1770526460178212</v>
      </c>
      <c r="N92" s="18">
        <f t="shared" si="215"/>
        <v>6.2368593511308301</v>
      </c>
      <c r="O92" s="18">
        <f t="shared" si="215"/>
        <v>1.9169444892206622</v>
      </c>
      <c r="P92" s="18">
        <f t="shared" si="215"/>
        <v>2.1677704082251781</v>
      </c>
      <c r="Q92" s="18">
        <f t="shared" si="216"/>
        <v>2.3388181635533245</v>
      </c>
      <c r="S92" s="18">
        <f t="shared" si="217"/>
        <v>2.0840932542445012</v>
      </c>
      <c r="T92" s="18">
        <f t="shared" si="218"/>
        <v>3.0982655707887385</v>
      </c>
      <c r="U92" s="18">
        <f t="shared" si="219"/>
        <v>4.5278051134918007</v>
      </c>
      <c r="W92" t="str">
        <f t="shared" si="256"/>
        <v>35 Business and public service associate professionals</v>
      </c>
      <c r="X92" s="18">
        <f t="shared" si="220"/>
        <v>2.084027914891684</v>
      </c>
      <c r="Y92" s="18">
        <f t="shared" si="220"/>
        <v>-1.3018430801994607</v>
      </c>
      <c r="Z92" s="18">
        <f t="shared" si="220"/>
        <v>-0.3194394420751534</v>
      </c>
      <c r="AA92" s="18">
        <f t="shared" si="220"/>
        <v>0.63509117146791638</v>
      </c>
      <c r="AB92" s="18">
        <f t="shared" si="221"/>
        <v>0.21402148930638187</v>
      </c>
      <c r="AD92" s="18">
        <f t="shared" si="222"/>
        <v>0.31590298921126969</v>
      </c>
      <c r="AE92" s="18">
        <f t="shared" si="223"/>
        <v>2.7719005552105269</v>
      </c>
      <c r="AF92" s="18">
        <f t="shared" si="224"/>
        <v>2.9889257306157102</v>
      </c>
      <c r="AH92" t="str">
        <f t="shared" si="257"/>
        <v>35 Business and public service associate professionals</v>
      </c>
      <c r="AI92" s="18">
        <f t="shared" si="225"/>
        <v>2.2149561743112223</v>
      </c>
      <c r="AJ92" s="18">
        <f t="shared" si="225"/>
        <v>3.1673938223726106</v>
      </c>
      <c r="AK92" s="18">
        <f t="shared" si="225"/>
        <v>-0.46169365764390236</v>
      </c>
      <c r="AL92" s="18">
        <f t="shared" si="225"/>
        <v>1.0482681564509821</v>
      </c>
      <c r="AM92" s="18">
        <f t="shared" si="226"/>
        <v>0.70450580030700927</v>
      </c>
      <c r="AO92" s="18">
        <f t="shared" si="227"/>
        <v>0.54241949372502152</v>
      </c>
      <c r="AP92" s="18">
        <f t="shared" si="228"/>
        <v>2.7076718351545237</v>
      </c>
      <c r="AQ92" s="18">
        <f t="shared" si="229"/>
        <v>3.0854550382499069</v>
      </c>
      <c r="AS92" t="str">
        <f t="shared" si="258"/>
        <v>35 Business and public service associate professionals</v>
      </c>
      <c r="AT92" s="18">
        <f t="shared" si="230"/>
        <v>1.9503394470553159</v>
      </c>
      <c r="AU92" s="18">
        <f t="shared" si="230"/>
        <v>1.3427108190482873</v>
      </c>
      <c r="AV92" s="18">
        <f t="shared" si="230"/>
        <v>-0.77367411736304348</v>
      </c>
      <c r="AW92" s="18">
        <f t="shared" si="230"/>
        <v>0.85873341367110889</v>
      </c>
      <c r="AX92" s="18">
        <f t="shared" si="231"/>
        <v>0.37576903245424287</v>
      </c>
      <c r="AZ92" s="18">
        <f t="shared" si="232"/>
        <v>0.31163525647290857</v>
      </c>
      <c r="BA92" s="18">
        <f t="shared" si="233"/>
        <v>2.6408214734339852</v>
      </c>
      <c r="BB92" s="18">
        <f t="shared" si="234"/>
        <v>2.8586922352721533</v>
      </c>
      <c r="BD92" t="str">
        <f t="shared" si="259"/>
        <v>35 Business and public service associate professionals</v>
      </c>
      <c r="BE92" s="18">
        <f t="shared" si="235"/>
        <v>-1.4464903809485175</v>
      </c>
      <c r="BF92" s="18">
        <f t="shared" si="235"/>
        <v>9.6336758158221958</v>
      </c>
      <c r="BG92" s="18">
        <f t="shared" si="235"/>
        <v>-2.3170099891800411</v>
      </c>
      <c r="BH92" s="18">
        <f t="shared" si="235"/>
        <v>-0.42145378753991602</v>
      </c>
      <c r="BI92" s="18">
        <f t="shared" si="236"/>
        <v>-0.42082311153495144</v>
      </c>
      <c r="BK92" s="18">
        <f t="shared" si="237"/>
        <v>-1.0573580677732064</v>
      </c>
      <c r="BL92" s="18">
        <f t="shared" si="238"/>
        <v>2.2015116888865149</v>
      </c>
      <c r="BM92" s="18">
        <f t="shared" si="239"/>
        <v>1.4385282372262997</v>
      </c>
      <c r="BO92" t="str">
        <f t="shared" si="260"/>
        <v>35 Business and public service associate professionals</v>
      </c>
      <c r="BP92" s="18">
        <f t="shared" si="240"/>
        <v>-0.91707514448794436</v>
      </c>
      <c r="BQ92" s="18">
        <f t="shared" si="240"/>
        <v>-4.5979870584070826</v>
      </c>
      <c r="BR92" s="18">
        <f t="shared" si="240"/>
        <v>-2.3142455793152217</v>
      </c>
      <c r="BS92" s="18">
        <f t="shared" si="240"/>
        <v>-2.0399145895462545</v>
      </c>
      <c r="BT92" s="18">
        <f t="shared" si="241"/>
        <v>-2.2874540977598112</v>
      </c>
      <c r="BV92" s="18">
        <f t="shared" si="242"/>
        <v>-2.1314437465763669</v>
      </c>
      <c r="BW92" s="18">
        <f t="shared" si="243"/>
        <v>1.9005042342881584</v>
      </c>
      <c r="BX92" s="18">
        <f t="shared" si="244"/>
        <v>0.32680643773688178</v>
      </c>
      <c r="BZ92" t="str">
        <f t="shared" si="261"/>
        <v>35 Business and public service associate professionals</v>
      </c>
      <c r="CA92" s="18">
        <f t="shared" si="245"/>
        <v>-2.4109428033868507</v>
      </c>
      <c r="CB92" s="18">
        <f t="shared" si="245"/>
        <v>-8.9522020269129587</v>
      </c>
      <c r="CC92" s="18">
        <f t="shared" si="245"/>
        <v>-2.4724709064526951</v>
      </c>
      <c r="CD92" s="18">
        <f t="shared" si="245"/>
        <v>-4.3907385909757624</v>
      </c>
      <c r="CE92" s="18">
        <f t="shared" si="246"/>
        <v>-4.0888553513212855</v>
      </c>
      <c r="CG92" s="18">
        <f t="shared" si="247"/>
        <v>-3.7555453680094608</v>
      </c>
      <c r="CH92" s="18">
        <f t="shared" si="248"/>
        <v>1.6281603552423807</v>
      </c>
      <c r="CI92" s="18">
        <f t="shared" si="249"/>
        <v>-1.1769420779280781</v>
      </c>
      <c r="CK92" t="str">
        <f t="shared" si="262"/>
        <v>35 Business and public service associate professionals</v>
      </c>
      <c r="CL92" s="18">
        <f t="shared" si="250"/>
        <v>2.9773488620857602</v>
      </c>
      <c r="CM92" s="18">
        <f t="shared" si="250"/>
        <v>0.15352813789206721</v>
      </c>
      <c r="CN92" s="18">
        <f t="shared" si="250"/>
        <v>2.1593162361338569</v>
      </c>
      <c r="CO92" s="18">
        <f t="shared" si="250"/>
        <v>3.4729911513639689</v>
      </c>
      <c r="CP92" s="18">
        <f t="shared" si="251"/>
        <v>2.8508501971352018</v>
      </c>
      <c r="CR92" s="18">
        <f t="shared" si="252"/>
        <v>3.0332331989431083</v>
      </c>
      <c r="CS92" s="18">
        <f t="shared" si="253"/>
        <v>2.0783290859101244</v>
      </c>
      <c r="CT92" s="18">
        <f t="shared" si="254"/>
        <v>4.4700515779719119</v>
      </c>
    </row>
    <row r="93" spans="1:98" x14ac:dyDescent="0.2">
      <c r="A93" t="str">
        <f t="shared" si="209"/>
        <v>41 Administrative occupations</v>
      </c>
      <c r="B93" s="18">
        <f t="shared" si="210"/>
        <v>3.5167824243394152</v>
      </c>
      <c r="C93" s="18">
        <f t="shared" si="210"/>
        <v>21.818552765849564</v>
      </c>
      <c r="D93" s="18">
        <f t="shared" si="210"/>
        <v>2.7644756578524277</v>
      </c>
      <c r="E93" s="18">
        <f t="shared" si="210"/>
        <v>3.2204922824059512</v>
      </c>
      <c r="F93" s="18">
        <f t="shared" si="211"/>
        <v>4.1505899489116649</v>
      </c>
      <c r="H93" s="18">
        <f t="shared" si="212"/>
        <v>3.0682623420124955</v>
      </c>
      <c r="I93" s="18">
        <f t="shared" si="213"/>
        <v>3.5231935182154173</v>
      </c>
      <c r="J93" s="18">
        <f t="shared" si="214"/>
        <v>5.5691185490381656</v>
      </c>
      <c r="L93" t="str">
        <f t="shared" si="255"/>
        <v>41 Administrative occupations</v>
      </c>
      <c r="M93" s="18">
        <f t="shared" si="215"/>
        <v>4.5651914970145979</v>
      </c>
      <c r="N93" s="18">
        <f t="shared" si="215"/>
        <v>7.449411098314207</v>
      </c>
      <c r="O93" s="18">
        <f t="shared" si="215"/>
        <v>2.2697743698971484</v>
      </c>
      <c r="P93" s="18">
        <f t="shared" si="215"/>
        <v>2.5519649650894261</v>
      </c>
      <c r="Q93" s="18">
        <f t="shared" si="216"/>
        <v>2.7628817087151036</v>
      </c>
      <c r="S93" s="18">
        <f t="shared" si="217"/>
        <v>2.4578150235190943</v>
      </c>
      <c r="T93" s="18">
        <f t="shared" si="218"/>
        <v>3.4096703566800279</v>
      </c>
      <c r="U93" s="18">
        <f t="shared" si="219"/>
        <v>5.0470077662658985</v>
      </c>
      <c r="W93" t="str">
        <f t="shared" si="256"/>
        <v>41 Administrative occupations</v>
      </c>
      <c r="X93" s="18">
        <f t="shared" si="220"/>
        <v>1.6136394992745107</v>
      </c>
      <c r="Y93" s="18">
        <f t="shared" si="220"/>
        <v>2.7747523372749328</v>
      </c>
      <c r="Z93" s="18">
        <f t="shared" si="220"/>
        <v>0.42982867256666779</v>
      </c>
      <c r="AA93" s="18">
        <f t="shared" si="220"/>
        <v>1.3198579307244662</v>
      </c>
      <c r="AB93" s="18">
        <f t="shared" si="221"/>
        <v>1.1309555136837179</v>
      </c>
      <c r="AD93" s="18">
        <f t="shared" si="222"/>
        <v>1.0223085435799639</v>
      </c>
      <c r="AE93" s="18">
        <f t="shared" si="223"/>
        <v>3.1388907560837342</v>
      </c>
      <c r="AF93" s="18">
        <f t="shared" si="224"/>
        <v>3.8194092128774448</v>
      </c>
      <c r="AH93" t="str">
        <f t="shared" si="257"/>
        <v>41 Administrative occupations</v>
      </c>
      <c r="AI93" s="18">
        <f t="shared" si="225"/>
        <v>2.1412886191215286</v>
      </c>
      <c r="AJ93" s="18">
        <f t="shared" si="225"/>
        <v>5.2270431550510699</v>
      </c>
      <c r="AK93" s="18">
        <f t="shared" si="225"/>
        <v>4.0438426817690498E-2</v>
      </c>
      <c r="AL93" s="18">
        <f t="shared" si="225"/>
        <v>1.083088485914363</v>
      </c>
      <c r="AM93" s="18">
        <f t="shared" si="226"/>
        <v>1.0094242054688118</v>
      </c>
      <c r="AO93" s="18">
        <f t="shared" si="227"/>
        <v>0.73433660347901331</v>
      </c>
      <c r="AP93" s="18">
        <f t="shared" si="228"/>
        <v>3.2021414796107761</v>
      </c>
      <c r="AQ93" s="18">
        <f t="shared" si="229"/>
        <v>3.6835106399754958</v>
      </c>
      <c r="AS93" t="str">
        <f t="shared" si="258"/>
        <v>41 Administrative occupations</v>
      </c>
      <c r="AT93" s="18">
        <f t="shared" si="230"/>
        <v>1.4436167005751788</v>
      </c>
      <c r="AU93" s="18">
        <f t="shared" si="230"/>
        <v>4.4252312632001578</v>
      </c>
      <c r="AV93" s="18">
        <f t="shared" si="230"/>
        <v>-0.72918097260292747</v>
      </c>
      <c r="AW93" s="18">
        <f t="shared" si="230"/>
        <v>1.2244772451907027</v>
      </c>
      <c r="AX93" s="18">
        <f t="shared" si="231"/>
        <v>0.80580824042038035</v>
      </c>
      <c r="AZ93" s="18">
        <f t="shared" si="232"/>
        <v>0.56902276403507646</v>
      </c>
      <c r="BA93" s="18">
        <f t="shared" si="233"/>
        <v>2.9851745033787624</v>
      </c>
      <c r="BB93" s="18">
        <f t="shared" si="234"/>
        <v>3.3674226014856812</v>
      </c>
      <c r="BD93" t="str">
        <f t="shared" si="259"/>
        <v>41 Administrative occupations</v>
      </c>
      <c r="BE93" s="18">
        <f t="shared" si="235"/>
        <v>-2.8038932544067752</v>
      </c>
      <c r="BF93" s="18">
        <f t="shared" si="235"/>
        <v>7.6903390598375587</v>
      </c>
      <c r="BG93" s="18">
        <f t="shared" si="235"/>
        <v>-3.5316542328653</v>
      </c>
      <c r="BH93" s="18">
        <f t="shared" si="235"/>
        <v>-3.1391806919187193</v>
      </c>
      <c r="BI93" s="18">
        <f t="shared" si="236"/>
        <v>-2.6190756223749667</v>
      </c>
      <c r="BK93" s="18">
        <f t="shared" si="237"/>
        <v>-3.2701823017879716</v>
      </c>
      <c r="BL93" s="18">
        <f t="shared" si="238"/>
        <v>2.1969237361931571</v>
      </c>
      <c r="BM93" s="18">
        <f t="shared" si="239"/>
        <v>-4.8979836177365232E-2</v>
      </c>
      <c r="BO93" t="str">
        <f t="shared" si="260"/>
        <v>41 Administrative occupations</v>
      </c>
      <c r="BP93" s="18">
        <f t="shared" si="240"/>
        <v>-3.7763457149610269</v>
      </c>
      <c r="BQ93" s="18">
        <f t="shared" si="240"/>
        <v>-1.2933359348812123</v>
      </c>
      <c r="BR93" s="18">
        <f t="shared" si="240"/>
        <v>-3.7892635900852012</v>
      </c>
      <c r="BS93" s="18">
        <f t="shared" si="240"/>
        <v>-4.5299181337716821</v>
      </c>
      <c r="BT93" s="18">
        <f t="shared" si="241"/>
        <v>-4.0994561844759581</v>
      </c>
      <c r="BV93" s="18">
        <f t="shared" si="242"/>
        <v>-4.2836689905399687</v>
      </c>
      <c r="BW93" s="18">
        <f t="shared" si="243"/>
        <v>1.8108882930726988</v>
      </c>
      <c r="BX93" s="18">
        <f t="shared" si="244"/>
        <v>-1.2546056389670213</v>
      </c>
      <c r="BZ93" t="str">
        <f t="shared" si="261"/>
        <v>41 Administrative occupations</v>
      </c>
      <c r="CA93" s="18">
        <f t="shared" si="245"/>
        <v>-3.2348054282076988</v>
      </c>
      <c r="CB93" s="18">
        <f t="shared" si="245"/>
        <v>-14.765854643880305</v>
      </c>
      <c r="CC93" s="18">
        <f t="shared" si="245"/>
        <v>-6.6618103994074529</v>
      </c>
      <c r="CD93" s="18">
        <f t="shared" si="245"/>
        <v>-10.021756095370637</v>
      </c>
      <c r="CE93" s="18">
        <f t="shared" si="246"/>
        <v>-9.2925725179956675</v>
      </c>
      <c r="CG93" s="18">
        <f t="shared" si="247"/>
        <v>-8.9154326963314485</v>
      </c>
      <c r="CH93" s="18">
        <f t="shared" si="248"/>
        <v>1.297070368797737</v>
      </c>
      <c r="CI93" s="18">
        <f t="shared" si="249"/>
        <v>-5.0496011696685166</v>
      </c>
      <c r="CK93" t="str">
        <f t="shared" si="262"/>
        <v>41 Administrative occupations</v>
      </c>
      <c r="CL93" s="18">
        <f t="shared" si="250"/>
        <v>2.032569315992272</v>
      </c>
      <c r="CM93" s="18">
        <f t="shared" si="250"/>
        <v>-7.0477041810805048</v>
      </c>
      <c r="CN93" s="18">
        <f t="shared" si="250"/>
        <v>-5.9275549784680415</v>
      </c>
      <c r="CO93" s="18">
        <f t="shared" si="250"/>
        <v>-0.90477634356922465</v>
      </c>
      <c r="CP93" s="18">
        <f t="shared" si="251"/>
        <v>-2.891729616298877</v>
      </c>
      <c r="CR93" s="18">
        <f t="shared" si="252"/>
        <v>-2.6081477815015019</v>
      </c>
      <c r="CS93" s="18">
        <f t="shared" si="253"/>
        <v>1.2485010133741925</v>
      </c>
      <c r="CT93" s="18">
        <f t="shared" si="254"/>
        <v>-0.86899080724409661</v>
      </c>
    </row>
    <row r="94" spans="1:98" x14ac:dyDescent="0.2">
      <c r="A94" t="str">
        <f t="shared" si="209"/>
        <v>42 Secretarial and related occupations</v>
      </c>
      <c r="B94" s="18">
        <f t="shared" si="210"/>
        <v>6.3012978556606924</v>
      </c>
      <c r="C94" s="18">
        <f t="shared" si="210"/>
        <v>2.23959027673164</v>
      </c>
      <c r="D94" s="18">
        <f t="shared" si="210"/>
        <v>9.7105352694077709</v>
      </c>
      <c r="E94" s="18">
        <f t="shared" si="210"/>
        <v>6.7713417936562159</v>
      </c>
      <c r="F94" s="18">
        <f t="shared" si="211"/>
        <v>7.3897882310606011</v>
      </c>
      <c r="H94" s="18">
        <f t="shared" si="212"/>
        <v>7.7422179769022437</v>
      </c>
      <c r="I94" s="18">
        <f t="shared" si="213"/>
        <v>5.6818004924874321</v>
      </c>
      <c r="J94" s="18">
        <f t="shared" si="214"/>
        <v>10.299866113521517</v>
      </c>
      <c r="L94" t="str">
        <f t="shared" si="255"/>
        <v>42 Secretarial and related occupations</v>
      </c>
      <c r="M94" s="18">
        <f t="shared" si="215"/>
        <v>3.9005119017090806</v>
      </c>
      <c r="N94" s="18">
        <f t="shared" si="215"/>
        <v>4.8109620732648128</v>
      </c>
      <c r="O94" s="18">
        <f t="shared" si="215"/>
        <v>8.5141574658959218</v>
      </c>
      <c r="P94" s="18">
        <f t="shared" si="215"/>
        <v>1.9442576331437866</v>
      </c>
      <c r="Q94" s="18">
        <f t="shared" si="216"/>
        <v>4.1337839635789297</v>
      </c>
      <c r="S94" s="18">
        <f t="shared" si="217"/>
        <v>4.0887946330376623</v>
      </c>
      <c r="T94" s="18">
        <f t="shared" si="218"/>
        <v>4.4201417190718795</v>
      </c>
      <c r="U94" s="18">
        <f t="shared" si="219"/>
        <v>6.9437711276407965</v>
      </c>
      <c r="W94" t="str">
        <f t="shared" si="256"/>
        <v>42 Secretarial and related occupations</v>
      </c>
      <c r="X94" s="18">
        <f t="shared" si="220"/>
        <v>0.46235882515393012</v>
      </c>
      <c r="Y94" s="18">
        <f t="shared" si="220"/>
        <v>0.76076696946869582</v>
      </c>
      <c r="Z94" s="18">
        <f t="shared" si="220"/>
        <v>7.3754306220024102</v>
      </c>
      <c r="AA94" s="18">
        <f t="shared" si="220"/>
        <v>4.1738806564152187</v>
      </c>
      <c r="AB94" s="18">
        <f t="shared" si="221"/>
        <v>4.9452485020998749</v>
      </c>
      <c r="AD94" s="18">
        <f t="shared" si="222"/>
        <v>5.2303144035602989</v>
      </c>
      <c r="AE94" s="18">
        <f t="shared" si="223"/>
        <v>4.6300251852497976</v>
      </c>
      <c r="AF94" s="18">
        <f t="shared" si="224"/>
        <v>7.8809204579138648</v>
      </c>
      <c r="AH94" t="str">
        <f t="shared" si="257"/>
        <v>42 Secretarial and related occupations</v>
      </c>
      <c r="AI94" s="18">
        <f t="shared" si="225"/>
        <v>0.71155524220585242</v>
      </c>
      <c r="AJ94" s="18">
        <f t="shared" si="225"/>
        <v>2.3881938600942121</v>
      </c>
      <c r="AK94" s="18">
        <f t="shared" si="225"/>
        <v>5.9968707025378709</v>
      </c>
      <c r="AL94" s="18">
        <f t="shared" si="225"/>
        <v>2.0101172891343388</v>
      </c>
      <c r="AM94" s="18">
        <f t="shared" si="226"/>
        <v>3.2634720155282348</v>
      </c>
      <c r="AO94" s="18">
        <f t="shared" si="227"/>
        <v>3.3220892296409232</v>
      </c>
      <c r="AP94" s="18">
        <f t="shared" si="228"/>
        <v>4.0894895091339922</v>
      </c>
      <c r="AQ94" s="18">
        <f t="shared" si="229"/>
        <v>6.1761485050866316</v>
      </c>
      <c r="AS94" t="str">
        <f t="shared" si="258"/>
        <v>42 Secretarial and related occupations</v>
      </c>
      <c r="AT94" s="18">
        <f t="shared" si="230"/>
        <v>0.15347238503620186</v>
      </c>
      <c r="AU94" s="18">
        <f t="shared" si="230"/>
        <v>2.2803663282404241</v>
      </c>
      <c r="AV94" s="18">
        <f t="shared" si="230"/>
        <v>4.9620488463385737</v>
      </c>
      <c r="AW94" s="18">
        <f t="shared" si="230"/>
        <v>0.4808279733072407</v>
      </c>
      <c r="AX94" s="18">
        <f t="shared" si="231"/>
        <v>1.973332873814404</v>
      </c>
      <c r="AZ94" s="18">
        <f t="shared" si="232"/>
        <v>1.9528967782682871</v>
      </c>
      <c r="BA94" s="18">
        <f t="shared" si="233"/>
        <v>3.6658554169026303</v>
      </c>
      <c r="BB94" s="18">
        <f t="shared" si="234"/>
        <v>4.9109911614549473</v>
      </c>
      <c r="BD94" t="str">
        <f t="shared" si="259"/>
        <v>42 Secretarial and related occupations</v>
      </c>
      <c r="BE94" s="18">
        <f t="shared" si="235"/>
        <v>-3.1539957859726186</v>
      </c>
      <c r="BF94" s="18">
        <f t="shared" si="235"/>
        <v>4.0112162408715513</v>
      </c>
      <c r="BG94" s="18">
        <f t="shared" si="235"/>
        <v>0.4573590992787091</v>
      </c>
      <c r="BH94" s="18">
        <f t="shared" si="235"/>
        <v>-14.950842850598978</v>
      </c>
      <c r="BI94" s="18">
        <f t="shared" si="236"/>
        <v>-9.2742496500594189</v>
      </c>
      <c r="BK94" s="18">
        <f t="shared" si="237"/>
        <v>-10.09705294197728</v>
      </c>
      <c r="BL94" s="18">
        <f t="shared" si="238"/>
        <v>2.0833413532127087</v>
      </c>
      <c r="BM94" s="18">
        <f t="shared" si="239"/>
        <v>-3.7341735439266777</v>
      </c>
      <c r="BO94" t="str">
        <f t="shared" si="260"/>
        <v>42 Secretarial and related occupations</v>
      </c>
      <c r="BP94" s="18">
        <f t="shared" si="240"/>
        <v>-7.0335408102882297</v>
      </c>
      <c r="BQ94" s="18">
        <f t="shared" si="240"/>
        <v>-3.6674098182749915</v>
      </c>
      <c r="BR94" s="18">
        <f t="shared" si="240"/>
        <v>-4.1757172876586317</v>
      </c>
      <c r="BS94" s="18">
        <f t="shared" si="240"/>
        <v>-15.020110561894395</v>
      </c>
      <c r="BT94" s="18">
        <f t="shared" si="241"/>
        <v>-11.075886103000554</v>
      </c>
      <c r="BV94" s="18">
        <f t="shared" si="242"/>
        <v>-11.549023172483874</v>
      </c>
      <c r="BW94" s="18">
        <f t="shared" si="243"/>
        <v>1.5731096121527344</v>
      </c>
      <c r="BX94" s="18">
        <f t="shared" si="244"/>
        <v>-5.5820100995534911</v>
      </c>
      <c r="BZ94" t="str">
        <f t="shared" si="261"/>
        <v>42 Secretarial and related occupations</v>
      </c>
      <c r="CA94" s="18">
        <f t="shared" si="245"/>
        <v>-2.8284488673240404</v>
      </c>
      <c r="CB94" s="18">
        <f t="shared" si="245"/>
        <v>-19.227543339860809</v>
      </c>
      <c r="CC94" s="18">
        <f t="shared" si="245"/>
        <v>-15.832298493308805</v>
      </c>
      <c r="CD94" s="18">
        <f t="shared" si="245"/>
        <v>-19.418037141195011</v>
      </c>
      <c r="CE94" s="18">
        <f t="shared" si="246"/>
        <v>-18.302161671082551</v>
      </c>
      <c r="CG94" s="18">
        <f t="shared" si="247"/>
        <v>-18.240093944085412</v>
      </c>
      <c r="CH94" s="18">
        <f t="shared" si="248"/>
        <v>0.99631654399481295</v>
      </c>
      <c r="CI94" s="18">
        <f t="shared" si="249"/>
        <v>-9.9071981330310592</v>
      </c>
      <c r="CK94" t="str">
        <f t="shared" si="262"/>
        <v>42 Secretarial and related occupations</v>
      </c>
      <c r="CL94" s="18">
        <f t="shared" si="250"/>
        <v>1.7861865010908584</v>
      </c>
      <c r="CM94" s="18">
        <f t="shared" si="250"/>
        <v>-6.8882693994807953</v>
      </c>
      <c r="CN94" s="18">
        <f t="shared" si="250"/>
        <v>-1.4648113927376305</v>
      </c>
      <c r="CO94" s="18">
        <f t="shared" si="250"/>
        <v>-4.2540188128565637</v>
      </c>
      <c r="CP94" s="18">
        <f t="shared" si="251"/>
        <v>-3.5592856095552072</v>
      </c>
      <c r="CR94" s="18">
        <f t="shared" si="252"/>
        <v>-3.3331678180752999</v>
      </c>
      <c r="CS94" s="18">
        <f t="shared" si="253"/>
        <v>1.6803839554902611</v>
      </c>
      <c r="CT94" s="18">
        <f t="shared" si="254"/>
        <v>-0.80832927034225621</v>
      </c>
    </row>
    <row r="95" spans="1:98" x14ac:dyDescent="0.2">
      <c r="A95" t="str">
        <f t="shared" si="209"/>
        <v>51 Skilled agricultural and related trades</v>
      </c>
      <c r="B95" s="18">
        <f t="shared" si="210"/>
        <v>7.710129406747912</v>
      </c>
      <c r="C95" s="18">
        <f t="shared" si="210"/>
        <v>-7.0125568930600846</v>
      </c>
      <c r="D95" s="18">
        <f t="shared" si="210"/>
        <v>3.7085226791077286</v>
      </c>
      <c r="E95" s="18">
        <f t="shared" si="210"/>
        <v>2.7548641868569312</v>
      </c>
      <c r="F95" s="18">
        <f t="shared" si="211"/>
        <v>2.4106275824164358</v>
      </c>
      <c r="H95" s="18">
        <f t="shared" si="212"/>
        <v>3.0717719662396004</v>
      </c>
      <c r="I95" s="18">
        <f t="shared" si="213"/>
        <v>4.4344483660282652</v>
      </c>
      <c r="J95" s="18">
        <f t="shared" si="214"/>
        <v>6.2748591000946874</v>
      </c>
      <c r="L95" t="str">
        <f t="shared" si="255"/>
        <v>51 Skilled agricultural and related trades</v>
      </c>
      <c r="M95" s="18">
        <f t="shared" si="215"/>
        <v>6.5189261695234313</v>
      </c>
      <c r="N95" s="18">
        <f t="shared" si="215"/>
        <v>-15.776677431350095</v>
      </c>
      <c r="O95" s="18">
        <f t="shared" si="215"/>
        <v>2.6478897417174796</v>
      </c>
      <c r="P95" s="18">
        <f t="shared" si="215"/>
        <v>2.62101098565517</v>
      </c>
      <c r="Q95" s="18">
        <f t="shared" si="216"/>
        <v>1.3699160025473223</v>
      </c>
      <c r="S95" s="18">
        <f t="shared" si="217"/>
        <v>2.6299697888839679</v>
      </c>
      <c r="T95" s="18">
        <f t="shared" si="218"/>
        <v>3.7088113120059996</v>
      </c>
      <c r="U95" s="18">
        <f t="shared" si="219"/>
        <v>5.4061181227194277</v>
      </c>
      <c r="W95" t="str">
        <f t="shared" si="256"/>
        <v>51 Skilled agricultural and related trades</v>
      </c>
      <c r="X95" s="18">
        <f t="shared" si="220"/>
        <v>3.0485306470019458</v>
      </c>
      <c r="Y95" s="18">
        <f t="shared" si="220"/>
        <v>1.3395147143013153</v>
      </c>
      <c r="Z95" s="18">
        <f t="shared" si="220"/>
        <v>3.4042809146437758</v>
      </c>
      <c r="AA95" s="18">
        <f t="shared" si="220"/>
        <v>3.8246051163273176</v>
      </c>
      <c r="AB95" s="18">
        <f t="shared" si="221"/>
        <v>3.5361814042047746</v>
      </c>
      <c r="AD95" s="18">
        <f t="shared" si="222"/>
        <v>3.6843075512369428</v>
      </c>
      <c r="AE95" s="18">
        <f t="shared" si="223"/>
        <v>4.4269250816179051</v>
      </c>
      <c r="AF95" s="18">
        <f t="shared" si="224"/>
        <v>6.6744002772601618</v>
      </c>
      <c r="AH95" t="str">
        <f t="shared" si="257"/>
        <v>51 Skilled agricultural and related trades</v>
      </c>
      <c r="AI95" s="18">
        <f t="shared" si="225"/>
        <v>4.542278150598511</v>
      </c>
      <c r="AJ95" s="18">
        <f t="shared" si="225"/>
        <v>-17.741661913447725</v>
      </c>
      <c r="AK95" s="18">
        <f t="shared" si="225"/>
        <v>3.1681845520080243</v>
      </c>
      <c r="AL95" s="18">
        <f t="shared" si="225"/>
        <v>3.0562023334936628</v>
      </c>
      <c r="AM95" s="18">
        <f t="shared" si="226"/>
        <v>1.6490065734930948</v>
      </c>
      <c r="AO95" s="18">
        <f t="shared" si="227"/>
        <v>3.0935162276715777</v>
      </c>
      <c r="AP95" s="18">
        <f t="shared" si="228"/>
        <v>4.4646740852515299</v>
      </c>
      <c r="AQ95" s="18">
        <f t="shared" si="229"/>
        <v>6.3126686255341014</v>
      </c>
      <c r="AS95" t="str">
        <f t="shared" si="258"/>
        <v>51 Skilled agricultural and related trades</v>
      </c>
      <c r="AT95" s="18">
        <f t="shared" si="230"/>
        <v>8.1913861839782101</v>
      </c>
      <c r="AU95" s="18">
        <f t="shared" si="230"/>
        <v>-18.074452395027318</v>
      </c>
      <c r="AV95" s="18">
        <f t="shared" si="230"/>
        <v>1.4700650654082104</v>
      </c>
      <c r="AW95" s="18">
        <f t="shared" si="230"/>
        <v>3.2955019844035816</v>
      </c>
      <c r="AX95" s="18">
        <f t="shared" si="231"/>
        <v>1.2442102480486605</v>
      </c>
      <c r="AZ95" s="18">
        <f t="shared" si="232"/>
        <v>2.68340305663195</v>
      </c>
      <c r="BA95" s="18">
        <f t="shared" si="233"/>
        <v>3.9160678728797027</v>
      </c>
      <c r="BB95" s="18">
        <f t="shared" si="234"/>
        <v>5.6077553212021458</v>
      </c>
      <c r="BD95" t="str">
        <f t="shared" si="259"/>
        <v>51 Skilled agricultural and related trades</v>
      </c>
      <c r="BE95" s="18">
        <f t="shared" si="235"/>
        <v>0.52163235536688557</v>
      </c>
      <c r="BF95" s="18">
        <f t="shared" si="235"/>
        <v>-17.228334142594615</v>
      </c>
      <c r="BG95" s="18">
        <f t="shared" si="235"/>
        <v>-0.76937951462346943</v>
      </c>
      <c r="BH95" s="18">
        <f t="shared" si="235"/>
        <v>0.152578796895253</v>
      </c>
      <c r="BI95" s="18">
        <f t="shared" si="236"/>
        <v>-1.3190720813597623</v>
      </c>
      <c r="BK95" s="18">
        <f t="shared" si="237"/>
        <v>-0.15568850635011566</v>
      </c>
      <c r="BL95" s="18">
        <f t="shared" si="238"/>
        <v>2.8139281665090499</v>
      </c>
      <c r="BM95" s="18">
        <f t="shared" si="239"/>
        <v>2.7087538873223016</v>
      </c>
      <c r="BO95" t="str">
        <f t="shared" si="260"/>
        <v>51 Skilled agricultural and related trades</v>
      </c>
      <c r="BP95" s="18">
        <f t="shared" si="240"/>
        <v>2.8187946546309295</v>
      </c>
      <c r="BQ95" s="18">
        <f t="shared" si="240"/>
        <v>-26.925487675353299</v>
      </c>
      <c r="BR95" s="18">
        <f t="shared" si="240"/>
        <v>0.94876961397143411</v>
      </c>
      <c r="BS95" s="18">
        <f t="shared" si="240"/>
        <v>0.30812277898522034</v>
      </c>
      <c r="BT95" s="18">
        <f t="shared" si="241"/>
        <v>-1.4623940507779154</v>
      </c>
      <c r="BV95" s="18">
        <f t="shared" si="242"/>
        <v>0.52121869957382216</v>
      </c>
      <c r="BW95" s="18">
        <f t="shared" si="243"/>
        <v>2.9828354165907678</v>
      </c>
      <c r="BX95" s="18">
        <f t="shared" si="244"/>
        <v>3.3326754418776527</v>
      </c>
      <c r="BZ95" t="str">
        <f t="shared" si="261"/>
        <v>51 Skilled agricultural and related trades</v>
      </c>
      <c r="CA95" s="18">
        <f t="shared" si="245"/>
        <v>-1.0615204530675326</v>
      </c>
      <c r="CB95" s="18">
        <f t="shared" si="245"/>
        <v>-13.722719660639282</v>
      </c>
      <c r="CC95" s="18">
        <f t="shared" si="245"/>
        <v>0.95171603643249281</v>
      </c>
      <c r="CD95" s="18">
        <f t="shared" si="245"/>
        <v>2.3823976534121272</v>
      </c>
      <c r="CE95" s="18">
        <f t="shared" si="246"/>
        <v>0.84859936627483812</v>
      </c>
      <c r="CG95" s="18">
        <f t="shared" si="247"/>
        <v>1.9032650176418642</v>
      </c>
      <c r="CH95" s="18">
        <f t="shared" si="248"/>
        <v>2.7849606942492944</v>
      </c>
      <c r="CI95" s="18">
        <f t="shared" si="249"/>
        <v>4.1365221713940414</v>
      </c>
      <c r="CK95" t="str">
        <f t="shared" si="262"/>
        <v>51 Skilled agricultural and related trades</v>
      </c>
      <c r="CL95" s="18">
        <f t="shared" si="250"/>
        <v>4.9246524584394935</v>
      </c>
      <c r="CM95" s="18">
        <f t="shared" si="250"/>
        <v>-31.670389928202969</v>
      </c>
      <c r="CN95" s="18">
        <f t="shared" si="250"/>
        <v>2.8780661478056802</v>
      </c>
      <c r="CO95" s="18">
        <f t="shared" si="250"/>
        <v>-3.7058987621740314</v>
      </c>
      <c r="CP95" s="18">
        <f t="shared" si="251"/>
        <v>-3.7803586190261362</v>
      </c>
      <c r="CR95" s="18">
        <f t="shared" si="252"/>
        <v>-1.5594450463680576</v>
      </c>
      <c r="CS95" s="18">
        <f t="shared" si="253"/>
        <v>1.8586500783712712</v>
      </c>
      <c r="CT95" s="18">
        <f t="shared" si="254"/>
        <v>0.68685425880679052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-0.41380841842243443</v>
      </c>
      <c r="C96" s="18">
        <f t="shared" si="210"/>
        <v>11.864521842970221</v>
      </c>
      <c r="D96" s="18">
        <f t="shared" si="210"/>
        <v>1.4712428174626702</v>
      </c>
      <c r="E96" s="18">
        <f t="shared" si="210"/>
        <v>3.0402788878525211</v>
      </c>
      <c r="F96" s="18">
        <f t="shared" si="211"/>
        <v>3.0753564238912068</v>
      </c>
      <c r="H96" s="18">
        <f t="shared" si="212"/>
        <v>2.5145894705777438</v>
      </c>
      <c r="I96" s="18">
        <f t="shared" si="213"/>
        <v>2.9068156990208927</v>
      </c>
      <c r="J96" s="18">
        <f t="shared" si="214"/>
        <v>4.688637616836866</v>
      </c>
      <c r="L96" t="str">
        <f t="shared" si="255"/>
        <v>52 Skilled metal, electrical and electronic trades</v>
      </c>
      <c r="M96" s="18">
        <f t="shared" si="215"/>
        <v>4.3071167313030401</v>
      </c>
      <c r="N96" s="18">
        <f t="shared" si="215"/>
        <v>-7.7099246826772161</v>
      </c>
      <c r="O96" s="18">
        <f t="shared" si="215"/>
        <v>7.5647027818766421</v>
      </c>
      <c r="P96" s="18">
        <f t="shared" si="215"/>
        <v>4.615003420741326</v>
      </c>
      <c r="Q96" s="18">
        <f t="shared" si="216"/>
        <v>4.7044711944029594</v>
      </c>
      <c r="S96" s="18">
        <f t="shared" si="217"/>
        <v>5.5891376279494809</v>
      </c>
      <c r="T96" s="18">
        <f t="shared" si="218"/>
        <v>4.1639865015456135</v>
      </c>
      <c r="U96" s="18">
        <f t="shared" si="219"/>
        <v>7.845901728662974</v>
      </c>
      <c r="W96" t="str">
        <f t="shared" si="256"/>
        <v>52 Skilled metal, electrical and electronic trades</v>
      </c>
      <c r="X96" s="18">
        <f t="shared" si="220"/>
        <v>2.4046564806046611</v>
      </c>
      <c r="Y96" s="18">
        <f t="shared" si="220"/>
        <v>-17.173522326035751</v>
      </c>
      <c r="Z96" s="18">
        <f t="shared" si="220"/>
        <v>3.5713930066482602</v>
      </c>
      <c r="AA96" s="18">
        <f t="shared" si="220"/>
        <v>2.2609808828397693</v>
      </c>
      <c r="AB96" s="18">
        <f t="shared" si="221"/>
        <v>1.3250294940000851</v>
      </c>
      <c r="AD96" s="18">
        <f t="shared" si="222"/>
        <v>2.6959323019722481</v>
      </c>
      <c r="AE96" s="18">
        <f t="shared" si="223"/>
        <v>3.3655170023334069</v>
      </c>
      <c r="AF96" s="18">
        <f t="shared" si="224"/>
        <v>5.1811309117836934</v>
      </c>
      <c r="AH96" t="str">
        <f t="shared" si="257"/>
        <v>52 Skilled metal, electrical and electronic trades</v>
      </c>
      <c r="AI96" s="18">
        <f t="shared" si="225"/>
        <v>3.8647175658837574</v>
      </c>
      <c r="AJ96" s="18">
        <f t="shared" si="225"/>
        <v>-14.727878906205261</v>
      </c>
      <c r="AK96" s="18">
        <f t="shared" si="225"/>
        <v>0.78879662653565941</v>
      </c>
      <c r="AL96" s="18">
        <f t="shared" si="225"/>
        <v>2.3096451373328053</v>
      </c>
      <c r="AM96" s="18">
        <f t="shared" si="226"/>
        <v>0.679171793478206</v>
      </c>
      <c r="AO96" s="18">
        <f t="shared" si="227"/>
        <v>1.800162720446008</v>
      </c>
      <c r="AP96" s="18">
        <f t="shared" si="228"/>
        <v>2.8297885239471521</v>
      </c>
      <c r="AQ96" s="18">
        <f t="shared" si="229"/>
        <v>4.0982972511158788</v>
      </c>
      <c r="AS96" t="str">
        <f t="shared" si="258"/>
        <v>52 Skilled metal, electrical and electronic trades</v>
      </c>
      <c r="AT96" s="18">
        <f t="shared" si="230"/>
        <v>2.9543080466852167</v>
      </c>
      <c r="AU96" s="18">
        <f t="shared" si="230"/>
        <v>-11.311890001672509</v>
      </c>
      <c r="AV96" s="18">
        <f t="shared" si="230"/>
        <v>0.78020343471214559</v>
      </c>
      <c r="AW96" s="18">
        <f t="shared" si="230"/>
        <v>1.9942413419695937</v>
      </c>
      <c r="AX96" s="18">
        <f t="shared" si="231"/>
        <v>0.72937274074236225</v>
      </c>
      <c r="AZ96" s="18">
        <f t="shared" si="232"/>
        <v>1.5879457036763078</v>
      </c>
      <c r="BA96" s="18">
        <f t="shared" si="233"/>
        <v>2.8203464023035085</v>
      </c>
      <c r="BB96" s="18">
        <f t="shared" si="234"/>
        <v>3.9355702170177365</v>
      </c>
      <c r="BD96" t="str">
        <f t="shared" si="259"/>
        <v>52 Skilled metal, electrical and electronic trades</v>
      </c>
      <c r="BE96" s="18">
        <f t="shared" si="235"/>
        <v>-0.48392096861452627</v>
      </c>
      <c r="BF96" s="18">
        <f t="shared" si="235"/>
        <v>-5.6248213273799035</v>
      </c>
      <c r="BG96" s="18">
        <f t="shared" si="235"/>
        <v>-2.8934379152245615E-2</v>
      </c>
      <c r="BH96" s="18">
        <f t="shared" si="235"/>
        <v>-0.12033538228212182</v>
      </c>
      <c r="BI96" s="18">
        <f t="shared" si="236"/>
        <v>-0.44513008276483301</v>
      </c>
      <c r="BK96" s="18">
        <f t="shared" si="237"/>
        <v>-8.9877670081883743E-2</v>
      </c>
      <c r="BL96" s="18">
        <f t="shared" si="238"/>
        <v>1.9952853845865537</v>
      </c>
      <c r="BM96" s="18">
        <f t="shared" si="239"/>
        <v>1.9272355125904861</v>
      </c>
      <c r="BO96" t="str">
        <f t="shared" si="260"/>
        <v>52 Skilled metal, electrical and electronic trades</v>
      </c>
      <c r="BP96" s="18">
        <f t="shared" si="240"/>
        <v>2.3922100164700311</v>
      </c>
      <c r="BQ96" s="18">
        <f t="shared" si="240"/>
        <v>-19.144576230347322</v>
      </c>
      <c r="BR96" s="18">
        <f t="shared" si="240"/>
        <v>-0.50665225958211879</v>
      </c>
      <c r="BS96" s="18">
        <f t="shared" si="240"/>
        <v>-1.2443494976148162</v>
      </c>
      <c r="BT96" s="18">
        <f t="shared" si="241"/>
        <v>-2.2439415376794059</v>
      </c>
      <c r="BV96" s="18">
        <f t="shared" si="242"/>
        <v>-0.99906017241530032</v>
      </c>
      <c r="BW96" s="18">
        <f t="shared" si="243"/>
        <v>1.9648766148427033</v>
      </c>
      <c r="BX96" s="18">
        <f t="shared" si="244"/>
        <v>1.2179110878758781</v>
      </c>
      <c r="BZ96" t="str">
        <f t="shared" si="261"/>
        <v>52 Skilled metal, electrical and electronic trades</v>
      </c>
      <c r="CA96" s="18">
        <f t="shared" si="245"/>
        <v>-3.7618096760833053</v>
      </c>
      <c r="CB96" s="18">
        <f t="shared" si="245"/>
        <v>-16.913135512980027</v>
      </c>
      <c r="CC96" s="18">
        <f t="shared" si="245"/>
        <v>0.87983436458065611</v>
      </c>
      <c r="CD96" s="18">
        <f t="shared" si="245"/>
        <v>-4.9343181976270305</v>
      </c>
      <c r="CE96" s="18">
        <f t="shared" si="246"/>
        <v>-3.9661167808168307</v>
      </c>
      <c r="CG96" s="18">
        <f t="shared" si="247"/>
        <v>-3.0344872478261897</v>
      </c>
      <c r="CH96" s="18">
        <f t="shared" si="248"/>
        <v>1.910140545558181</v>
      </c>
      <c r="CI96" s="18">
        <f t="shared" si="249"/>
        <v>-0.28512187157340163</v>
      </c>
      <c r="CK96" t="str">
        <f t="shared" si="262"/>
        <v>52 Skilled metal, electrical and electronic trades</v>
      </c>
      <c r="CL96" s="18">
        <f t="shared" si="250"/>
        <v>3.8615341810545045</v>
      </c>
      <c r="CM96" s="18">
        <f t="shared" si="250"/>
        <v>-21.658347530322942</v>
      </c>
      <c r="CN96" s="18">
        <f t="shared" si="250"/>
        <v>3.6321275512502416</v>
      </c>
      <c r="CO96" s="18">
        <f t="shared" si="250"/>
        <v>-2.9914614150528318</v>
      </c>
      <c r="CP96" s="18">
        <f t="shared" si="251"/>
        <v>-2.2824035259245146</v>
      </c>
      <c r="CR96" s="18">
        <f t="shared" si="252"/>
        <v>-0.83202475928135788</v>
      </c>
      <c r="CS96" s="18">
        <f t="shared" si="253"/>
        <v>1.9220544374107584</v>
      </c>
      <c r="CT96" s="18">
        <f t="shared" si="254"/>
        <v>1.2941451337780796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-9.673554678325214</v>
      </c>
      <c r="C97" s="18">
        <f t="shared" si="210"/>
        <v>-13.934878307081078</v>
      </c>
      <c r="D97" s="18">
        <f t="shared" si="210"/>
        <v>9.4173598296440453</v>
      </c>
      <c r="E97" s="18">
        <f t="shared" si="210"/>
        <v>0.81363838914565445</v>
      </c>
      <c r="F97" s="18">
        <f t="shared" si="211"/>
        <v>2.4096075835029485</v>
      </c>
      <c r="H97" s="18">
        <f t="shared" si="212"/>
        <v>3.6036214366641284</v>
      </c>
      <c r="I97" s="18">
        <f t="shared" si="213"/>
        <v>3.6996959508555305</v>
      </c>
      <c r="J97" s="18">
        <f t="shared" si="214"/>
        <v>6.083934981699457</v>
      </c>
      <c r="L97" t="str">
        <f t="shared" si="255"/>
        <v>53 Skilled construction and building trades</v>
      </c>
      <c r="M97" s="18">
        <f t="shared" si="215"/>
        <v>3.0107030724108474</v>
      </c>
      <c r="N97" s="18">
        <f t="shared" si="215"/>
        <v>0.46869317862974214</v>
      </c>
      <c r="O97" s="18">
        <f t="shared" si="215"/>
        <v>3.6728471037201338</v>
      </c>
      <c r="P97" s="18">
        <f t="shared" si="215"/>
        <v>2.2526529323594335</v>
      </c>
      <c r="Q97" s="18">
        <f t="shared" si="216"/>
        <v>2.5814557408776917</v>
      </c>
      <c r="S97" s="18">
        <f t="shared" si="217"/>
        <v>2.7238760597234402</v>
      </c>
      <c r="T97" s="18">
        <f t="shared" si="218"/>
        <v>3.3655589123355645</v>
      </c>
      <c r="U97" s="18">
        <f t="shared" si="219"/>
        <v>5.2011691752181788</v>
      </c>
      <c r="W97" t="str">
        <f t="shared" si="256"/>
        <v>53 Skilled construction and building trades</v>
      </c>
      <c r="X97" s="18">
        <f t="shared" si="220"/>
        <v>0.60100496135415682</v>
      </c>
      <c r="Y97" s="18">
        <f t="shared" si="220"/>
        <v>-9.3893664573786229</v>
      </c>
      <c r="Z97" s="18">
        <f t="shared" si="220"/>
        <v>3.6134421007080197</v>
      </c>
      <c r="AA97" s="18">
        <f t="shared" si="220"/>
        <v>1.3578925260590236</v>
      </c>
      <c r="AB97" s="18">
        <f t="shared" si="221"/>
        <v>1.3449731847568147</v>
      </c>
      <c r="AD97" s="18">
        <f t="shared" si="222"/>
        <v>2.1042332749073633</v>
      </c>
      <c r="AE97" s="18">
        <f t="shared" si="223"/>
        <v>3.4056045723231954</v>
      </c>
      <c r="AF97" s="18">
        <f t="shared" si="224"/>
        <v>4.7962153320840972</v>
      </c>
      <c r="AH97" t="str">
        <f t="shared" si="257"/>
        <v>53 Skilled construction and building trades</v>
      </c>
      <c r="AI97" s="18">
        <f t="shared" si="225"/>
        <v>4.6278191051902118</v>
      </c>
      <c r="AJ97" s="18">
        <f t="shared" si="225"/>
        <v>-10.062628040108567</v>
      </c>
      <c r="AK97" s="18">
        <f t="shared" si="225"/>
        <v>2.9901516714008647</v>
      </c>
      <c r="AL97" s="18">
        <f t="shared" si="225"/>
        <v>1.5649257872290212</v>
      </c>
      <c r="AM97" s="18">
        <f t="shared" si="226"/>
        <v>1.2359505023607831</v>
      </c>
      <c r="AO97" s="18">
        <f t="shared" si="227"/>
        <v>2.037796055814467</v>
      </c>
      <c r="AP97" s="18">
        <f t="shared" si="228"/>
        <v>3.5870958751688109</v>
      </c>
      <c r="AQ97" s="18">
        <f t="shared" si="229"/>
        <v>4.9019214133630085</v>
      </c>
      <c r="AS97" t="str">
        <f t="shared" si="258"/>
        <v>53 Skilled construction and building trades</v>
      </c>
      <c r="AT97" s="18">
        <f t="shared" si="230"/>
        <v>1.5280941213362098</v>
      </c>
      <c r="AU97" s="18">
        <f t="shared" si="230"/>
        <v>-4.2787288576885292</v>
      </c>
      <c r="AV97" s="18">
        <f t="shared" si="230"/>
        <v>3.6051043451643228</v>
      </c>
      <c r="AW97" s="18">
        <f t="shared" si="230"/>
        <v>0.70385193104633981</v>
      </c>
      <c r="AX97" s="18">
        <f t="shared" si="231"/>
        <v>1.279941166499432</v>
      </c>
      <c r="AZ97" s="18">
        <f t="shared" si="232"/>
        <v>1.6617947682968648</v>
      </c>
      <c r="BA97" s="18">
        <f t="shared" si="233"/>
        <v>3.4717448450921617</v>
      </c>
      <c r="BB97" s="18">
        <f t="shared" si="234"/>
        <v>4.549086322018181</v>
      </c>
      <c r="BD97" t="str">
        <f t="shared" si="259"/>
        <v>53 Skilled construction and building trades</v>
      </c>
      <c r="BE97" s="18">
        <f t="shared" si="235"/>
        <v>-2.1532635646460019</v>
      </c>
      <c r="BF97" s="18">
        <f t="shared" si="235"/>
        <v>-2.1143211614400248</v>
      </c>
      <c r="BG97" s="18">
        <f t="shared" si="235"/>
        <v>-5.3629099343466269E-2</v>
      </c>
      <c r="BH97" s="18">
        <f t="shared" si="235"/>
        <v>-1.342742630352689</v>
      </c>
      <c r="BI97" s="18">
        <f t="shared" si="236"/>
        <v>-0.99028901639943712</v>
      </c>
      <c r="BK97" s="18">
        <f t="shared" si="237"/>
        <v>-0.91489624127205627</v>
      </c>
      <c r="BL97" s="18">
        <f t="shared" si="238"/>
        <v>2.0605448376569191</v>
      </c>
      <c r="BM97" s="18">
        <f t="shared" si="239"/>
        <v>1.3848064138926475</v>
      </c>
      <c r="BO97" t="str">
        <f t="shared" si="260"/>
        <v>53 Skilled construction and building trades</v>
      </c>
      <c r="BP97" s="18">
        <f t="shared" si="240"/>
        <v>3.7447312000925326</v>
      </c>
      <c r="BQ97" s="18">
        <f t="shared" si="240"/>
        <v>-15.625344626786076</v>
      </c>
      <c r="BR97" s="18">
        <f t="shared" si="240"/>
        <v>2.1629521582715139</v>
      </c>
      <c r="BS97" s="18">
        <f t="shared" si="240"/>
        <v>-0.12703657086208242</v>
      </c>
      <c r="BT97" s="18">
        <f t="shared" si="241"/>
        <v>-0.47151138312142571</v>
      </c>
      <c r="BV97" s="18">
        <f t="shared" si="242"/>
        <v>0.63053207353434004</v>
      </c>
      <c r="BW97" s="18">
        <f t="shared" si="243"/>
        <v>2.6480842320719011</v>
      </c>
      <c r="BX97" s="18">
        <f t="shared" si="244"/>
        <v>3.0915726365226881</v>
      </c>
      <c r="BZ97" t="str">
        <f t="shared" si="261"/>
        <v>53 Skilled construction and building trades</v>
      </c>
      <c r="CA97" s="18">
        <f t="shared" si="245"/>
        <v>-3.1039676747602551</v>
      </c>
      <c r="CB97" s="18">
        <f t="shared" si="245"/>
        <v>-9.4943119592455165</v>
      </c>
      <c r="CC97" s="18">
        <f t="shared" si="245"/>
        <v>2.3581107454061279</v>
      </c>
      <c r="CD97" s="18">
        <f t="shared" si="245"/>
        <v>-0.39992527888084162</v>
      </c>
      <c r="CE97" s="18">
        <f t="shared" si="246"/>
        <v>-0.14547755977278864</v>
      </c>
      <c r="CG97" s="18">
        <f t="shared" si="247"/>
        <v>0.511062351228464</v>
      </c>
      <c r="CH97" s="18">
        <f t="shared" si="248"/>
        <v>2.4220310877168139</v>
      </c>
      <c r="CI97" s="18">
        <f t="shared" si="249"/>
        <v>2.791493103361975</v>
      </c>
      <c r="CK97" t="str">
        <f t="shared" si="262"/>
        <v>53 Skilled construction and building trades</v>
      </c>
      <c r="CL97" s="18">
        <f t="shared" si="250"/>
        <v>-0.34940378797660987</v>
      </c>
      <c r="CM97" s="18">
        <f t="shared" si="250"/>
        <v>-19.057032225795556</v>
      </c>
      <c r="CN97" s="18">
        <f t="shared" si="250"/>
        <v>-2.0290563727356159</v>
      </c>
      <c r="CO97" s="18">
        <f t="shared" si="250"/>
        <v>-11.220897983630618</v>
      </c>
      <c r="CP97" s="18">
        <f t="shared" si="251"/>
        <v>-8.9723531128726552</v>
      </c>
      <c r="CR97" s="18">
        <f t="shared" si="252"/>
        <v>-8.2570017991878473</v>
      </c>
      <c r="CS97" s="18">
        <f t="shared" si="253"/>
        <v>1.1051906042052417</v>
      </c>
      <c r="CT97" s="18">
        <f t="shared" si="254"/>
        <v>-5.131402710880506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2.769068954719156</v>
      </c>
      <c r="C98" s="18">
        <f t="shared" si="210"/>
        <v>9.4503511786122587</v>
      </c>
      <c r="D98" s="18">
        <f t="shared" si="210"/>
        <v>5.0485835275085655</v>
      </c>
      <c r="E98" s="18">
        <f t="shared" si="210"/>
        <v>3.091820793175204</v>
      </c>
      <c r="F98" s="18">
        <f t="shared" si="211"/>
        <v>4.087994649775295</v>
      </c>
      <c r="H98" s="18">
        <f t="shared" si="212"/>
        <v>3.7399912472139585</v>
      </c>
      <c r="I98" s="18">
        <f t="shared" si="213"/>
        <v>3.7598891708442661</v>
      </c>
      <c r="J98" s="18">
        <f t="shared" si="214"/>
        <v>6.2253990847335627</v>
      </c>
      <c r="L98" t="str">
        <f t="shared" si="255"/>
        <v>54 Textiles, printing and other skilled trades</v>
      </c>
      <c r="M98" s="18">
        <f t="shared" si="215"/>
        <v>3.3469121530054213</v>
      </c>
      <c r="N98" s="18">
        <f t="shared" si="215"/>
        <v>8.7593640752219528</v>
      </c>
      <c r="O98" s="18">
        <f t="shared" si="215"/>
        <v>4.7549078142018253</v>
      </c>
      <c r="P98" s="18">
        <f t="shared" si="215"/>
        <v>3.8484603900665437</v>
      </c>
      <c r="Q98" s="18">
        <f t="shared" si="216"/>
        <v>4.4320248223462588</v>
      </c>
      <c r="S98" s="18">
        <f t="shared" si="217"/>
        <v>4.1497346608912578</v>
      </c>
      <c r="T98" s="18">
        <f t="shared" si="218"/>
        <v>4.032086497538856</v>
      </c>
      <c r="U98" s="18">
        <f t="shared" si="219"/>
        <v>6.7115017821792966</v>
      </c>
      <c r="W98" t="str">
        <f t="shared" si="256"/>
        <v>54 Textiles, printing and other skilled trades</v>
      </c>
      <c r="X98" s="18">
        <f t="shared" si="220"/>
        <v>0.59386362062636699</v>
      </c>
      <c r="Y98" s="18">
        <f t="shared" si="220"/>
        <v>-6.1860010034595287</v>
      </c>
      <c r="Z98" s="18">
        <f t="shared" si="220"/>
        <v>4.0162509434251037</v>
      </c>
      <c r="AA98" s="18">
        <f t="shared" si="220"/>
        <v>2.6202564378605464</v>
      </c>
      <c r="AB98" s="18">
        <f t="shared" si="221"/>
        <v>2.4782113598032618</v>
      </c>
      <c r="AD98" s="18">
        <f t="shared" si="222"/>
        <v>3.0834936977254923</v>
      </c>
      <c r="AE98" s="18">
        <f t="shared" si="223"/>
        <v>3.7563484508221778</v>
      </c>
      <c r="AF98" s="18">
        <f t="shared" si="224"/>
        <v>5.7577414393826354</v>
      </c>
      <c r="AH98" t="str">
        <f t="shared" si="257"/>
        <v>54 Textiles, printing and other skilled trades</v>
      </c>
      <c r="AI98" s="18">
        <f t="shared" si="225"/>
        <v>-0.31958581919526718</v>
      </c>
      <c r="AJ98" s="18">
        <f t="shared" si="225"/>
        <v>-3.7877627341082687</v>
      </c>
      <c r="AK98" s="18">
        <f t="shared" si="225"/>
        <v>1.3773930954681823</v>
      </c>
      <c r="AL98" s="18">
        <f t="shared" si="225"/>
        <v>2.2922934995474487</v>
      </c>
      <c r="AM98" s="18">
        <f t="shared" si="226"/>
        <v>1.6155838664093869</v>
      </c>
      <c r="AO98" s="18">
        <f t="shared" si="227"/>
        <v>1.9864129475054559</v>
      </c>
      <c r="AP98" s="18">
        <f t="shared" si="228"/>
        <v>3.3346259052481342</v>
      </c>
      <c r="AQ98" s="18">
        <f t="shared" si="229"/>
        <v>4.6551159434591316</v>
      </c>
      <c r="AS98" t="str">
        <f t="shared" si="258"/>
        <v>54 Textiles, printing and other skilled trades</v>
      </c>
      <c r="AT98" s="18">
        <f t="shared" si="230"/>
        <v>-0.17768625606476851</v>
      </c>
      <c r="AU98" s="18">
        <f t="shared" si="230"/>
        <v>-3.9710683050639295</v>
      </c>
      <c r="AV98" s="18">
        <f t="shared" si="230"/>
        <v>3.0386129231857906</v>
      </c>
      <c r="AW98" s="18">
        <f t="shared" si="230"/>
        <v>2.2140905545630307</v>
      </c>
      <c r="AX98" s="18">
        <f t="shared" si="231"/>
        <v>2.0720560236048513</v>
      </c>
      <c r="AZ98" s="18">
        <f t="shared" si="232"/>
        <v>2.4881956260525362</v>
      </c>
      <c r="BA98" s="18">
        <f t="shared" si="233"/>
        <v>3.4792605632236073</v>
      </c>
      <c r="BB98" s="18">
        <f t="shared" si="234"/>
        <v>5.1241909401946506</v>
      </c>
      <c r="BD98" t="str">
        <f t="shared" si="259"/>
        <v>54 Textiles, printing and other skilled trades</v>
      </c>
      <c r="BE98" s="18">
        <f t="shared" si="235"/>
        <v>-2.6530132294142916</v>
      </c>
      <c r="BF98" s="18">
        <f t="shared" si="235"/>
        <v>-3.2222711441831309</v>
      </c>
      <c r="BG98" s="18">
        <f t="shared" si="235"/>
        <v>1.6315037601082327</v>
      </c>
      <c r="BH98" s="18">
        <f t="shared" si="235"/>
        <v>1.014794075416825</v>
      </c>
      <c r="BI98" s="18">
        <f t="shared" si="236"/>
        <v>0.93642954912938059</v>
      </c>
      <c r="BK98" s="18">
        <f t="shared" si="237"/>
        <v>1.2199470390007905</v>
      </c>
      <c r="BL98" s="18">
        <f t="shared" si="238"/>
        <v>2.5729897126138157</v>
      </c>
      <c r="BM98" s="18">
        <f t="shared" si="239"/>
        <v>3.450298022770304</v>
      </c>
      <c r="BO98" t="str">
        <f t="shared" si="260"/>
        <v>54 Textiles, printing and other skilled trades</v>
      </c>
      <c r="BP98" s="18">
        <f t="shared" si="240"/>
        <v>-4.1207300536113545</v>
      </c>
      <c r="BQ98" s="18">
        <f t="shared" si="240"/>
        <v>-8.9043172586124477</v>
      </c>
      <c r="BR98" s="18">
        <f t="shared" si="240"/>
        <v>-1.9613706347750059</v>
      </c>
      <c r="BS98" s="18">
        <f t="shared" si="240"/>
        <v>-1.0325192308497155</v>
      </c>
      <c r="BT98" s="18">
        <f t="shared" si="241"/>
        <v>-1.8335538154995445</v>
      </c>
      <c r="BV98" s="18">
        <f t="shared" si="242"/>
        <v>-1.3431100768428128</v>
      </c>
      <c r="BW98" s="18">
        <f t="shared" si="243"/>
        <v>2.0084073035862682</v>
      </c>
      <c r="BX98" s="18">
        <f t="shared" si="244"/>
        <v>1.01726235469497</v>
      </c>
      <c r="BZ98" t="str">
        <f t="shared" si="261"/>
        <v>54 Textiles, printing and other skilled trades</v>
      </c>
      <c r="CA98" s="18">
        <f t="shared" si="245"/>
        <v>-4.5355863794274036</v>
      </c>
      <c r="CB98" s="18">
        <f t="shared" si="245"/>
        <v>-13.848298035096995</v>
      </c>
      <c r="CC98" s="18">
        <f t="shared" si="245"/>
        <v>0.86434529288754725</v>
      </c>
      <c r="CD98" s="18">
        <f t="shared" si="245"/>
        <v>-1.5152344311631594</v>
      </c>
      <c r="CE98" s="18">
        <f t="shared" si="246"/>
        <v>-1.6039478285107323</v>
      </c>
      <c r="CG98" s="18">
        <f t="shared" si="247"/>
        <v>-0.72834514813369111</v>
      </c>
      <c r="CH98" s="18">
        <f t="shared" si="248"/>
        <v>2.1017010507024425</v>
      </c>
      <c r="CI98" s="18">
        <f t="shared" si="249"/>
        <v>1.5649406638206687</v>
      </c>
      <c r="CK98" t="str">
        <f t="shared" si="262"/>
        <v>54 Textiles, printing and other skilled trades</v>
      </c>
      <c r="CL98" s="18">
        <f t="shared" si="250"/>
        <v>-1.7056182912155715</v>
      </c>
      <c r="CM98" s="18">
        <f t="shared" si="250"/>
        <v>-13.260229189393124</v>
      </c>
      <c r="CN98" s="18">
        <f t="shared" si="250"/>
        <v>-4.5166188674640289</v>
      </c>
      <c r="CO98" s="18">
        <f t="shared" si="250"/>
        <v>-3.1174131570060215</v>
      </c>
      <c r="CP98" s="18">
        <f t="shared" si="251"/>
        <v>-4.2211418972224131</v>
      </c>
      <c r="CR98" s="18">
        <f t="shared" si="252"/>
        <v>-3.5860785536862672</v>
      </c>
      <c r="CS98" s="18">
        <f t="shared" si="253"/>
        <v>1.2288315089565849</v>
      </c>
      <c r="CT98" s="18">
        <f t="shared" si="254"/>
        <v>-1.6488180094072047</v>
      </c>
    </row>
    <row r="99" spans="1:98" x14ac:dyDescent="0.2">
      <c r="A99" t="str">
        <f t="shared" si="209"/>
        <v>61 Caring personal service occupations</v>
      </c>
      <c r="B99" s="18">
        <f t="shared" si="210"/>
        <v>6.5971467628321623</v>
      </c>
      <c r="C99" s="18">
        <f t="shared" si="210"/>
        <v>0.1341170390030566</v>
      </c>
      <c r="D99" s="18">
        <f t="shared" si="210"/>
        <v>6.4830726823816631</v>
      </c>
      <c r="E99" s="18">
        <f t="shared" si="210"/>
        <v>3.3688376110500462</v>
      </c>
      <c r="F99" s="18">
        <f t="shared" si="211"/>
        <v>4.1250156101425794</v>
      </c>
      <c r="H99" s="18">
        <f t="shared" si="212"/>
        <v>4.3966621551837282</v>
      </c>
      <c r="I99" s="18">
        <f t="shared" si="213"/>
        <v>4.1218146339544903</v>
      </c>
      <c r="J99" s="18">
        <f t="shared" si="214"/>
        <v>6.9496461332263948</v>
      </c>
      <c r="L99" t="str">
        <f t="shared" si="255"/>
        <v>61 Caring personal service occupations</v>
      </c>
      <c r="M99" s="18">
        <f t="shared" si="215"/>
        <v>9.4518878127154871</v>
      </c>
      <c r="N99" s="18">
        <f t="shared" si="215"/>
        <v>1.2702678983042448</v>
      </c>
      <c r="O99" s="18">
        <f t="shared" si="215"/>
        <v>5.6444204009920895</v>
      </c>
      <c r="P99" s="18">
        <f t="shared" si="215"/>
        <v>3.0449137490866418</v>
      </c>
      <c r="Q99" s="18">
        <f t="shared" si="216"/>
        <v>3.7376185639526494</v>
      </c>
      <c r="S99" s="18">
        <f t="shared" si="217"/>
        <v>3.9042300022414489</v>
      </c>
      <c r="T99" s="18">
        <f t="shared" si="218"/>
        <v>4.1843642385141822</v>
      </c>
      <c r="U99" s="18">
        <f t="shared" si="219"/>
        <v>6.6471394746630441</v>
      </c>
      <c r="W99" t="str">
        <f t="shared" si="256"/>
        <v>61 Caring personal service occupations</v>
      </c>
      <c r="X99" s="18">
        <f t="shared" si="220"/>
        <v>6.2263172505464981</v>
      </c>
      <c r="Y99" s="18">
        <f t="shared" si="220"/>
        <v>-6.1130498600736054</v>
      </c>
      <c r="Z99" s="18">
        <f t="shared" si="220"/>
        <v>3.5595680801079999</v>
      </c>
      <c r="AA99" s="18">
        <f t="shared" si="220"/>
        <v>1.7251953692303257</v>
      </c>
      <c r="AB99" s="18">
        <f t="shared" si="221"/>
        <v>1.783552992474835</v>
      </c>
      <c r="AD99" s="18">
        <f t="shared" si="222"/>
        <v>2.3330139273869843</v>
      </c>
      <c r="AE99" s="18">
        <f t="shared" si="223"/>
        <v>3.9652552146180797</v>
      </c>
      <c r="AF99" s="18">
        <f t="shared" si="224"/>
        <v>5.4137206570429752</v>
      </c>
      <c r="AH99" t="str">
        <f t="shared" si="257"/>
        <v>61 Caring personal service occupations</v>
      </c>
      <c r="AI99" s="18">
        <f t="shared" si="225"/>
        <v>2.8225712141775716</v>
      </c>
      <c r="AJ99" s="18">
        <f t="shared" si="225"/>
        <v>-4.7159137971865768</v>
      </c>
      <c r="AK99" s="18">
        <f t="shared" si="225"/>
        <v>1.1422707427202639</v>
      </c>
      <c r="AL99" s="18">
        <f t="shared" si="225"/>
        <v>0.39721931219640627</v>
      </c>
      <c r="AM99" s="18">
        <f t="shared" si="226"/>
        <v>0.30123829330026552</v>
      </c>
      <c r="AO99" s="18">
        <f t="shared" si="227"/>
        <v>0.6449579700527508</v>
      </c>
      <c r="AP99" s="18">
        <f t="shared" si="228"/>
        <v>3.2414543715923561</v>
      </c>
      <c r="AQ99" s="18">
        <f t="shared" si="229"/>
        <v>3.6611039470662909</v>
      </c>
      <c r="AS99" t="str">
        <f t="shared" si="258"/>
        <v>61 Caring personal service occupations</v>
      </c>
      <c r="AT99" s="18">
        <f t="shared" si="230"/>
        <v>4.9457688361930208</v>
      </c>
      <c r="AU99" s="18">
        <f t="shared" si="230"/>
        <v>-3.8464749331005854</v>
      </c>
      <c r="AV99" s="18">
        <f t="shared" si="230"/>
        <v>1.4268594005493629</v>
      </c>
      <c r="AW99" s="18">
        <f t="shared" si="230"/>
        <v>0.7117315142172842</v>
      </c>
      <c r="AX99" s="18">
        <f t="shared" si="231"/>
        <v>0.64290652873972842</v>
      </c>
      <c r="AZ99" s="18">
        <f t="shared" si="232"/>
        <v>0.94954547629921837</v>
      </c>
      <c r="BA99" s="18">
        <f t="shared" si="233"/>
        <v>3.3528977523743064</v>
      </c>
      <c r="BB99" s="18">
        <f t="shared" si="234"/>
        <v>3.9665905604464147</v>
      </c>
      <c r="BD99" t="str">
        <f t="shared" si="259"/>
        <v>61 Caring personal service occupations</v>
      </c>
      <c r="BE99" s="18">
        <f t="shared" si="235"/>
        <v>3.1579953553502405</v>
      </c>
      <c r="BF99" s="18">
        <f t="shared" si="235"/>
        <v>-0.25894685155850583</v>
      </c>
      <c r="BG99" s="18">
        <f t="shared" si="235"/>
        <v>1.3190033604937534</v>
      </c>
      <c r="BH99" s="18">
        <f t="shared" si="235"/>
        <v>1.2701903668623338</v>
      </c>
      <c r="BI99" s="18">
        <f t="shared" si="236"/>
        <v>1.1891732125994592</v>
      </c>
      <c r="BK99" s="18">
        <f t="shared" si="237"/>
        <v>1.2864587511915104</v>
      </c>
      <c r="BL99" s="18">
        <f t="shared" si="238"/>
        <v>3.304000133609275</v>
      </c>
      <c r="BM99" s="18">
        <f t="shared" si="239"/>
        <v>4.147872247532991</v>
      </c>
      <c r="BO99" t="str">
        <f t="shared" si="260"/>
        <v>61 Caring personal service occupations</v>
      </c>
      <c r="BP99" s="18">
        <f t="shared" si="240"/>
        <v>0.17234903165836979</v>
      </c>
      <c r="BQ99" s="18">
        <f t="shared" si="240"/>
        <v>-8.8761038547624072</v>
      </c>
      <c r="BR99" s="18">
        <f t="shared" si="240"/>
        <v>0.16362872713058252</v>
      </c>
      <c r="BS99" s="18">
        <f t="shared" si="240"/>
        <v>-1.8534017492960353</v>
      </c>
      <c r="BT99" s="18">
        <f t="shared" si="241"/>
        <v>-1.6847381298349173</v>
      </c>
      <c r="BV99" s="18">
        <f t="shared" si="242"/>
        <v>-1.1856122028322313</v>
      </c>
      <c r="BW99" s="18">
        <f t="shared" si="243"/>
        <v>2.4760418310527221</v>
      </c>
      <c r="BX99" s="18">
        <f t="shared" si="244"/>
        <v>1.6562492789939931</v>
      </c>
      <c r="BZ99" t="str">
        <f t="shared" si="261"/>
        <v>61 Caring personal service occupations</v>
      </c>
      <c r="CA99" s="18">
        <f t="shared" si="245"/>
        <v>-11.316517023723483</v>
      </c>
      <c r="CB99" s="18">
        <f t="shared" si="245"/>
        <v>-17.641660213689768</v>
      </c>
      <c r="CC99" s="18">
        <f t="shared" si="245"/>
        <v>-4.213413051588466</v>
      </c>
      <c r="CD99" s="18">
        <f t="shared" si="245"/>
        <v>-1.8841783008506696</v>
      </c>
      <c r="CE99" s="18">
        <f t="shared" si="246"/>
        <v>-3.6778105673161199</v>
      </c>
      <c r="CG99" s="18">
        <f t="shared" si="247"/>
        <v>-2.6668161314731598</v>
      </c>
      <c r="CH99" s="18">
        <f t="shared" si="248"/>
        <v>1.5147218571164967</v>
      </c>
      <c r="CI99" s="18">
        <f t="shared" si="249"/>
        <v>-0.55700530355640154</v>
      </c>
      <c r="CK99" t="str">
        <f t="shared" si="262"/>
        <v>61 Caring personal service occupations</v>
      </c>
      <c r="CL99" s="18">
        <f t="shared" si="250"/>
        <v>-3.9475788265523559</v>
      </c>
      <c r="CM99" s="18">
        <f t="shared" si="250"/>
        <v>-1.1424579539988988</v>
      </c>
      <c r="CN99" s="18">
        <f t="shared" si="250"/>
        <v>4.7357854117086706</v>
      </c>
      <c r="CO99" s="18">
        <f t="shared" si="250"/>
        <v>2.2323041957629242</v>
      </c>
      <c r="CP99" s="18">
        <f t="shared" si="251"/>
        <v>2.7922620343852067</v>
      </c>
      <c r="CR99" s="18">
        <f t="shared" si="252"/>
        <v>3.0600773794687841</v>
      </c>
      <c r="CS99" s="18">
        <f t="shared" si="253"/>
        <v>1.9932616833692407</v>
      </c>
      <c r="CT99" s="18">
        <f t="shared" si="254"/>
        <v>4.4309499236016903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8.3390293521183203</v>
      </c>
      <c r="C100" s="18">
        <f t="shared" si="210"/>
        <v>12.109670287805386</v>
      </c>
      <c r="D100" s="18">
        <f t="shared" si="210"/>
        <v>4.1931508055863542</v>
      </c>
      <c r="E100" s="18">
        <f t="shared" si="210"/>
        <v>3.3283049059857905</v>
      </c>
      <c r="F100" s="18">
        <f t="shared" si="211"/>
        <v>4.1272739671036174</v>
      </c>
      <c r="H100" s="18">
        <f t="shared" si="212"/>
        <v>3.6157862961851084</v>
      </c>
      <c r="I100" s="18">
        <f t="shared" si="213"/>
        <v>3.7819824242249389</v>
      </c>
      <c r="J100" s="18">
        <f t="shared" si="214"/>
        <v>6.1525566631617234</v>
      </c>
      <c r="L100" t="str">
        <f t="shared" si="255"/>
        <v>62 Leisure, travel and related personal service occupations</v>
      </c>
      <c r="M100" s="18">
        <f t="shared" si="215"/>
        <v>6.6544647035918558</v>
      </c>
      <c r="N100" s="18">
        <f t="shared" si="215"/>
        <v>-4.443760156500332</v>
      </c>
      <c r="O100" s="18">
        <f t="shared" si="215"/>
        <v>4.1968390154250246</v>
      </c>
      <c r="P100" s="18">
        <f t="shared" si="215"/>
        <v>2.7758529713086233</v>
      </c>
      <c r="Q100" s="18">
        <f t="shared" si="216"/>
        <v>2.7490149284723042</v>
      </c>
      <c r="S100" s="18">
        <f t="shared" si="217"/>
        <v>3.2473486394152262</v>
      </c>
      <c r="T100" s="18">
        <f t="shared" si="218"/>
        <v>3.80074228239351</v>
      </c>
      <c r="U100" s="18">
        <f t="shared" si="219"/>
        <v>5.9061167668842396</v>
      </c>
      <c r="W100" t="str">
        <f t="shared" si="256"/>
        <v>62 Leisure, travel and related personal service occupations</v>
      </c>
      <c r="X100" s="18">
        <f t="shared" si="220"/>
        <v>5.9233766089986206</v>
      </c>
      <c r="Y100" s="18">
        <f t="shared" si="220"/>
        <v>-9.4468865441226448</v>
      </c>
      <c r="Z100" s="18">
        <f t="shared" si="220"/>
        <v>4.2255985840667032</v>
      </c>
      <c r="AA100" s="18">
        <f t="shared" si="220"/>
        <v>3.0126443454160823</v>
      </c>
      <c r="AB100" s="18">
        <f t="shared" si="221"/>
        <v>2.5604802692218431</v>
      </c>
      <c r="AD100" s="18">
        <f t="shared" si="222"/>
        <v>3.4153858023701078</v>
      </c>
      <c r="AE100" s="18">
        <f t="shared" si="223"/>
        <v>4.0642574148223032</v>
      </c>
      <c r="AF100" s="18">
        <f t="shared" si="224"/>
        <v>6.2210493078500129</v>
      </c>
      <c r="AH100" t="str">
        <f t="shared" si="257"/>
        <v>62 Leisure, travel and related personal service occupations</v>
      </c>
      <c r="AI100" s="18">
        <f t="shared" si="225"/>
        <v>5.7100659302290246</v>
      </c>
      <c r="AJ100" s="18">
        <f t="shared" si="225"/>
        <v>-7.9806582969968236</v>
      </c>
      <c r="AK100" s="18">
        <f t="shared" si="225"/>
        <v>2.1861957973890345</v>
      </c>
      <c r="AL100" s="18">
        <f t="shared" si="225"/>
        <v>2.7589332292067947</v>
      </c>
      <c r="AM100" s="18">
        <f t="shared" si="226"/>
        <v>1.8743285615354877</v>
      </c>
      <c r="AO100" s="18">
        <f t="shared" si="227"/>
        <v>2.5676649594805978</v>
      </c>
      <c r="AP100" s="18">
        <f t="shared" si="228"/>
        <v>3.7793112733936152</v>
      </c>
      <c r="AQ100" s="18">
        <f t="shared" si="229"/>
        <v>5.4198446500812958</v>
      </c>
      <c r="AS100" t="str">
        <f t="shared" si="258"/>
        <v>62 Leisure, travel and related personal service occupations</v>
      </c>
      <c r="AT100" s="18">
        <f t="shared" si="230"/>
        <v>6.4850992461254142</v>
      </c>
      <c r="AU100" s="18">
        <f t="shared" si="230"/>
        <v>-1.1156603932079179</v>
      </c>
      <c r="AV100" s="18">
        <f t="shared" si="230"/>
        <v>2.9894989791183546</v>
      </c>
      <c r="AW100" s="18">
        <f t="shared" si="230"/>
        <v>3.3593847444074898</v>
      </c>
      <c r="AX100" s="18">
        <f t="shared" si="231"/>
        <v>2.9584420936454636</v>
      </c>
      <c r="AZ100" s="18">
        <f t="shared" si="232"/>
        <v>3.2359421198653093</v>
      </c>
      <c r="BA100" s="18">
        <f t="shared" si="233"/>
        <v>4.0169491728585749</v>
      </c>
      <c r="BB100" s="18">
        <f t="shared" si="234"/>
        <v>6.0621378234495982</v>
      </c>
      <c r="BD100" t="str">
        <f t="shared" si="259"/>
        <v>62 Leisure, travel and related personal service occupations</v>
      </c>
      <c r="BE100" s="18">
        <f t="shared" si="235"/>
        <v>-0.62897543172926174</v>
      </c>
      <c r="BF100" s="18">
        <f t="shared" si="235"/>
        <v>-2.1229742998923329</v>
      </c>
      <c r="BG100" s="18">
        <f t="shared" si="235"/>
        <v>-1.3067898834711045</v>
      </c>
      <c r="BH100" s="18">
        <f t="shared" si="235"/>
        <v>-1.0238557250913383</v>
      </c>
      <c r="BI100" s="18">
        <f t="shared" si="236"/>
        <v>-1.1813530055593602</v>
      </c>
      <c r="BK100" s="18">
        <f t="shared" si="237"/>
        <v>-1.1182571206875269</v>
      </c>
      <c r="BL100" s="18">
        <f t="shared" si="238"/>
        <v>2.388146525052437</v>
      </c>
      <c r="BM100" s="18">
        <f t="shared" si="239"/>
        <v>1.6037964432128904</v>
      </c>
      <c r="BO100" t="str">
        <f t="shared" si="260"/>
        <v>62 Leisure, travel and related personal service occupations</v>
      </c>
      <c r="BP100" s="18">
        <f t="shared" si="240"/>
        <v>-1.3248341907297512</v>
      </c>
      <c r="BQ100" s="18">
        <f t="shared" si="240"/>
        <v>-9.1733912043755481</v>
      </c>
      <c r="BR100" s="18">
        <f t="shared" si="240"/>
        <v>-2.0470923693117316</v>
      </c>
      <c r="BS100" s="18">
        <f t="shared" si="240"/>
        <v>-2.2549541276757457</v>
      </c>
      <c r="BT100" s="18">
        <f t="shared" si="241"/>
        <v>-2.6377825041161929</v>
      </c>
      <c r="BV100" s="18">
        <f t="shared" si="242"/>
        <v>-2.1857159316933772</v>
      </c>
      <c r="BW100" s="18">
        <f t="shared" si="243"/>
        <v>2.1803468752953581</v>
      </c>
      <c r="BX100" s="18">
        <f t="shared" si="244"/>
        <v>0.63656372575062736</v>
      </c>
      <c r="BZ100" t="str">
        <f t="shared" si="261"/>
        <v>62 Leisure, travel and related personal service occupations</v>
      </c>
      <c r="CA100" s="18">
        <f t="shared" si="245"/>
        <v>1.2066814920047131</v>
      </c>
      <c r="CB100" s="18">
        <f t="shared" si="245"/>
        <v>-17.92669367135592</v>
      </c>
      <c r="CC100" s="18">
        <f t="shared" si="245"/>
        <v>-2.4651805007569472E-2</v>
      </c>
      <c r="CD100" s="18">
        <f t="shared" si="245"/>
        <v>-2.9131896687065839</v>
      </c>
      <c r="CE100" s="18">
        <f t="shared" si="246"/>
        <v>-3.0429695997200135</v>
      </c>
      <c r="CG100" s="18">
        <f t="shared" si="247"/>
        <v>-1.9597378455527892</v>
      </c>
      <c r="CH100" s="18">
        <f t="shared" si="248"/>
        <v>2.1790381009120674</v>
      </c>
      <c r="CI100" s="18">
        <f t="shared" si="249"/>
        <v>0.78757238303845956</v>
      </c>
      <c r="CK100" t="str">
        <f t="shared" si="262"/>
        <v>62 Leisure, travel and related personal service occupations</v>
      </c>
      <c r="CL100" s="18">
        <f t="shared" si="250"/>
        <v>0.9023362522960543</v>
      </c>
      <c r="CM100" s="18">
        <f t="shared" si="250"/>
        <v>-15.857516845396036</v>
      </c>
      <c r="CN100" s="18">
        <f t="shared" si="250"/>
        <v>-2.4138117848546248</v>
      </c>
      <c r="CO100" s="18">
        <f t="shared" si="250"/>
        <v>-0.26048063074171068</v>
      </c>
      <c r="CP100" s="18">
        <f t="shared" si="251"/>
        <v>-1.9857179709354189</v>
      </c>
      <c r="CR100" s="18">
        <f t="shared" si="252"/>
        <v>-0.98348603820710423</v>
      </c>
      <c r="CS100" s="18">
        <f t="shared" si="253"/>
        <v>1.5534718012895743</v>
      </c>
      <c r="CT100" s="18">
        <f t="shared" si="254"/>
        <v>0.77253238068339947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-0.72224219810600454</v>
      </c>
      <c r="C101" s="18">
        <f t="shared" si="210"/>
        <v>21.745898148436858</v>
      </c>
      <c r="D101" s="18">
        <f t="shared" si="210"/>
        <v>0.88960070795838231</v>
      </c>
      <c r="E101" s="18">
        <f t="shared" si="210"/>
        <v>3.5318609614004348</v>
      </c>
      <c r="F101" s="18">
        <f t="shared" si="211"/>
        <v>3.7442797427387875</v>
      </c>
      <c r="H101" s="18">
        <f t="shared" si="212"/>
        <v>2.6435068312126608</v>
      </c>
      <c r="I101" s="18">
        <f t="shared" si="213"/>
        <v>3.3883908195545986</v>
      </c>
      <c r="J101" s="18">
        <f t="shared" si="214"/>
        <v>5.1616817363505207</v>
      </c>
      <c r="L101" t="str">
        <f t="shared" si="255"/>
        <v>63 Community and civil enforcement occupations</v>
      </c>
      <c r="M101" s="18">
        <f t="shared" si="215"/>
        <v>-1.4358156623324292</v>
      </c>
      <c r="N101" s="18">
        <f t="shared" si="215"/>
        <v>47.150914846391537</v>
      </c>
      <c r="O101" s="18">
        <f t="shared" si="215"/>
        <v>-2.486486962089296</v>
      </c>
      <c r="P101" s="18">
        <f t="shared" si="215"/>
        <v>3.463094519794252</v>
      </c>
      <c r="Q101" s="18">
        <f t="shared" si="216"/>
        <v>3.8266522718199525</v>
      </c>
      <c r="S101" s="18">
        <f t="shared" si="217"/>
        <v>1.4406235351136942</v>
      </c>
      <c r="T101" s="18">
        <f t="shared" si="218"/>
        <v>2.925800003419643</v>
      </c>
      <c r="U101" s="18">
        <f t="shared" si="219"/>
        <v>3.9209661923637729</v>
      </c>
      <c r="W101" t="str">
        <f t="shared" si="256"/>
        <v>63 Community and civil enforcement occupations</v>
      </c>
      <c r="X101" s="18">
        <f t="shared" si="220"/>
        <v>9.1423886014330158E-2</v>
      </c>
      <c r="Y101" s="18">
        <f t="shared" si="220"/>
        <v>10.135057139298564</v>
      </c>
      <c r="Z101" s="18">
        <f t="shared" si="220"/>
        <v>1.0336632642686583</v>
      </c>
      <c r="AA101" s="18">
        <f t="shared" si="220"/>
        <v>1.8914481587020582</v>
      </c>
      <c r="AB101" s="18">
        <f t="shared" si="221"/>
        <v>2.1179503453153226</v>
      </c>
      <c r="AD101" s="18">
        <f t="shared" si="222"/>
        <v>1.6047137132184641</v>
      </c>
      <c r="AE101" s="18">
        <f t="shared" si="223"/>
        <v>3.6061999220787344</v>
      </c>
      <c r="AF101" s="18">
        <f t="shared" si="224"/>
        <v>4.627625020864734</v>
      </c>
      <c r="AH101" t="str">
        <f t="shared" si="257"/>
        <v>63 Community and civil enforcement occupations</v>
      </c>
      <c r="AI101" s="18">
        <f t="shared" si="225"/>
        <v>-2.0574397162701374</v>
      </c>
      <c r="AJ101" s="18">
        <f t="shared" si="225"/>
        <v>31.292279622912123</v>
      </c>
      <c r="AK101" s="18">
        <f t="shared" si="225"/>
        <v>-4.0374694168546776</v>
      </c>
      <c r="AL101" s="18">
        <f t="shared" si="225"/>
        <v>1.6278695010299327</v>
      </c>
      <c r="AM101" s="18">
        <f t="shared" si="226"/>
        <v>1.4331099836231376</v>
      </c>
      <c r="AO101" s="18">
        <f t="shared" si="227"/>
        <v>-0.29679674595967098</v>
      </c>
      <c r="AP101" s="18">
        <f t="shared" si="228"/>
        <v>2.8112802891382627</v>
      </c>
      <c r="AQ101" s="18">
        <f t="shared" si="229"/>
        <v>2.6113912540322914</v>
      </c>
      <c r="AS101" t="str">
        <f t="shared" si="258"/>
        <v>63 Community and civil enforcement occupations</v>
      </c>
      <c r="AT101" s="18">
        <f t="shared" si="230"/>
        <v>-4.291023789172776</v>
      </c>
      <c r="AU101" s="18">
        <f t="shared" si="230"/>
        <v>26.963200442223823</v>
      </c>
      <c r="AV101" s="18">
        <f t="shared" si="230"/>
        <v>-4.9475117915400162</v>
      </c>
      <c r="AW101" s="18">
        <f t="shared" si="230"/>
        <v>0.69399929004874128</v>
      </c>
      <c r="AX101" s="18">
        <f t="shared" si="231"/>
        <v>0.3392154162427552</v>
      </c>
      <c r="AZ101" s="18">
        <f t="shared" si="232"/>
        <v>-1.2227593115150426</v>
      </c>
      <c r="BA101" s="18">
        <f t="shared" si="233"/>
        <v>2.6306326696215798</v>
      </c>
      <c r="BB101" s="18">
        <f t="shared" si="234"/>
        <v>1.8046406499668377</v>
      </c>
      <c r="BD101" t="str">
        <f t="shared" si="259"/>
        <v>63 Community and civil enforcement occupations</v>
      </c>
      <c r="BE101" s="18">
        <f t="shared" si="235"/>
        <v>-11.1748553799764</v>
      </c>
      <c r="BF101" s="18">
        <f t="shared" si="235"/>
        <v>51.470644882490092</v>
      </c>
      <c r="BG101" s="18">
        <f t="shared" si="235"/>
        <v>-8.6080872535035482</v>
      </c>
      <c r="BH101" s="18">
        <f t="shared" si="235"/>
        <v>0.42563255687395607</v>
      </c>
      <c r="BI101" s="18">
        <f t="shared" si="236"/>
        <v>4.7690244775178137E-2</v>
      </c>
      <c r="BK101" s="18">
        <f t="shared" si="237"/>
        <v>-2.6807008032647905</v>
      </c>
      <c r="BL101" s="18">
        <f t="shared" si="238"/>
        <v>1.5293503165610289</v>
      </c>
      <c r="BM101" s="18">
        <f t="shared" si="239"/>
        <v>-0.54774120408732641</v>
      </c>
      <c r="BO101" t="str">
        <f t="shared" si="260"/>
        <v>63 Community and civil enforcement occupations</v>
      </c>
      <c r="BP101" s="18">
        <f t="shared" si="240"/>
        <v>-4.685571956254309</v>
      </c>
      <c r="BQ101" s="18">
        <f t="shared" si="240"/>
        <v>21.063044754915182</v>
      </c>
      <c r="BR101" s="18">
        <f t="shared" si="240"/>
        <v>-5.9777354868639883</v>
      </c>
      <c r="BS101" s="18">
        <f t="shared" si="240"/>
        <v>-0.45926892120490281</v>
      </c>
      <c r="BT101" s="18">
        <f t="shared" si="241"/>
        <v>-1.0140998610787211</v>
      </c>
      <c r="BV101" s="18">
        <f t="shared" si="242"/>
        <v>-2.3338384102252419</v>
      </c>
      <c r="BW101" s="18">
        <f t="shared" si="243"/>
        <v>1.7989172991451197</v>
      </c>
      <c r="BX101" s="18">
        <f t="shared" si="244"/>
        <v>5.5324610047158274E-2</v>
      </c>
      <c r="BZ101" t="str">
        <f t="shared" si="261"/>
        <v>63 Community and civil enforcement occupations</v>
      </c>
      <c r="CA101" s="18">
        <f t="shared" si="245"/>
        <v>-6.26486326857012</v>
      </c>
      <c r="CB101" s="18">
        <f t="shared" si="245"/>
        <v>21.923300595177373</v>
      </c>
      <c r="CC101" s="18">
        <f t="shared" si="245"/>
        <v>-4.5680846500527501</v>
      </c>
      <c r="CD101" s="18">
        <f t="shared" si="245"/>
        <v>-1.5211793468165591</v>
      </c>
      <c r="CE101" s="18">
        <f t="shared" si="246"/>
        <v>-1.1733767592067346</v>
      </c>
      <c r="CG101" s="18">
        <f t="shared" si="247"/>
        <v>-2.5474727731048752</v>
      </c>
      <c r="CH101" s="18">
        <f t="shared" si="248"/>
        <v>1.7818856732122468</v>
      </c>
      <c r="CI101" s="18">
        <f t="shared" si="249"/>
        <v>-0.11843740309264161</v>
      </c>
      <c r="CK101" t="str">
        <f t="shared" si="262"/>
        <v>63 Community and civil enforcement occupations</v>
      </c>
      <c r="CL101" s="18">
        <f t="shared" si="250"/>
        <v>-7.888633961023328</v>
      </c>
      <c r="CM101" s="18">
        <f t="shared" si="250"/>
        <v>34.603935241168379</v>
      </c>
      <c r="CN101" s="18">
        <f t="shared" si="250"/>
        <v>-10.53011053308046</v>
      </c>
      <c r="CO101" s="18">
        <f t="shared" si="250"/>
        <v>-1.9607218122252412</v>
      </c>
      <c r="CP101" s="18">
        <f t="shared" si="251"/>
        <v>-2.817021129445052</v>
      </c>
      <c r="CR101" s="18">
        <f t="shared" si="252"/>
        <v>-4.9047034695127945</v>
      </c>
      <c r="CS101" s="18">
        <f t="shared" si="253"/>
        <v>0.87005230169987513</v>
      </c>
      <c r="CT101" s="18">
        <f t="shared" si="254"/>
        <v>-3.251389828287754</v>
      </c>
    </row>
    <row r="102" spans="1:98" x14ac:dyDescent="0.2">
      <c r="A102" t="str">
        <f t="shared" si="209"/>
        <v>71 Sales occupations</v>
      </c>
      <c r="B102" s="18">
        <f t="shared" si="210"/>
        <v>3.3299255143234063</v>
      </c>
      <c r="C102" s="18">
        <f t="shared" si="210"/>
        <v>-7.7347930345509024</v>
      </c>
      <c r="D102" s="18">
        <f t="shared" si="210"/>
        <v>1.9459195258558104</v>
      </c>
      <c r="E102" s="18">
        <f t="shared" si="210"/>
        <v>2.3220269636051727</v>
      </c>
      <c r="F102" s="18">
        <f t="shared" si="211"/>
        <v>1.545611465584007</v>
      </c>
      <c r="H102" s="18">
        <f t="shared" si="212"/>
        <v>2.1965038958194016</v>
      </c>
      <c r="I102" s="18">
        <f t="shared" si="213"/>
        <v>3.046493444525189</v>
      </c>
      <c r="J102" s="18">
        <f t="shared" si="214"/>
        <v>4.5665041558347497</v>
      </c>
      <c r="L102" t="str">
        <f t="shared" si="255"/>
        <v>71 Sales occupations</v>
      </c>
      <c r="M102" s="18">
        <f t="shared" si="215"/>
        <v>3.7410786265251517</v>
      </c>
      <c r="N102" s="18">
        <f t="shared" si="215"/>
        <v>8.6165349873255757</v>
      </c>
      <c r="O102" s="18">
        <f t="shared" si="215"/>
        <v>2.4351118466910959</v>
      </c>
      <c r="P102" s="18">
        <f t="shared" si="215"/>
        <v>3.2428213368394854</v>
      </c>
      <c r="Q102" s="18">
        <f t="shared" si="216"/>
        <v>3.3168545940627459</v>
      </c>
      <c r="S102" s="18">
        <f t="shared" si="217"/>
        <v>2.9728796579029826</v>
      </c>
      <c r="T102" s="18">
        <f t="shared" si="218"/>
        <v>3.2145916564964683</v>
      </c>
      <c r="U102" s="18">
        <f t="shared" si="219"/>
        <v>5.265525133678417</v>
      </c>
      <c r="W102" t="str">
        <f t="shared" si="256"/>
        <v>71 Sales occupations</v>
      </c>
      <c r="X102" s="18">
        <f t="shared" si="220"/>
        <v>1.6702178220171726</v>
      </c>
      <c r="Y102" s="18">
        <f t="shared" si="220"/>
        <v>1.3776147124956006</v>
      </c>
      <c r="Z102" s="18">
        <f t="shared" si="220"/>
        <v>1.0467159031568585</v>
      </c>
      <c r="AA102" s="18">
        <f t="shared" si="220"/>
        <v>2.168724902381336</v>
      </c>
      <c r="AB102" s="18">
        <f t="shared" si="221"/>
        <v>1.7673114184553196</v>
      </c>
      <c r="AD102" s="18">
        <f t="shared" si="222"/>
        <v>1.79334439744534</v>
      </c>
      <c r="AE102" s="18">
        <f t="shared" si="223"/>
        <v>3.1723135470495212</v>
      </c>
      <c r="AF102" s="18">
        <f t="shared" si="224"/>
        <v>4.3831168089650152</v>
      </c>
      <c r="AH102" t="str">
        <f t="shared" si="257"/>
        <v>71 Sales occupations</v>
      </c>
      <c r="AI102" s="18">
        <f t="shared" si="225"/>
        <v>-8.5694377650713527E-3</v>
      </c>
      <c r="AJ102" s="18">
        <f t="shared" si="225"/>
        <v>2.2381955951152888</v>
      </c>
      <c r="AK102" s="18">
        <f t="shared" si="225"/>
        <v>-0.15834346524596921</v>
      </c>
      <c r="AL102" s="18">
        <f t="shared" si="225"/>
        <v>1.5678855792521151</v>
      </c>
      <c r="AM102" s="18">
        <f t="shared" si="226"/>
        <v>1.0667990997425658</v>
      </c>
      <c r="AO102" s="18">
        <f t="shared" si="227"/>
        <v>0.98918491241712925</v>
      </c>
      <c r="AP102" s="18">
        <f t="shared" si="228"/>
        <v>2.9532946807655946</v>
      </c>
      <c r="AQ102" s="18">
        <f t="shared" si="229"/>
        <v>3.6272366425815328</v>
      </c>
      <c r="AS102" t="str">
        <f t="shared" si="258"/>
        <v>71 Sales occupations</v>
      </c>
      <c r="AT102" s="18">
        <f t="shared" si="230"/>
        <v>-0.4995016110934003</v>
      </c>
      <c r="AU102" s="18">
        <f t="shared" si="230"/>
        <v>0.82687270197574492</v>
      </c>
      <c r="AV102" s="18">
        <f t="shared" si="230"/>
        <v>-0.67546351144611716</v>
      </c>
      <c r="AW102" s="18">
        <f t="shared" si="230"/>
        <v>1.5113179779036479</v>
      </c>
      <c r="AX102" s="18">
        <f t="shared" si="231"/>
        <v>0.780203525922607</v>
      </c>
      <c r="AZ102" s="18">
        <f t="shared" si="232"/>
        <v>0.77709301568313904</v>
      </c>
      <c r="BA102" s="18">
        <f t="shared" si="233"/>
        <v>2.5646451137815385</v>
      </c>
      <c r="BB102" s="18">
        <f t="shared" si="234"/>
        <v>3.1189857134303667</v>
      </c>
      <c r="BD102" t="str">
        <f t="shared" si="259"/>
        <v>71 Sales occupations</v>
      </c>
      <c r="BE102" s="18">
        <f t="shared" si="235"/>
        <v>-2.2424102853814687</v>
      </c>
      <c r="BF102" s="18">
        <f t="shared" si="235"/>
        <v>8.4439219914414831</v>
      </c>
      <c r="BG102" s="18">
        <f t="shared" si="235"/>
        <v>-1.3688220869303436</v>
      </c>
      <c r="BH102" s="18">
        <f t="shared" si="235"/>
        <v>0.24924216002968347</v>
      </c>
      <c r="BI102" s="18">
        <f t="shared" si="236"/>
        <v>0.23178301704569471</v>
      </c>
      <c r="BK102" s="18">
        <f t="shared" si="237"/>
        <v>-0.29304069540019295</v>
      </c>
      <c r="BL102" s="18">
        <f t="shared" si="238"/>
        <v>2.35102683320636</v>
      </c>
      <c r="BM102" s="18">
        <f t="shared" si="239"/>
        <v>2.1406547536702458</v>
      </c>
      <c r="BO102" t="str">
        <f t="shared" si="260"/>
        <v>71 Sales occupations</v>
      </c>
      <c r="BP102" s="18">
        <f t="shared" si="240"/>
        <v>-3.5451285166983149</v>
      </c>
      <c r="BQ102" s="18">
        <f t="shared" si="240"/>
        <v>-5.4091237213472976</v>
      </c>
      <c r="BR102" s="18">
        <f t="shared" si="240"/>
        <v>-2.6726233782743858</v>
      </c>
      <c r="BS102" s="18">
        <f t="shared" si="240"/>
        <v>-2.4527784292680876</v>
      </c>
      <c r="BT102" s="18">
        <f t="shared" si="241"/>
        <v>-2.7088502009994686</v>
      </c>
      <c r="BV102" s="18">
        <f t="shared" si="242"/>
        <v>-2.5261152002830523</v>
      </c>
      <c r="BW102" s="18">
        <f t="shared" si="243"/>
        <v>2.0130568055709785</v>
      </c>
      <c r="BX102" s="18">
        <f t="shared" si="244"/>
        <v>0.19551800753019322</v>
      </c>
      <c r="BZ102" t="str">
        <f t="shared" si="261"/>
        <v>71 Sales occupations</v>
      </c>
      <c r="CA102" s="18">
        <f t="shared" si="245"/>
        <v>-2.8248602218624574</v>
      </c>
      <c r="CB102" s="18">
        <f t="shared" si="245"/>
        <v>-13.129616029489144</v>
      </c>
      <c r="CC102" s="18">
        <f t="shared" si="245"/>
        <v>-3.9434063431634025</v>
      </c>
      <c r="CD102" s="18">
        <f t="shared" si="245"/>
        <v>-8.5007721098947275</v>
      </c>
      <c r="CE102" s="18">
        <f t="shared" si="246"/>
        <v>-7.4012505782956595</v>
      </c>
      <c r="CG102" s="18">
        <f t="shared" si="247"/>
        <v>-7.0061959699758702</v>
      </c>
      <c r="CH102" s="18">
        <f t="shared" si="248"/>
        <v>1.3663271055241788</v>
      </c>
      <c r="CI102" s="18">
        <f t="shared" si="249"/>
        <v>-3.7674042132678442</v>
      </c>
      <c r="CK102" t="str">
        <f t="shared" si="262"/>
        <v>71 Sales occupations</v>
      </c>
      <c r="CL102" s="18">
        <f t="shared" si="250"/>
        <v>-1.5619814992593128</v>
      </c>
      <c r="CM102" s="18">
        <f t="shared" si="250"/>
        <v>-11.294176145396317</v>
      </c>
      <c r="CN102" s="18">
        <f t="shared" si="250"/>
        <v>-2.5399221072618494</v>
      </c>
      <c r="CO102" s="18">
        <f t="shared" si="250"/>
        <v>-2.0597606788151146</v>
      </c>
      <c r="CP102" s="18">
        <f t="shared" si="251"/>
        <v>-2.8134658659198841</v>
      </c>
      <c r="CR102" s="18">
        <f t="shared" si="252"/>
        <v>-2.220076762758727</v>
      </c>
      <c r="CS102" s="18">
        <f t="shared" si="253"/>
        <v>1.2362011963079844</v>
      </c>
      <c r="CT102" s="18">
        <f t="shared" si="254"/>
        <v>-0.57999175751491938</v>
      </c>
    </row>
    <row r="103" spans="1:98" x14ac:dyDescent="0.2">
      <c r="A103" t="str">
        <f t="shared" si="209"/>
        <v>72 Customer service occupations</v>
      </c>
      <c r="B103" s="18">
        <f t="shared" si="210"/>
        <v>4.068874972188552</v>
      </c>
      <c r="C103" s="18">
        <f t="shared" si="210"/>
        <v>14.784605852007736</v>
      </c>
      <c r="D103" s="18">
        <f t="shared" si="210"/>
        <v>8.2980111643073506</v>
      </c>
      <c r="E103" s="18">
        <f t="shared" si="210"/>
        <v>3.256453832873496</v>
      </c>
      <c r="F103" s="18">
        <f t="shared" si="211"/>
        <v>5.5018030686208697</v>
      </c>
      <c r="H103" s="18">
        <f t="shared" si="212"/>
        <v>4.9103407468868543</v>
      </c>
      <c r="I103" s="18">
        <f t="shared" si="213"/>
        <v>3.8247540044547668</v>
      </c>
      <c r="J103" s="18">
        <f t="shared" si="214"/>
        <v>7.1266240708621309</v>
      </c>
      <c r="L103" t="str">
        <f t="shared" si="255"/>
        <v>72 Customer service occupations</v>
      </c>
      <c r="M103" s="18">
        <f t="shared" si="215"/>
        <v>6.2017351009582056</v>
      </c>
      <c r="N103" s="18">
        <f t="shared" si="215"/>
        <v>4.4757232378444201</v>
      </c>
      <c r="O103" s="18">
        <f t="shared" si="215"/>
        <v>8.4793675863030984</v>
      </c>
      <c r="P103" s="18">
        <f t="shared" si="215"/>
        <v>3.3168476052745755</v>
      </c>
      <c r="Q103" s="18">
        <f t="shared" si="216"/>
        <v>4.9763361144765872</v>
      </c>
      <c r="S103" s="18">
        <f t="shared" si="217"/>
        <v>5.009795469008349</v>
      </c>
      <c r="T103" s="18">
        <f t="shared" si="218"/>
        <v>4.0279161055817525</v>
      </c>
      <c r="U103" s="18">
        <f t="shared" si="219"/>
        <v>7.3314508620863084</v>
      </c>
      <c r="W103" t="str">
        <f t="shared" si="256"/>
        <v>72 Customer service occupations</v>
      </c>
      <c r="X103" s="18">
        <f t="shared" si="220"/>
        <v>3.1321135717192083</v>
      </c>
      <c r="Y103" s="18">
        <f t="shared" si="220"/>
        <v>2.2129825109914458</v>
      </c>
      <c r="Z103" s="18">
        <f t="shared" si="220"/>
        <v>6.1794841789386989</v>
      </c>
      <c r="AA103" s="18">
        <f t="shared" si="220"/>
        <v>2.6460506488465096</v>
      </c>
      <c r="AB103" s="18">
        <f t="shared" si="221"/>
        <v>3.7100210792496036</v>
      </c>
      <c r="AD103" s="18">
        <f t="shared" si="222"/>
        <v>3.8105997151205884</v>
      </c>
      <c r="AE103" s="18">
        <f t="shared" si="223"/>
        <v>3.7485390772304727</v>
      </c>
      <c r="AF103" s="18">
        <f t="shared" si="224"/>
        <v>6.2680457745324381</v>
      </c>
      <c r="AH103" t="str">
        <f t="shared" si="257"/>
        <v>72 Customer service occupations</v>
      </c>
      <c r="AI103" s="18">
        <f t="shared" si="225"/>
        <v>4.5486654046041242</v>
      </c>
      <c r="AJ103" s="18">
        <f t="shared" si="225"/>
        <v>9.2872907801265328</v>
      </c>
      <c r="AK103" s="18">
        <f t="shared" si="225"/>
        <v>6.1683600265280525</v>
      </c>
      <c r="AL103" s="18">
        <f t="shared" si="225"/>
        <v>2.3510968960531731</v>
      </c>
      <c r="AM103" s="18">
        <f t="shared" si="226"/>
        <v>3.9541636315970408</v>
      </c>
      <c r="AO103" s="18">
        <f t="shared" si="227"/>
        <v>3.6080191254911353</v>
      </c>
      <c r="AP103" s="18">
        <f t="shared" si="228"/>
        <v>3.9307103481817318</v>
      </c>
      <c r="AQ103" s="18">
        <f t="shared" si="229"/>
        <v>6.2558227147553991</v>
      </c>
      <c r="AS103" t="str">
        <f t="shared" si="258"/>
        <v>72 Customer service occupations</v>
      </c>
      <c r="AT103" s="18">
        <f t="shared" si="230"/>
        <v>2.8461828840891767</v>
      </c>
      <c r="AU103" s="18">
        <f t="shared" si="230"/>
        <v>2.1568968589792847</v>
      </c>
      <c r="AV103" s="18">
        <f t="shared" si="230"/>
        <v>4.9105712143856728</v>
      </c>
      <c r="AW103" s="18">
        <f t="shared" si="230"/>
        <v>1.5536935599313795</v>
      </c>
      <c r="AX103" s="18">
        <f t="shared" si="231"/>
        <v>2.6289945395093772</v>
      </c>
      <c r="AZ103" s="18">
        <f t="shared" si="232"/>
        <v>2.6605451786678946</v>
      </c>
      <c r="BA103" s="18">
        <f t="shared" si="233"/>
        <v>3.4141426801585828</v>
      </c>
      <c r="BB103" s="18">
        <f t="shared" si="234"/>
        <v>5.1940927937360604</v>
      </c>
      <c r="BD103" t="str">
        <f t="shared" si="259"/>
        <v>72 Customer service occupations</v>
      </c>
      <c r="BE103" s="18">
        <f t="shared" si="235"/>
        <v>-1.0425010994557282</v>
      </c>
      <c r="BF103" s="18">
        <f t="shared" si="235"/>
        <v>6.9434832306882077</v>
      </c>
      <c r="BG103" s="18">
        <f t="shared" si="235"/>
        <v>3.375044952206907</v>
      </c>
      <c r="BH103" s="18">
        <f t="shared" si="235"/>
        <v>0.83998355415184633</v>
      </c>
      <c r="BI103" s="18">
        <f t="shared" si="236"/>
        <v>1.9993804891017541</v>
      </c>
      <c r="BK103" s="18">
        <f t="shared" si="237"/>
        <v>1.6780201743903156</v>
      </c>
      <c r="BL103" s="18">
        <f t="shared" si="238"/>
        <v>2.9155815192756895</v>
      </c>
      <c r="BM103" s="18">
        <f t="shared" si="239"/>
        <v>4.0823534343920942</v>
      </c>
      <c r="BO103" t="str">
        <f t="shared" si="260"/>
        <v>72 Customer service occupations</v>
      </c>
      <c r="BP103" s="18">
        <f t="shared" si="240"/>
        <v>-0.61958062662534896</v>
      </c>
      <c r="BQ103" s="18">
        <f t="shared" si="240"/>
        <v>-2.9865396345917006</v>
      </c>
      <c r="BR103" s="18">
        <f t="shared" si="240"/>
        <v>4.0846878491852312</v>
      </c>
      <c r="BS103" s="18">
        <f t="shared" si="240"/>
        <v>-0.55607438499535311</v>
      </c>
      <c r="BT103" s="18">
        <f t="shared" si="241"/>
        <v>0.71561314963450862</v>
      </c>
      <c r="BV103" s="18">
        <f t="shared" si="242"/>
        <v>0.96738801591171875</v>
      </c>
      <c r="BW103" s="18">
        <f t="shared" si="243"/>
        <v>2.8820526405021862</v>
      </c>
      <c r="BX103" s="18">
        <f t="shared" si="244"/>
        <v>3.5469249037325845</v>
      </c>
      <c r="BZ103" t="str">
        <f t="shared" si="261"/>
        <v>72 Customer service occupations</v>
      </c>
      <c r="CA103" s="18">
        <f t="shared" si="245"/>
        <v>-2.2652818569653399</v>
      </c>
      <c r="CB103" s="18">
        <f t="shared" si="245"/>
        <v>-9.3940746750726838</v>
      </c>
      <c r="CC103" s="18">
        <f t="shared" si="245"/>
        <v>2.6606534068457588</v>
      </c>
      <c r="CD103" s="18">
        <f t="shared" si="245"/>
        <v>-1.311038527028352</v>
      </c>
      <c r="CE103" s="18">
        <f t="shared" si="246"/>
        <v>-0.61887543128152922</v>
      </c>
      <c r="CG103" s="18">
        <f t="shared" si="247"/>
        <v>-4.5143672987690842E-3</v>
      </c>
      <c r="CH103" s="18">
        <f t="shared" si="248"/>
        <v>2.0573766758930301</v>
      </c>
      <c r="CI103" s="18">
        <f t="shared" si="249"/>
        <v>2.053982462457915</v>
      </c>
      <c r="CK103" t="str">
        <f t="shared" si="262"/>
        <v>72 Customer service occupations</v>
      </c>
      <c r="CL103" s="18">
        <f t="shared" si="250"/>
        <v>7.3232021772499545</v>
      </c>
      <c r="CM103" s="18">
        <f t="shared" si="250"/>
        <v>-1.9539211723661465</v>
      </c>
      <c r="CN103" s="18">
        <f t="shared" si="250"/>
        <v>10.721917673937176</v>
      </c>
      <c r="CO103" s="18">
        <f t="shared" si="250"/>
        <v>3.0425206111079461</v>
      </c>
      <c r="CP103" s="18">
        <f t="shared" si="251"/>
        <v>5.0564412560015093</v>
      </c>
      <c r="CR103" s="18">
        <f t="shared" si="252"/>
        <v>5.5412375283979909</v>
      </c>
      <c r="CS103" s="18">
        <f t="shared" si="253"/>
        <v>2.7934056446845767</v>
      </c>
      <c r="CT103" s="18">
        <f t="shared" si="254"/>
        <v>6.9956452970995064</v>
      </c>
    </row>
    <row r="104" spans="1:98" x14ac:dyDescent="0.2">
      <c r="A104" t="str">
        <f t="shared" si="209"/>
        <v>81 Process, plant and machine operatives</v>
      </c>
      <c r="B104" s="18">
        <f t="shared" si="210"/>
        <v>8.1017386240574076</v>
      </c>
      <c r="C104" s="18">
        <f t="shared" si="210"/>
        <v>-5.2110423674905482</v>
      </c>
      <c r="D104" s="18">
        <f t="shared" si="210"/>
        <v>7.8719868127846926</v>
      </c>
      <c r="E104" s="18">
        <f t="shared" si="210"/>
        <v>4.5639781523062917</v>
      </c>
      <c r="F104" s="18">
        <f t="shared" si="211"/>
        <v>4.9409839849406723</v>
      </c>
      <c r="H104" s="18">
        <f t="shared" si="212"/>
        <v>5.6552197671025484</v>
      </c>
      <c r="I104" s="18">
        <f t="shared" si="213"/>
        <v>4.1584640821767715</v>
      </c>
      <c r="J104" s="18">
        <f t="shared" si="214"/>
        <v>7.8917342387177625</v>
      </c>
      <c r="L104" t="str">
        <f t="shared" si="255"/>
        <v>81 Process, plant and machine operatives</v>
      </c>
      <c r="M104" s="18">
        <f t="shared" si="215"/>
        <v>6.6189773091520854</v>
      </c>
      <c r="N104" s="18">
        <f t="shared" si="215"/>
        <v>-0.28863833742549527</v>
      </c>
      <c r="O104" s="18">
        <f t="shared" si="215"/>
        <v>8.6483798016963256</v>
      </c>
      <c r="P104" s="18">
        <f t="shared" si="215"/>
        <v>4.7083411498557215</v>
      </c>
      <c r="Q104" s="18">
        <f t="shared" si="216"/>
        <v>5.6007753682155492</v>
      </c>
      <c r="S104" s="18">
        <f t="shared" si="217"/>
        <v>6.0055501590086324</v>
      </c>
      <c r="T104" s="18">
        <f t="shared" si="218"/>
        <v>4.0290233965945887</v>
      </c>
      <c r="U104" s="18">
        <f t="shared" si="219"/>
        <v>8.0785161000062935</v>
      </c>
      <c r="W104" t="str">
        <f t="shared" si="256"/>
        <v>81 Process, plant and machine operatives</v>
      </c>
      <c r="X104" s="18">
        <f t="shared" si="220"/>
        <v>1.299713336839492</v>
      </c>
      <c r="Y104" s="18">
        <f t="shared" si="220"/>
        <v>-7.1302836872230602</v>
      </c>
      <c r="Z104" s="18">
        <f t="shared" si="220"/>
        <v>8.8214487094332661</v>
      </c>
      <c r="AA104" s="18">
        <f t="shared" si="220"/>
        <v>4.2862862549720937</v>
      </c>
      <c r="AB104" s="18">
        <f t="shared" si="221"/>
        <v>4.9197907999075197</v>
      </c>
      <c r="AD104" s="18">
        <f t="shared" si="222"/>
        <v>5.7766079143984017</v>
      </c>
      <c r="AE104" s="18">
        <f t="shared" si="223"/>
        <v>4.1326256615645596</v>
      </c>
      <c r="AF104" s="18">
        <f t="shared" si="224"/>
        <v>7.9668788761474207</v>
      </c>
      <c r="AH104" t="str">
        <f t="shared" si="257"/>
        <v>81 Process, plant and machine operatives</v>
      </c>
      <c r="AI104" s="18">
        <f t="shared" si="225"/>
        <v>3.4143006550059862</v>
      </c>
      <c r="AJ104" s="18">
        <f t="shared" si="225"/>
        <v>-5.0520779417751243</v>
      </c>
      <c r="AK104" s="18">
        <f t="shared" si="225"/>
        <v>8.3748929226819193</v>
      </c>
      <c r="AL104" s="18">
        <f t="shared" si="225"/>
        <v>4.6121321946151372</v>
      </c>
      <c r="AM104" s="18">
        <f t="shared" si="226"/>
        <v>5.1348835930483006</v>
      </c>
      <c r="AO104" s="18">
        <f t="shared" si="227"/>
        <v>5.8516412970605503</v>
      </c>
      <c r="AP104" s="18">
        <f t="shared" si="228"/>
        <v>4.1315912532153609</v>
      </c>
      <c r="AQ104" s="18">
        <f t="shared" si="229"/>
        <v>8.0226510893600675</v>
      </c>
      <c r="AS104" t="str">
        <f t="shared" si="258"/>
        <v>81 Process, plant and machine operatives</v>
      </c>
      <c r="AT104" s="18">
        <f t="shared" si="230"/>
        <v>3.2902805014972669</v>
      </c>
      <c r="AU104" s="18">
        <f t="shared" si="230"/>
        <v>-7.5247748452042185</v>
      </c>
      <c r="AV104" s="18">
        <f t="shared" si="230"/>
        <v>6.8095992884645407</v>
      </c>
      <c r="AW104" s="18">
        <f t="shared" si="230"/>
        <v>2.8504182144883483</v>
      </c>
      <c r="AX104" s="18">
        <f t="shared" si="231"/>
        <v>3.3822763039984993</v>
      </c>
      <c r="AZ104" s="18">
        <f t="shared" si="232"/>
        <v>4.1535642489162639</v>
      </c>
      <c r="BA104" s="18">
        <f t="shared" si="233"/>
        <v>3.6743258800972844</v>
      </c>
      <c r="BB104" s="18">
        <f t="shared" si="234"/>
        <v>6.4656476432364274</v>
      </c>
      <c r="BD104" t="str">
        <f t="shared" si="259"/>
        <v>81 Process, plant and machine operatives</v>
      </c>
      <c r="BE104" s="18">
        <f t="shared" si="235"/>
        <v>0.4685079137092707</v>
      </c>
      <c r="BF104" s="18">
        <f t="shared" si="235"/>
        <v>-3.6114200133149366</v>
      </c>
      <c r="BG104" s="18">
        <f t="shared" si="235"/>
        <v>5.2925564992420959</v>
      </c>
      <c r="BH104" s="18">
        <f t="shared" si="235"/>
        <v>1.5573286225740501</v>
      </c>
      <c r="BI104" s="18">
        <f t="shared" si="236"/>
        <v>2.3753533612575151</v>
      </c>
      <c r="BK104" s="18">
        <f t="shared" si="237"/>
        <v>2.787444608996692</v>
      </c>
      <c r="BL104" s="18">
        <f t="shared" si="238"/>
        <v>2.6819044424080341</v>
      </c>
      <c r="BM104" s="18">
        <f t="shared" si="239"/>
        <v>4.7216102788471659</v>
      </c>
      <c r="BO104" t="str">
        <f t="shared" si="260"/>
        <v>81 Process, plant and machine operatives</v>
      </c>
      <c r="BP104" s="18">
        <f t="shared" si="240"/>
        <v>3.4073968836030533</v>
      </c>
      <c r="BQ104" s="18">
        <f t="shared" si="240"/>
        <v>-17.639855678496208</v>
      </c>
      <c r="BR104" s="18">
        <f t="shared" si="240"/>
        <v>5.3777642538532122</v>
      </c>
      <c r="BS104" s="18">
        <f t="shared" si="240"/>
        <v>7.707451795151421E-2</v>
      </c>
      <c r="BT104" s="18">
        <f t="shared" si="241"/>
        <v>0.47326163845597957</v>
      </c>
      <c r="BV104" s="18">
        <f t="shared" si="242"/>
        <v>1.813662638288327</v>
      </c>
      <c r="BW104" s="18">
        <f t="shared" si="243"/>
        <v>2.6611536144299786</v>
      </c>
      <c r="BX104" s="18">
        <f t="shared" si="244"/>
        <v>3.9666048508565588</v>
      </c>
      <c r="BZ104" t="str">
        <f t="shared" si="261"/>
        <v>81 Process, plant and machine operatives</v>
      </c>
      <c r="CA104" s="18">
        <f t="shared" si="245"/>
        <v>-3.1771600574151848</v>
      </c>
      <c r="CB104" s="18">
        <f t="shared" si="245"/>
        <v>-14.018088820193174</v>
      </c>
      <c r="CC104" s="18">
        <f t="shared" si="245"/>
        <v>1.8465336835879143</v>
      </c>
      <c r="CD104" s="18">
        <f t="shared" si="245"/>
        <v>-7.6070595551323894</v>
      </c>
      <c r="CE104" s="18">
        <f t="shared" si="246"/>
        <v>-5.1782665658168803</v>
      </c>
      <c r="CG104" s="18">
        <f t="shared" si="247"/>
        <v>-4.5576164384686146</v>
      </c>
      <c r="CH104" s="18">
        <f t="shared" si="248"/>
        <v>1.7117222055260672</v>
      </c>
      <c r="CI104" s="18">
        <f t="shared" si="249"/>
        <v>-1.5870371251788029</v>
      </c>
      <c r="CK104" t="str">
        <f t="shared" si="262"/>
        <v>81 Process, plant and machine operatives</v>
      </c>
      <c r="CL104" s="18">
        <f t="shared" si="250"/>
        <v>-3.7184692649944284</v>
      </c>
      <c r="CM104" s="18">
        <f t="shared" si="250"/>
        <v>-19.593653593980964</v>
      </c>
      <c r="CN104" s="18">
        <f t="shared" si="250"/>
        <v>-6.1840114655624001</v>
      </c>
      <c r="CO104" s="18">
        <f t="shared" si="250"/>
        <v>-3.751574707703742</v>
      </c>
      <c r="CP104" s="18">
        <f t="shared" si="251"/>
        <v>-5.5856115345728092</v>
      </c>
      <c r="CR104" s="18">
        <f t="shared" si="252"/>
        <v>-4.5693149206154748</v>
      </c>
      <c r="CS104" s="18">
        <f t="shared" si="253"/>
        <v>0.95782223249134546</v>
      </c>
      <c r="CT104" s="18">
        <f t="shared" si="254"/>
        <v>-2.8356857932294366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7.8632563101199038</v>
      </c>
      <c r="C105" s="18">
        <f t="shared" si="210"/>
        <v>-6.4935878270754754</v>
      </c>
      <c r="D105" s="18">
        <f t="shared" si="210"/>
        <v>6.7649348931782649</v>
      </c>
      <c r="E105" s="18">
        <f t="shared" si="210"/>
        <v>3.3358350834534534</v>
      </c>
      <c r="F105" s="18">
        <f t="shared" si="211"/>
        <v>3.7452885329842589</v>
      </c>
      <c r="H105" s="18">
        <f t="shared" si="212"/>
        <v>4.4664529242573581</v>
      </c>
      <c r="I105" s="18">
        <f t="shared" si="213"/>
        <v>4.7252569643827513</v>
      </c>
      <c r="J105" s="18">
        <f t="shared" si="214"/>
        <v>7.4170006665239541</v>
      </c>
      <c r="L105" t="str">
        <f t="shared" si="255"/>
        <v>82 Transport and mobile machine drivers and operatives</v>
      </c>
      <c r="M105" s="18">
        <f t="shared" si="215"/>
        <v>8.8147865041842799</v>
      </c>
      <c r="N105" s="18">
        <f t="shared" si="215"/>
        <v>-2.973293234119323</v>
      </c>
      <c r="O105" s="18">
        <f t="shared" si="215"/>
        <v>4.2859766323825932</v>
      </c>
      <c r="P105" s="18">
        <f t="shared" si="215"/>
        <v>3.3848086150042977</v>
      </c>
      <c r="Q105" s="18">
        <f t="shared" si="216"/>
        <v>3.2551586857177517</v>
      </c>
      <c r="S105" s="18">
        <f t="shared" si="217"/>
        <v>3.6843293611961814</v>
      </c>
      <c r="T105" s="18">
        <f t="shared" si="218"/>
        <v>4.2842862634240531</v>
      </c>
      <c r="U105" s="18">
        <f t="shared" si="219"/>
        <v>6.5688237125632876</v>
      </c>
      <c r="W105" t="str">
        <f t="shared" si="256"/>
        <v>82 Transport and mobile machine drivers and operatives</v>
      </c>
      <c r="X105" s="18">
        <f t="shared" si="220"/>
        <v>7.0267820235464074</v>
      </c>
      <c r="Y105" s="18">
        <f t="shared" si="220"/>
        <v>-11.52514493956367</v>
      </c>
      <c r="Z105" s="18">
        <f t="shared" si="220"/>
        <v>2.7471611338454771</v>
      </c>
      <c r="AA105" s="18">
        <f t="shared" si="220"/>
        <v>2.7489283438242973</v>
      </c>
      <c r="AB105" s="18">
        <f t="shared" si="221"/>
        <v>1.7923467002036508</v>
      </c>
      <c r="AD105" s="18">
        <f t="shared" si="222"/>
        <v>2.7483392704541254</v>
      </c>
      <c r="AE105" s="18">
        <f t="shared" si="223"/>
        <v>4.116570552095089</v>
      </c>
      <c r="AF105" s="18">
        <f t="shared" si="224"/>
        <v>5.8111239617169241</v>
      </c>
      <c r="AH105" t="str">
        <f t="shared" si="257"/>
        <v>82 Transport and mobile machine drivers and operatives</v>
      </c>
      <c r="AI105" s="18">
        <f t="shared" si="225"/>
        <v>7.4512241318379857</v>
      </c>
      <c r="AJ105" s="18">
        <f t="shared" si="225"/>
        <v>-11.437928611620841</v>
      </c>
      <c r="AK105" s="18">
        <f t="shared" si="225"/>
        <v>3.4675781552299556</v>
      </c>
      <c r="AL105" s="18">
        <f t="shared" si="225"/>
        <v>2.2525781886596929</v>
      </c>
      <c r="AM105" s="18">
        <f t="shared" si="226"/>
        <v>1.7128306839239382</v>
      </c>
      <c r="AO105" s="18">
        <f t="shared" si="227"/>
        <v>2.6559845676646043</v>
      </c>
      <c r="AP105" s="18">
        <f t="shared" si="228"/>
        <v>4.1867252947303202</v>
      </c>
      <c r="AQ105" s="18">
        <f t="shared" si="229"/>
        <v>5.8065169689232921</v>
      </c>
      <c r="AS105" t="str">
        <f t="shared" si="258"/>
        <v>82 Transport and mobile machine drivers and operatives</v>
      </c>
      <c r="AT105" s="18">
        <f t="shared" si="230"/>
        <v>6.3258031869060094</v>
      </c>
      <c r="AU105" s="18">
        <f t="shared" si="230"/>
        <v>-5.9918826471248803</v>
      </c>
      <c r="AV105" s="18">
        <f t="shared" si="230"/>
        <v>2.5323680734783638</v>
      </c>
      <c r="AW105" s="18">
        <f t="shared" si="230"/>
        <v>1.811969704170413</v>
      </c>
      <c r="AX105" s="18">
        <f t="shared" si="231"/>
        <v>1.5292476931535681</v>
      </c>
      <c r="AZ105" s="18">
        <f t="shared" si="232"/>
        <v>2.05153833487981</v>
      </c>
      <c r="BA105" s="18">
        <f t="shared" si="233"/>
        <v>4.0419101056272444</v>
      </c>
      <c r="BB105" s="18">
        <f t="shared" si="234"/>
        <v>5.2939678138376189</v>
      </c>
      <c r="BD105" t="str">
        <f t="shared" si="259"/>
        <v>82 Transport and mobile machine drivers and operatives</v>
      </c>
      <c r="BE105" s="18">
        <f t="shared" si="235"/>
        <v>1.6523123337696344</v>
      </c>
      <c r="BF105" s="18">
        <f t="shared" si="235"/>
        <v>-5.8599907580390358</v>
      </c>
      <c r="BG105" s="18">
        <f t="shared" si="235"/>
        <v>2.1271184664769738</v>
      </c>
      <c r="BH105" s="18">
        <f t="shared" si="235"/>
        <v>1.2440659085976247</v>
      </c>
      <c r="BI105" s="18">
        <f t="shared" si="236"/>
        <v>1.0586431524670425</v>
      </c>
      <c r="BK105" s="18">
        <f t="shared" si="237"/>
        <v>1.5375651061882989</v>
      </c>
      <c r="BL105" s="18">
        <f t="shared" si="238"/>
        <v>3.1121184405630276</v>
      </c>
      <c r="BM105" s="18">
        <f t="shared" si="239"/>
        <v>4.1518455280125099</v>
      </c>
      <c r="BO105" t="str">
        <f t="shared" si="260"/>
        <v>82 Transport and mobile machine drivers and operatives</v>
      </c>
      <c r="BP105" s="18">
        <f t="shared" si="240"/>
        <v>3.9278601840396554</v>
      </c>
      <c r="BQ105" s="18">
        <f t="shared" si="240"/>
        <v>-22.343474728747516</v>
      </c>
      <c r="BR105" s="18">
        <f t="shared" si="240"/>
        <v>1.5985367360709324</v>
      </c>
      <c r="BS105" s="18">
        <f t="shared" si="240"/>
        <v>-0.35947990253206719</v>
      </c>
      <c r="BT105" s="18">
        <f t="shared" si="241"/>
        <v>-1.3014113809129091</v>
      </c>
      <c r="BV105" s="18">
        <f t="shared" si="242"/>
        <v>0.2889632016119581</v>
      </c>
      <c r="BW105" s="18">
        <f t="shared" si="243"/>
        <v>3.0418884611554065</v>
      </c>
      <c r="BX105" s="18">
        <f t="shared" si="244"/>
        <v>3.2332264286399015</v>
      </c>
      <c r="BZ105" t="str">
        <f t="shared" si="261"/>
        <v>82 Transport and mobile machine drivers and operatives</v>
      </c>
      <c r="CA105" s="18">
        <f t="shared" si="245"/>
        <v>-2.406864382927254</v>
      </c>
      <c r="CB105" s="18">
        <f t="shared" si="245"/>
        <v>-22.728446600756691</v>
      </c>
      <c r="CC105" s="18">
        <f t="shared" si="245"/>
        <v>-0.26928330311848381</v>
      </c>
      <c r="CD105" s="18">
        <f t="shared" si="245"/>
        <v>-2.8167203196285961</v>
      </c>
      <c r="CE105" s="18">
        <f t="shared" si="246"/>
        <v>-3.4216033888931241</v>
      </c>
      <c r="CG105" s="18">
        <f t="shared" si="247"/>
        <v>-1.9748879225667482</v>
      </c>
      <c r="CH105" s="18">
        <f t="shared" si="248"/>
        <v>2.314470743862862</v>
      </c>
      <c r="CI105" s="18">
        <f t="shared" si="249"/>
        <v>0.94126741050595264</v>
      </c>
      <c r="CK105" t="str">
        <f t="shared" si="262"/>
        <v>82 Transport and mobile machine drivers and operatives</v>
      </c>
      <c r="CL105" s="18">
        <f t="shared" si="250"/>
        <v>4.4261643141869866</v>
      </c>
      <c r="CM105" s="18">
        <f t="shared" si="250"/>
        <v>-20.164772634263674</v>
      </c>
      <c r="CN105" s="18">
        <f t="shared" si="250"/>
        <v>1.5244551781690818</v>
      </c>
      <c r="CO105" s="18">
        <f t="shared" si="250"/>
        <v>-2.343605897725165</v>
      </c>
      <c r="CP105" s="18">
        <f t="shared" si="251"/>
        <v>-2.3879527100636899</v>
      </c>
      <c r="CR105" s="18">
        <f t="shared" si="252"/>
        <v>-1.070910510413714</v>
      </c>
      <c r="CS105" s="18">
        <f t="shared" si="253"/>
        <v>2.1355839581830738</v>
      </c>
      <c r="CT105" s="18">
        <f t="shared" si="254"/>
        <v>1.3556124723709706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-5.3505741357431909</v>
      </c>
      <c r="C106" s="18">
        <f t="shared" si="210"/>
        <v>1.1312564497874877</v>
      </c>
      <c r="D106" s="18">
        <f t="shared" si="210"/>
        <v>-2.1705969194678265</v>
      </c>
      <c r="E106" s="18">
        <f t="shared" si="210"/>
        <v>1.5083070100661011</v>
      </c>
      <c r="F106" s="18">
        <f t="shared" si="211"/>
        <v>0.32069140789570127</v>
      </c>
      <c r="H106" s="18">
        <f t="shared" si="212"/>
        <v>0.26688530912979402</v>
      </c>
      <c r="I106" s="18">
        <f t="shared" si="213"/>
        <v>3.0227799161891333</v>
      </c>
      <c r="J106" s="18">
        <f t="shared" si="214"/>
        <v>3.1998551051546142</v>
      </c>
      <c r="L106" t="str">
        <f t="shared" si="255"/>
        <v>91 Elementary trades and related occupations</v>
      </c>
      <c r="M106" s="18">
        <f t="shared" si="215"/>
        <v>5.6587545802306627</v>
      </c>
      <c r="N106" s="18">
        <f t="shared" si="215"/>
        <v>-5.4429292728179863</v>
      </c>
      <c r="O106" s="18">
        <f t="shared" si="215"/>
        <v>0.94777275751181111</v>
      </c>
      <c r="P106" s="18">
        <f t="shared" si="215"/>
        <v>3.6136928170772631</v>
      </c>
      <c r="Q106" s="18">
        <f t="shared" si="216"/>
        <v>2.1872772163536558</v>
      </c>
      <c r="S106" s="18">
        <f t="shared" si="217"/>
        <v>2.7173205544339663</v>
      </c>
      <c r="T106" s="18">
        <f t="shared" si="218"/>
        <v>3.0196918167639586</v>
      </c>
      <c r="U106" s="18">
        <f t="shared" si="219"/>
        <v>4.9274639208000126</v>
      </c>
      <c r="W106" t="str">
        <f t="shared" si="256"/>
        <v>91 Elementary trades and related occupations</v>
      </c>
      <c r="X106" s="18">
        <f t="shared" si="220"/>
        <v>1.0067253270277021</v>
      </c>
      <c r="Y106" s="18">
        <f t="shared" si="220"/>
        <v>-12.838085281971711</v>
      </c>
      <c r="Z106" s="18">
        <f t="shared" si="220"/>
        <v>-2.8191453062263006</v>
      </c>
      <c r="AA106" s="18">
        <f t="shared" si="220"/>
        <v>1.0399577238671798</v>
      </c>
      <c r="AB106" s="18">
        <f t="shared" si="221"/>
        <v>-1.099697888319906</v>
      </c>
      <c r="AD106" s="18">
        <f t="shared" si="222"/>
        <v>-0.26314366199359229</v>
      </c>
      <c r="AE106" s="18">
        <f t="shared" si="223"/>
        <v>2.7539070306519253</v>
      </c>
      <c r="AF106" s="18">
        <f t="shared" si="224"/>
        <v>2.5751284037676125</v>
      </c>
      <c r="AH106" t="str">
        <f t="shared" si="257"/>
        <v>91 Elementary trades and related occupations</v>
      </c>
      <c r="AI106" s="18">
        <f t="shared" si="225"/>
        <v>2.5443583408495174</v>
      </c>
      <c r="AJ106" s="18">
        <f t="shared" si="225"/>
        <v>-17.27147748386081</v>
      </c>
      <c r="AK106" s="18">
        <f t="shared" si="225"/>
        <v>-0.32864691428061699</v>
      </c>
      <c r="AL106" s="18">
        <f t="shared" si="225"/>
        <v>3.0095389466910705</v>
      </c>
      <c r="AM106" s="18">
        <f t="shared" si="226"/>
        <v>0.56690669099017654</v>
      </c>
      <c r="AO106" s="18">
        <f t="shared" si="227"/>
        <v>1.8845692288961047</v>
      </c>
      <c r="AP106" s="18">
        <f t="shared" si="228"/>
        <v>3.0743330114427758</v>
      </c>
      <c r="AQ106" s="18">
        <f t="shared" si="229"/>
        <v>4.3650093624595598</v>
      </c>
      <c r="AS106" t="str">
        <f t="shared" si="258"/>
        <v>91 Elementary trades and related occupations</v>
      </c>
      <c r="AT106" s="18">
        <f t="shared" si="230"/>
        <v>0.3048375033919859</v>
      </c>
      <c r="AU106" s="18">
        <f t="shared" si="230"/>
        <v>2.0556930942695395</v>
      </c>
      <c r="AV106" s="18">
        <f t="shared" si="230"/>
        <v>-2.5238423928287568</v>
      </c>
      <c r="AW106" s="18">
        <f t="shared" si="230"/>
        <v>1.2626420151667705</v>
      </c>
      <c r="AX106" s="18">
        <f t="shared" si="231"/>
        <v>0.11262793326187737</v>
      </c>
      <c r="AZ106" s="18">
        <f t="shared" si="232"/>
        <v>-1.5586519313293135E-2</v>
      </c>
      <c r="BA106" s="18">
        <f t="shared" si="233"/>
        <v>2.5061589649380211</v>
      </c>
      <c r="BB106" s="18">
        <f t="shared" si="234"/>
        <v>2.4951409677925529</v>
      </c>
      <c r="BD106" t="str">
        <f t="shared" si="259"/>
        <v>91 Elementary trades and related occupations</v>
      </c>
      <c r="BE106" s="18">
        <f t="shared" si="235"/>
        <v>-3.0414941427887476</v>
      </c>
      <c r="BF106" s="18">
        <f t="shared" si="235"/>
        <v>-0.77089584042518977</v>
      </c>
      <c r="BG106" s="18">
        <f t="shared" si="235"/>
        <v>-0.71493895034000499</v>
      </c>
      <c r="BH106" s="18">
        <f t="shared" si="235"/>
        <v>1.8554881076327856</v>
      </c>
      <c r="BI106" s="18">
        <f t="shared" si="236"/>
        <v>0.88031609229484165</v>
      </c>
      <c r="BK106" s="18">
        <f t="shared" si="237"/>
        <v>0.99136882421191341</v>
      </c>
      <c r="BL106" s="18">
        <f t="shared" si="238"/>
        <v>2.0120389849323628</v>
      </c>
      <c r="BM106" s="18">
        <f t="shared" si="239"/>
        <v>2.7751997008157891</v>
      </c>
      <c r="BO106" t="str">
        <f t="shared" si="260"/>
        <v>91 Elementary trades and related occupations</v>
      </c>
      <c r="BP106" s="18">
        <f t="shared" si="240"/>
        <v>-0.68822809704935928</v>
      </c>
      <c r="BQ106" s="18">
        <f t="shared" si="240"/>
        <v>-15.021307363762471</v>
      </c>
      <c r="BR106" s="18">
        <f t="shared" si="240"/>
        <v>-3.0742708190954815</v>
      </c>
      <c r="BS106" s="18">
        <f t="shared" si="240"/>
        <v>-0.37309241947274252</v>
      </c>
      <c r="BT106" s="18">
        <f t="shared" si="241"/>
        <v>-2.2021075900468867</v>
      </c>
      <c r="BV106" s="18">
        <f t="shared" si="242"/>
        <v>-1.2817474840179366</v>
      </c>
      <c r="BW106" s="18">
        <f t="shared" si="243"/>
        <v>1.7856771733373744</v>
      </c>
      <c r="BX106" s="18">
        <f t="shared" si="244"/>
        <v>0.80700060667779905</v>
      </c>
      <c r="BZ106" t="str">
        <f t="shared" si="261"/>
        <v>91 Elementary trades and related occupations</v>
      </c>
      <c r="CA106" s="18">
        <f t="shared" si="245"/>
        <v>-5.1557469518935806</v>
      </c>
      <c r="CB106" s="18">
        <f t="shared" si="245"/>
        <v>-14.634702765146335</v>
      </c>
      <c r="CC106" s="18">
        <f t="shared" si="245"/>
        <v>-4.1170603297357218</v>
      </c>
      <c r="CD106" s="18">
        <f t="shared" si="245"/>
        <v>-2.9524525619281206</v>
      </c>
      <c r="CE106" s="18">
        <f t="shared" si="246"/>
        <v>-4.0898419790078133</v>
      </c>
      <c r="CG106" s="18">
        <f t="shared" si="247"/>
        <v>-3.3422184474446781</v>
      </c>
      <c r="CH106" s="18">
        <f t="shared" si="248"/>
        <v>1.5476862048341644</v>
      </c>
      <c r="CI106" s="18">
        <f t="shared" si="249"/>
        <v>-1.0033174173290416</v>
      </c>
      <c r="CK106" t="str">
        <f t="shared" si="262"/>
        <v>91 Elementary trades and related occupations</v>
      </c>
      <c r="CL106" s="18">
        <f t="shared" si="250"/>
        <v>-3.1926447429395433</v>
      </c>
      <c r="CM106" s="18">
        <f t="shared" si="250"/>
        <v>-9.2953164923375464</v>
      </c>
      <c r="CN106" s="18">
        <f t="shared" si="250"/>
        <v>-5.5757217537934949</v>
      </c>
      <c r="CO106" s="18">
        <f t="shared" si="250"/>
        <v>-2.6958277067709591</v>
      </c>
      <c r="CP106" s="18">
        <f t="shared" si="251"/>
        <v>-4.0273096509378377</v>
      </c>
      <c r="CR106" s="18">
        <f t="shared" si="252"/>
        <v>-3.6654218864343946</v>
      </c>
      <c r="CS106" s="18">
        <f t="shared" si="253"/>
        <v>1.2388938688767004</v>
      </c>
      <c r="CT106" s="18">
        <f t="shared" si="254"/>
        <v>-1.6935930696245327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4.5691834113135599</v>
      </c>
      <c r="C107" s="18">
        <f t="shared" si="210"/>
        <v>6.4553999863282252</v>
      </c>
      <c r="D107" s="18">
        <f t="shared" si="210"/>
        <v>4.0465185434818585</v>
      </c>
      <c r="E107" s="18">
        <f t="shared" si="210"/>
        <v>2.6348146356125035</v>
      </c>
      <c r="F107" s="18">
        <f t="shared" si="211"/>
        <v>3.3096238452896998</v>
      </c>
      <c r="H107" s="18">
        <f t="shared" si="212"/>
        <v>3.1032414455434809</v>
      </c>
      <c r="I107" s="18">
        <f t="shared" si="213"/>
        <v>3.7795085791309413</v>
      </c>
      <c r="J107" s="18">
        <f t="shared" si="214"/>
        <v>5.7892438242311162</v>
      </c>
      <c r="L107" t="str">
        <f t="shared" ref="L107" si="263">A107</f>
        <v>92 Elementary administration and service occupations</v>
      </c>
      <c r="M107" s="18">
        <f t="shared" si="215"/>
        <v>7.2715953650111631</v>
      </c>
      <c r="N107" s="18">
        <f t="shared" si="215"/>
        <v>7.9556694979446396</v>
      </c>
      <c r="O107" s="18">
        <f t="shared" si="215"/>
        <v>5.2628092512775115</v>
      </c>
      <c r="P107" s="18">
        <f t="shared" si="215"/>
        <v>3.6818007894090288</v>
      </c>
      <c r="Q107" s="18">
        <f t="shared" si="216"/>
        <v>4.4366294297677911</v>
      </c>
      <c r="S107" s="18">
        <f t="shared" si="217"/>
        <v>4.2061473789053228</v>
      </c>
      <c r="T107" s="18">
        <f t="shared" si="218"/>
        <v>4.0766437710906933</v>
      </c>
      <c r="U107" s="18">
        <f t="shared" si="219"/>
        <v>6.7827699142607667</v>
      </c>
      <c r="W107" t="str">
        <f t="shared" ref="W107" si="264">A107</f>
        <v>92 Elementary administration and service occupations</v>
      </c>
      <c r="X107" s="18">
        <f t="shared" si="220"/>
        <v>4.888431011211325</v>
      </c>
      <c r="Y107" s="18">
        <f t="shared" si="220"/>
        <v>-2.6275603119336854</v>
      </c>
      <c r="Z107" s="18">
        <f t="shared" si="220"/>
        <v>3.4743702903388129</v>
      </c>
      <c r="AA107" s="18">
        <f t="shared" si="220"/>
        <v>2.8000960831758404</v>
      </c>
      <c r="AB107" s="18">
        <f t="shared" si="221"/>
        <v>2.6616998917534884</v>
      </c>
      <c r="AD107" s="18">
        <f t="shared" si="222"/>
        <v>3.0243645329114832</v>
      </c>
      <c r="AE107" s="18">
        <f t="shared" si="223"/>
        <v>4.0526944349704719</v>
      </c>
      <c r="AF107" s="18">
        <f t="shared" si="224"/>
        <v>5.9456263701706424</v>
      </c>
      <c r="AH107" t="str">
        <f t="shared" ref="AH107" si="265">L107</f>
        <v>92 Elementary administration and service occupations</v>
      </c>
      <c r="AI107" s="18">
        <f t="shared" si="225"/>
        <v>5.3369151095063128</v>
      </c>
      <c r="AJ107" s="18">
        <f t="shared" si="225"/>
        <v>-0.8444748629569121</v>
      </c>
      <c r="AK107" s="18">
        <f t="shared" si="225"/>
        <v>3.0967687592365678</v>
      </c>
      <c r="AL107" s="18">
        <f t="shared" si="225"/>
        <v>2.8369590458763971</v>
      </c>
      <c r="AM107" s="18">
        <f t="shared" si="226"/>
        <v>2.6838521949556826</v>
      </c>
      <c r="AO107" s="18">
        <f t="shared" si="227"/>
        <v>2.9234894537036649</v>
      </c>
      <c r="AP107" s="18">
        <f t="shared" si="228"/>
        <v>3.9045903360793277</v>
      </c>
      <c r="AQ107" s="18">
        <f t="shared" si="229"/>
        <v>5.761747459593991</v>
      </c>
      <c r="AS107" t="str">
        <f t="shared" ref="AS107" si="266">W107</f>
        <v>92 Elementary administration and service occupations</v>
      </c>
      <c r="AT107" s="18">
        <f t="shared" si="230"/>
        <v>3.565507290303116</v>
      </c>
      <c r="AU107" s="18">
        <f t="shared" si="230"/>
        <v>2.7661129159895603</v>
      </c>
      <c r="AV107" s="18">
        <f t="shared" si="230"/>
        <v>2.8646631967431224</v>
      </c>
      <c r="AW107" s="18">
        <f t="shared" si="230"/>
        <v>2.8178472954982103</v>
      </c>
      <c r="AX107" s="18">
        <f t="shared" si="231"/>
        <v>2.8292403536426258</v>
      </c>
      <c r="AZ107" s="18">
        <f t="shared" si="232"/>
        <v>2.8334502279992124</v>
      </c>
      <c r="BA107" s="18">
        <f t="shared" si="233"/>
        <v>3.8437300396102492</v>
      </c>
      <c r="BB107" s="18">
        <f t="shared" si="234"/>
        <v>5.6525163974451065</v>
      </c>
      <c r="BD107" t="str">
        <f t="shared" ref="BD107" si="267">AH107</f>
        <v>92 Elementary administration and service occupations</v>
      </c>
      <c r="BE107" s="18">
        <f t="shared" si="235"/>
        <v>-2.6082103839301873</v>
      </c>
      <c r="BF107" s="18">
        <f t="shared" si="235"/>
        <v>0.13246305051251017</v>
      </c>
      <c r="BG107" s="18">
        <f t="shared" si="235"/>
        <v>-0.47236159052332916</v>
      </c>
      <c r="BH107" s="18">
        <f t="shared" si="235"/>
        <v>-0.15619607566856875</v>
      </c>
      <c r="BI107" s="18">
        <f t="shared" si="236"/>
        <v>-0.23710659539812884</v>
      </c>
      <c r="BK107" s="18">
        <f t="shared" si="237"/>
        <v>-0.26169601785621666</v>
      </c>
      <c r="BL107" s="18">
        <f t="shared" si="238"/>
        <v>2.7200238572861135</v>
      </c>
      <c r="BM107" s="18">
        <f t="shared" si="239"/>
        <v>2.5413889340675677</v>
      </c>
      <c r="BO107" t="str">
        <f t="shared" ref="BO107" si="268">AS107</f>
        <v>92 Elementary administration and service occupations</v>
      </c>
      <c r="BP107" s="18">
        <f t="shared" si="240"/>
        <v>-0.21054418669954611</v>
      </c>
      <c r="BQ107" s="18">
        <f t="shared" si="240"/>
        <v>-11.906750911514097</v>
      </c>
      <c r="BR107" s="18">
        <f t="shared" si="240"/>
        <v>0.81567222819691754</v>
      </c>
      <c r="BS107" s="18">
        <f t="shared" si="240"/>
        <v>-1.1132958317443764</v>
      </c>
      <c r="BT107" s="18">
        <f t="shared" si="241"/>
        <v>-1.2305537392238386</v>
      </c>
      <c r="BV107" s="18">
        <f t="shared" si="242"/>
        <v>-0.47444264922821278</v>
      </c>
      <c r="BW107" s="18">
        <f t="shared" si="243"/>
        <v>2.572568547233578</v>
      </c>
      <c r="BX107" s="18">
        <f t="shared" si="244"/>
        <v>2.2436387568643967</v>
      </c>
      <c r="BZ107" t="str">
        <f t="shared" ref="BZ107" si="269">BD107</f>
        <v>92 Elementary administration and service occupations</v>
      </c>
      <c r="CA107" s="18">
        <f t="shared" si="245"/>
        <v>-1.5608397290236553</v>
      </c>
      <c r="CB107" s="18">
        <f t="shared" si="245"/>
        <v>-16.354253955967391</v>
      </c>
      <c r="CC107" s="18">
        <f t="shared" si="245"/>
        <v>0.34893591308744476</v>
      </c>
      <c r="CD107" s="18">
        <f t="shared" si="245"/>
        <v>-3.476222340053492</v>
      </c>
      <c r="CE107" s="18">
        <f t="shared" si="246"/>
        <v>-3.1673256562411489</v>
      </c>
      <c r="CG107" s="18">
        <f t="shared" si="247"/>
        <v>-2.2176513872063874</v>
      </c>
      <c r="CH107" s="18">
        <f t="shared" si="248"/>
        <v>2.0758926889071549</v>
      </c>
      <c r="CI107" s="18">
        <f t="shared" si="249"/>
        <v>0.48523916676870282</v>
      </c>
      <c r="CK107" t="str">
        <f t="shared" ref="CK107" si="270">BO107</f>
        <v>92 Elementary administration and service occupations</v>
      </c>
      <c r="CL107" s="18">
        <f t="shared" si="250"/>
        <v>-3.0059837031857661</v>
      </c>
      <c r="CM107" s="18">
        <f t="shared" si="250"/>
        <v>-15.853894225323694</v>
      </c>
      <c r="CN107" s="18">
        <f t="shared" si="250"/>
        <v>-5.776580398785125</v>
      </c>
      <c r="CO107" s="18">
        <f t="shared" si="250"/>
        <v>-3.1165620869360922</v>
      </c>
      <c r="CP107" s="18">
        <f t="shared" si="251"/>
        <v>-4.7981837163756813</v>
      </c>
      <c r="CR107" s="18">
        <f t="shared" si="252"/>
        <v>-4.0114757351598644</v>
      </c>
      <c r="CS107" s="18">
        <f t="shared" si="253"/>
        <v>1.0581969743791886</v>
      </c>
      <c r="CT107" s="18">
        <f t="shared" si="254"/>
        <v>-2.2376118407529622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6.0154980010092896</v>
      </c>
      <c r="C109" s="26">
        <f>IF(AND(D$6-C$6 &lt;&gt; 0,C35&lt;&gt;0,D35&lt;&gt;0),(EXP(LN(D35/C35)/(D$6-C$6))-1)*100,0)</f>
        <v>7.6238208324738821</v>
      </c>
      <c r="D109" s="26">
        <f>IF(AND(E$6-D$6 &lt;&gt; 0,D35&lt;&gt;0,E35&lt;&gt;0),(EXP(LN(E35/D35)/(E$6-D$6))-1)*100,0)</f>
        <v>2.8736067362264528</v>
      </c>
      <c r="E109" s="26">
        <f>IF(AND(F$6-E$6 &lt;&gt; 0,E35&lt;&gt;0,F35&lt;&gt;0),(EXP(LN(F35/E35)/(F$6-E$6))-1)*100,0)</f>
        <v>2.3775463512120787</v>
      </c>
      <c r="F109" s="26">
        <f>IF(AND(F$6-C$6 &lt;&gt; 0,C35&lt;&gt;0,F35&lt;&gt;0),(EXP(LN(F35/C35)/(F$6-C$6))-1)*100,0)</f>
        <v>2.8530590198460715</v>
      </c>
      <c r="H109" s="26">
        <f t="shared" ref="H109" si="271">IF($F$6-$D$6 &lt;&gt; 0,(EXP(LN(1+(H72/100))/($F$6-$D$6))-1)*100,0)</f>
        <v>2.5426334614799817</v>
      </c>
      <c r="I109" s="26">
        <f t="shared" ref="I109" si="272">IF(D35&gt;0,((1+(I35/D35))^(1/($F$6-$D$6))-1)*100,0)</f>
        <v>3.1923466622470364</v>
      </c>
      <c r="J109" s="26">
        <f t="shared" ref="J109" si="273">IF($F$6-$D$6 &lt;&gt; 0,(EXP(LN(1+(J72/100))/($F$6-$D$6))-1)*100,0)</f>
        <v>4.9344464371267049</v>
      </c>
      <c r="L109" s="24" t="str">
        <f>L35</f>
        <v>All occupations</v>
      </c>
      <c r="M109" s="26">
        <f>IF(AND(N$6-M$6 &lt;&gt; 0,M35&lt;&gt;0,N35&lt;&gt;0),(EXP(LN(N35/M35)/(N$6-M$6))-1)*100,0)</f>
        <v>6.2110855578030311</v>
      </c>
      <c r="N109" s="26">
        <f>IF(AND(O$6-N$6 &lt;&gt; 0,N35&lt;&gt;0,O35&lt;&gt;0),(EXP(LN(O35/N35)/(O$6-N$6))-1)*100,0)</f>
        <v>7.2436209413011099</v>
      </c>
      <c r="O109" s="26">
        <f>IF(AND(P$6-O$6 &lt;&gt; 0,O35&lt;&gt;0,P35&lt;&gt;0),(EXP(LN(P35/O35)/(P$6-O$6))-1)*100,0)</f>
        <v>2.9993213923833695</v>
      </c>
      <c r="P109" s="26">
        <f>IF(AND(Q$6-P$6 &lt;&gt; 0,P35&lt;&gt;0,Q35&lt;&gt;0),(EXP(LN(Q35/P35)/(Q$6-P$6))-1)*100,0)</f>
        <v>2.4197621903097488</v>
      </c>
      <c r="Q109" s="26">
        <f>IF(AND(Q$6-N$6 &lt;&gt; 0,N35&lt;&gt;0,Q35&lt;&gt;0),(EXP(LN(Q35/N35)/(Q$6-N$6))-1)*100,0)</f>
        <v>2.8960746480406474</v>
      </c>
      <c r="S109" s="26">
        <f t="shared" ref="S109" si="274">IF($F$6-$D$6 &lt;&gt; 0,(EXP(LN(1+(S72/100))/($F$6-$D$6))-1)*100,0)</f>
        <v>2.6125853398149212</v>
      </c>
      <c r="T109" s="26">
        <f t="shared" ref="T109" si="275">IF(O35&gt;0,((1+(T35/O35))^(1/($F$6-$D$6))-1)*100,0)</f>
        <v>3.3362313694311752</v>
      </c>
      <c r="U109" s="26">
        <f t="shared" ref="U109" si="276">IF($F$6-$D$6 &lt;&gt; 0,(EXP(LN(1+(U72/100))/($F$6-$D$6))-1)*100,0)</f>
        <v>5.0984751705599685</v>
      </c>
      <c r="W109" s="24" t="str">
        <f>W35</f>
        <v>All occupations</v>
      </c>
      <c r="X109" s="26">
        <f>IF(AND(Y$6-X$6 &lt;&gt; 0,X35&lt;&gt;0,Y35&lt;&gt;0),(EXP(LN(Y35/X35)/(Y$6-X$6))-1)*100,0)</f>
        <v>3.026988579569001</v>
      </c>
      <c r="Y109" s="26">
        <f>IF(AND(Z$6-Y$6 &lt;&gt; 0,Y35&lt;&gt;0,Z35&lt;&gt;0),(EXP(LN(Z35/Y35)/(Z$6-Y$6))-1)*100,0)</f>
        <v>-1.2996292725768965</v>
      </c>
      <c r="Z109" s="26">
        <f>IF(AND(AA$6-Z$6 &lt;&gt; 0,Z35&lt;&gt;0,AA35&lt;&gt;0),(EXP(LN(AA35/Z35)/(AA$6-Z$6))-1)*100,0)</f>
        <v>1.352595297993342</v>
      </c>
      <c r="AA109" s="26">
        <f>IF(AND(AB$6-AA$6 &lt;&gt; 0,AA35&lt;&gt;0,AB35&lt;&gt;0),(EXP(LN(AB35/AA35)/(AB$6-AA$6))-1)*100,0)</f>
        <v>1.3193267795332364</v>
      </c>
      <c r="AB109" s="26">
        <f>IF(AND(AB$6-Y$6 &lt;&gt; 0,Y35&lt;&gt;0,AB35&lt;&gt;0),(EXP(LN(AB35/Y35)/(AB$6-Y$6))-1)*100,0)</f>
        <v>1.1640032276659884</v>
      </c>
      <c r="AD109" s="26">
        <f t="shared" ref="AD109" si="277">IF($F$6-$D$6 &lt;&gt; 0,(EXP(LN(1+(AD72/100))/($F$6-$D$6))-1)*100,0)</f>
        <v>1.3304150721499486</v>
      </c>
      <c r="AE109" s="26">
        <f t="shared" ref="AE109" si="278">IF(Z35&gt;0,((1+(AE35/Z35))^(1/($F$6-$D$6))-1)*100,0)</f>
        <v>3.1603659665881301</v>
      </c>
      <c r="AF109" s="26">
        <f t="shared" ref="AF109" si="279">IF($F$6-$D$6 &lt;&gt; 0,(EXP(LN(1+(AF72/100))/($F$6-$D$6))-1)*100,0)</f>
        <v>4.0501520611468944</v>
      </c>
      <c r="AH109" s="24" t="str">
        <f>AH35</f>
        <v>All occupations</v>
      </c>
      <c r="AI109" s="26">
        <f>IF(AND(AJ$6-AI$6 &lt;&gt; 0,AI35&lt;&gt;0,AJ35&lt;&gt;0),(EXP(LN(AJ35/AI35)/(AJ$6-AI$6))-1)*100,0)</f>
        <v>1.8283679823387633</v>
      </c>
      <c r="AJ109" s="26">
        <f>IF(AND(AK$6-AJ$6 &lt;&gt; 0,AJ35&lt;&gt;0,AK35&lt;&gt;0),(EXP(LN(AK35/AJ35)/(AK$6-AJ$6))-1)*100,0)</f>
        <v>-1.1212992930297316</v>
      </c>
      <c r="AK109" s="26">
        <f>IF(AND(AL$6-AK$6 &lt;&gt; 0,AK35&lt;&gt;0,AL35&lt;&gt;0),(EXP(LN(AL35/AK35)/(AL$6-AK$6))-1)*100,0)</f>
        <v>3.2557481513317832E-2</v>
      </c>
      <c r="AL109" s="26">
        <f>IF(AND(AM$6-AL$6 &lt;&gt; 0,AL35&lt;&gt;0,AM35&lt;&gt;0),(EXP(LN(AM35/AL35)/(AM$6-AL$6))-1)*100,0)</f>
        <v>1.0277271853909475</v>
      </c>
      <c r="AM109" s="26">
        <f>IF(AND(AM$6-AJ$6 &lt;&gt; 0,AJ35&lt;&gt;0,AM35&lt;&gt;0),(EXP(LN(AM35/AJ35)/(AM$6-AJ$6))-1)*100,0)</f>
        <v>0.58042468885994847</v>
      </c>
      <c r="AO109" s="26">
        <f t="shared" ref="AO109" si="280">IF($F$6-$D$6 &lt;&gt; 0,(EXP(LN(1+(AO72/100))/($F$6-$D$6))-1)*100,0)</f>
        <v>0.69490874171664885</v>
      </c>
      <c r="AP109" s="26">
        <f t="shared" ref="AP109" si="281">IF(AK35&gt;0,((1+(AP35/AK35))^(1/($F$6-$D$6))-1)*100,0)</f>
        <v>2.9639641550736062</v>
      </c>
      <c r="AQ109" s="26">
        <f t="shared" ref="AQ109" si="282">IF($F$6-$D$6 &lt;&gt; 0,(EXP(LN(1+(AQ72/100))/($F$6-$D$6))-1)*100,0)</f>
        <v>3.4334965921725802</v>
      </c>
      <c r="AS109" s="24" t="str">
        <f>AS35</f>
        <v>All occupations</v>
      </c>
      <c r="AT109" s="26">
        <f>IF(AND(AU$6-AT$6 &lt;&gt; 0,AT35&lt;&gt;0,AU35&lt;&gt;0),(EXP(LN(AU35/AT35)/(AU$6-AT$6))-1)*100,0)</f>
        <v>2.6594030063138208</v>
      </c>
      <c r="AU109" s="26">
        <f>IF(AND(AV$6-AU$6 &lt;&gt; 0,AU35&lt;&gt;0,AV35&lt;&gt;0),(EXP(LN(AV35/AU35)/(AV$6-AU$6))-1)*100,0)</f>
        <v>-0.32392905504343705</v>
      </c>
      <c r="AV109" s="26">
        <f>IF(AND(AW$6-AV$6 &lt;&gt; 0,AV35&lt;&gt;0,AW35&lt;&gt;0),(EXP(LN(AW35/AV35)/(AW$6-AV$6))-1)*100,0)</f>
        <v>0.59907268720114093</v>
      </c>
      <c r="AW109" s="26">
        <f>IF(AND(AX$6-AW$6 &lt;&gt; 0,AW35&lt;&gt;0,AX35&lt;&gt;0),(EXP(LN(AX35/AW35)/(AX$6-AW$6))-1)*100,0)</f>
        <v>1.2801157744041447</v>
      </c>
      <c r="AX109" s="26">
        <f>IF(AND(AX$6-AU$6 &lt;&gt; 0,AU35&lt;&gt;0,AX35&lt;&gt;0),(EXP(LN(AX35/AU35)/(AX$6-AU$6))-1)*100,0)</f>
        <v>0.96600396037949121</v>
      </c>
      <c r="AZ109" s="26">
        <f t="shared" ref="AZ109" si="283">IF($F$6-$D$6 &lt;&gt; 0,(EXP(LN(1+(AZ72/100))/($F$6-$D$6))-1)*100,0)</f>
        <v>1.052590661086783</v>
      </c>
      <c r="BA109" s="26">
        <f t="shared" ref="BA109" si="284">IF(AV35&gt;0,((1+(BA35/AV35))^(1/($F$6-$D$6))-1)*100,0)</f>
        <v>3.0102592721474863</v>
      </c>
      <c r="BB109" s="26">
        <f t="shared" ref="BB109" si="285">IF($F$6-$D$6 &lt;&gt; 0,(EXP(LN(1+(BB72/100))/($F$6-$D$6))-1)*100,0)</f>
        <v>3.7231922587408706</v>
      </c>
      <c r="BD109" s="24" t="str">
        <f>BD35</f>
        <v>All occupations</v>
      </c>
      <c r="BE109" s="26">
        <f>IF(AND(BF$6-BE$6 &lt;&gt; 0,BE35&lt;&gt;0,BF35&lt;&gt;0),(EXP(LN(BF35/BE35)/(BF$6-BE$6))-1)*100,0)</f>
        <v>-0.72712843900503144</v>
      </c>
      <c r="BF109" s="26">
        <f>IF(AND(BG$6-BF$6 &lt;&gt; 0,BF35&lt;&gt;0,BG35&lt;&gt;0),(EXP(LN(BG35/BF35)/(BG$6-BF$6))-1)*100,0)</f>
        <v>3.7132555726379524</v>
      </c>
      <c r="BG109" s="26">
        <f>IF(AND(BH$6-BG$6 &lt;&gt; 0,BG35&lt;&gt;0,BH35&lt;&gt;0),(EXP(LN(BH35/BG35)/(BH$6-BG$6))-1)*100,0)</f>
        <v>-0.38064750410770065</v>
      </c>
      <c r="BH109" s="26">
        <f>IF(AND(BI$6-BH$6 &lt;&gt; 0,BH35&lt;&gt;0,BI35&lt;&gt;0),(EXP(LN(BI35/BH35)/(BI$6-BH$6))-1)*100,0)</f>
        <v>-5.034966032705368E-2</v>
      </c>
      <c r="BI109" s="26">
        <f>IF(AND(BI$6-BF$6 &lt;&gt; 0,BF35&lt;&gt;0,BI35&lt;&gt;0),(EXP(LN(BI35/BF35)/(BI$6-BF$6))-1)*100,0)</f>
        <v>7.7247462455720672E-2</v>
      </c>
      <c r="BK109" s="26">
        <f t="shared" ref="BK109" si="286">IF($F$6-$D$6 &lt;&gt; 0,(EXP(LN(1+(BK72/100))/($F$6-$D$6))-1)*100,0)</f>
        <v>-0.16057044431887491</v>
      </c>
      <c r="BL109" s="26">
        <f t="shared" ref="BL109" si="287">IF(BG35&gt;0,((1+(BL35/BG35))^(1/($F$6-$D$6))-1)*100,0)</f>
        <v>2.5052767230495654</v>
      </c>
      <c r="BM109" s="26">
        <f t="shared" ref="BM109" si="288">IF($F$6-$D$6 &lt;&gt; 0,(EXP(LN(1+(BM72/100))/($F$6-$D$6))-1)*100,0)</f>
        <v>2.392115771275316</v>
      </c>
      <c r="BO109" s="24" t="str">
        <f>BO35</f>
        <v>All occupations</v>
      </c>
      <c r="BP109" s="26">
        <f>IF(AND(BQ$6-BP$6 &lt;&gt; 0,BP35&lt;&gt;0,BQ35&lt;&gt;0),(EXP(LN(BQ35/BP35)/(BQ$6-BP$6))-1)*100,0)</f>
        <v>-0.34843801804111951</v>
      </c>
      <c r="BQ109" s="26">
        <f>IF(AND(BR$6-BQ$6 &lt;&gt; 0,BQ35&lt;&gt;0,BR35&lt;&gt;0),(EXP(LN(BR35/BQ35)/(BR$6-BQ$6))-1)*100,0)</f>
        <v>-8.8117946443256319</v>
      </c>
      <c r="BR109" s="26">
        <f>IF(AND(BS$6-BR$6 &lt;&gt; 0,BR35&lt;&gt;0,BS35&lt;&gt;0),(EXP(LN(BS35/BR35)/(BS$6-BR$6))-1)*100,0)</f>
        <v>-0.42538690548681313</v>
      </c>
      <c r="BS109" s="26">
        <f>IF(AND(BT$6-BS$6 &lt;&gt; 0,BS35&lt;&gt;0,BT35&lt;&gt;0),(EXP(LN(BT35/BS35)/(BT$6-BS$6))-1)*100,0)</f>
        <v>-1.6694832552555106</v>
      </c>
      <c r="BT109" s="26">
        <f>IF(AND(BT$6-BQ$6 &lt;&gt; 0,BQ35&lt;&gt;0,BT35&lt;&gt;0),(EXP(LN(BT35/BQ35)/(BT$6-BQ$6))-1)*100,0)</f>
        <v>-1.746548866250397</v>
      </c>
      <c r="BV109" s="26">
        <f t="shared" ref="BV109" si="289">IF($F$6-$D$6 &lt;&gt; 0,(EXP(LN(1+(BV72/100))/($F$6-$D$6))-1)*100,0)</f>
        <v>-1.2565212306071549</v>
      </c>
      <c r="BW109" s="26">
        <f t="shared" ref="BW109" si="290">IF(BR35&gt;0,((1+(BW35/BR35))^(1/($F$6-$D$6))-1)*100,0)</f>
        <v>2.2982436343204293</v>
      </c>
      <c r="BX109" s="26">
        <f t="shared" ref="BX109" si="291">IF($F$6-$D$6 &lt;&gt; 0,(EXP(LN(1+(BX72/100))/($F$6-$D$6))-1)*100,0)</f>
        <v>1.4080535502807745</v>
      </c>
      <c r="BZ109" s="24" t="str">
        <f>BZ35</f>
        <v>All occupations</v>
      </c>
      <c r="CA109" s="26">
        <f>IF(AND(CB$6-CA$6 &lt;&gt; 0,CA35&lt;&gt;0,CB35&lt;&gt;0),(EXP(LN(CB35/CA35)/(CB$6-CA$6))-1)*100,0)</f>
        <v>-2.4579172761669321</v>
      </c>
      <c r="CB109" s="26">
        <f>IF(AND(CC$6-CB$6 &lt;&gt; 0,CB35&lt;&gt;0,CC35&lt;&gt;0),(EXP(LN(CC35/CB35)/(CC$6-CB$6))-1)*100,0)</f>
        <v>-13.401247465444721</v>
      </c>
      <c r="CC109" s="26">
        <f>IF(AND(CD$6-CC$6 &lt;&gt; 0,CC35&lt;&gt;0,CD35&lt;&gt;0),(EXP(LN(CD35/CC35)/(CD$6-CC$6))-1)*100,0)</f>
        <v>-1.0947300432920914</v>
      </c>
      <c r="CD109" s="26">
        <f>IF(AND(CE$6-CD$6 &lt;&gt; 0,CD35&lt;&gt;0,CE35&lt;&gt;0),(EXP(LN(CE35/CD35)/(CE$6-CD$6))-1)*100,0)</f>
        <v>-3.7071257831175597</v>
      </c>
      <c r="CE109" s="26">
        <f>IF(AND(CE$6-CB$6 &lt;&gt; 0,CB35&lt;&gt;0,CE35&lt;&gt;0),(EXP(LN(CE35/CB35)/(CE$6-CB$6))-1)*100,0)</f>
        <v>-3.5400808162889263</v>
      </c>
      <c r="CG109" s="26">
        <f t="shared" ref="CG109" si="292">IF($F$6-$D$6 &lt;&gt; 0,(EXP(LN(1+(CG72/100))/($F$6-$D$6))-1)*100,0)</f>
        <v>-2.8440854497571388</v>
      </c>
      <c r="CH109" s="26">
        <f t="shared" ref="CH109" si="293">IF(CC35&gt;0,((1+(CH35/CC35))^(1/($F$6-$D$6))-1)*100,0)</f>
        <v>1.9052825256657746</v>
      </c>
      <c r="CI109" s="26">
        <f t="shared" ref="CI109" si="294">IF($F$6-$D$6 &lt;&gt; 0,(EXP(LN(1+(CI72/100))/($F$6-$D$6))-1)*100,0)</f>
        <v>-0.16226190267621954</v>
      </c>
      <c r="CK109" s="24" t="str">
        <f>CK35</f>
        <v>All occupations</v>
      </c>
      <c r="CL109" s="26">
        <f>IF(AND(CM$6-CL$6 &lt;&gt; 0,CL35&lt;&gt;0,CM35&lt;&gt;0),(EXP(LN(CM35/CL35)/(CM$6-CL$6))-1)*100,0)</f>
        <v>0.2799517635404758</v>
      </c>
      <c r="CM109" s="26">
        <f>IF(AND(CN$6-CM$6 &lt;&gt; 0,CM35&lt;&gt;0,CN35&lt;&gt;0),(EXP(LN(CN35/CM35)/(CN$6-CM$6))-1)*100,0)</f>
        <v>-12.647902828274727</v>
      </c>
      <c r="CN109" s="26">
        <f>IF(AND(CO$6-CN$6 &lt;&gt; 0,CN35&lt;&gt;0,CO35&lt;&gt;0),(EXP(LN(CO35/CN35)/(CO$6-CN$6))-1)*100,0)</f>
        <v>-0.64588112346590787</v>
      </c>
      <c r="CO109" s="26">
        <f>IF(AND(CP$6-CO$6 &lt;&gt; 0,CO35&lt;&gt;0,CP35&lt;&gt;0),(EXP(LN(CP35/CO35)/(CP$6-CO$6))-1)*100,0)</f>
        <v>-0.35989813896866174</v>
      </c>
      <c r="CP109" s="26">
        <f>IF(AND(CP$6-CM$6 &lt;&gt; 0,CM35&lt;&gt;0,CP35&lt;&gt;0),(EXP(LN(CP35/CM35)/(CP$6-CM$6))-1)*100,0)</f>
        <v>-1.264911090755938</v>
      </c>
      <c r="CR109" s="26">
        <f t="shared" ref="CR109" si="295">IF($F$6-$D$6 &lt;&gt; 0,(EXP(LN(1+(CR72/100))/($F$6-$D$6))-1)*100,0)</f>
        <v>-0.45531714803526135</v>
      </c>
      <c r="CS109" s="26">
        <f t="shared" ref="CS109" si="296">IF(CN35&gt;0,((1+(CS35/CN35))^(1/($F$6-$D$6))-1)*100,0)</f>
        <v>1.6492380303376297</v>
      </c>
      <c r="CT109" s="26">
        <f t="shared" ref="CT109" si="297">IF($F$6-$D$6 &lt;&gt; 0,(EXP(LN(1+(CT72/100))/($F$6-$D$6))-1)*100,0)</f>
        <v>1.2896632633209393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Enterprise M3 LEP (including all of Surrey)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Enterprise M3 LEP (including all of Surrey)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Enterprise M3 LEP (including all of Surrey)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Enterprise M3 LEP (including all of Surrey)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Enterprise M3 LEP (including all of Surrey)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Enterprise M3 LEP (including all of Surrey)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Enterprise M3 LEP (including all of Surrey)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Enterprise M3 LEP (including all of Surrey)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Enterprise M3 LEP (including all of Surrey)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0.20227760165427955</v>
      </c>
      <c r="C119" s="27">
        <f t="shared" si="299"/>
        <v>0.14625216992514223</v>
      </c>
      <c r="D119" s="27">
        <f t="shared" si="299"/>
        <v>5.4298639647383684E-2</v>
      </c>
      <c r="E119" s="27">
        <f t="shared" si="299"/>
        <v>0.37296109616150508</v>
      </c>
      <c r="F119" s="27">
        <f t="shared" ref="F119:F144" si="300">F8-D8</f>
        <v>0.42725973580888876</v>
      </c>
      <c r="L119" t="str">
        <f>A119</f>
        <v>11 Corporate managers and directors</v>
      </c>
      <c r="M119" s="27">
        <f t="shared" ref="M119:P144" si="301">N8-M8</f>
        <v>2.0062514640911635</v>
      </c>
      <c r="N119" s="27">
        <f t="shared" si="301"/>
        <v>0.70766995791302278</v>
      </c>
      <c r="O119" s="27">
        <f t="shared" si="301"/>
        <v>0.29502289303581541</v>
      </c>
      <c r="P119" s="27">
        <f t="shared" si="301"/>
        <v>2.7543572782279782</v>
      </c>
      <c r="Q119" s="27">
        <f t="shared" ref="Q119:Q144" si="302">Q8-O8</f>
        <v>3.0493801712637936</v>
      </c>
      <c r="W119" t="str">
        <f>A119</f>
        <v>11 Corporate managers and directors</v>
      </c>
      <c r="X119" s="27">
        <f t="shared" ref="X119:AA144" si="303">Y8-X8</f>
        <v>3.3052296423016188</v>
      </c>
      <c r="Y119" s="27">
        <f t="shared" si="303"/>
        <v>-0.6661359669471878</v>
      </c>
      <c r="Z119" s="27">
        <f t="shared" si="303"/>
        <v>-0.69975615695575399</v>
      </c>
      <c r="AA119" s="27">
        <f t="shared" si="303"/>
        <v>2.5700558209599826</v>
      </c>
      <c r="AB119" s="27">
        <f t="shared" ref="AB119:AB144" si="304">AB8-Z8</f>
        <v>1.8702996640042286</v>
      </c>
      <c r="AH119" t="str">
        <f>L119</f>
        <v>11 Corporate managers and directors</v>
      </c>
      <c r="AI119" s="27">
        <f t="shared" ref="AI119:AL144" si="305">AJ8-AI8</f>
        <v>0.60486577858005575</v>
      </c>
      <c r="AJ119" s="27">
        <f t="shared" si="305"/>
        <v>6.146145094252109E-2</v>
      </c>
      <c r="AK119" s="27">
        <f t="shared" si="305"/>
        <v>-0.27843926108075623</v>
      </c>
      <c r="AL119" s="27">
        <f t="shared" si="305"/>
        <v>0.32769346433847746</v>
      </c>
      <c r="AM119" s="27">
        <f t="shared" ref="AM119:AM144" si="306">AM8-AK8</f>
        <v>4.925420325772123E-2</v>
      </c>
      <c r="AS119" t="str">
        <f>W119</f>
        <v>11 Corporate managers and directors</v>
      </c>
      <c r="AT119" s="27">
        <f t="shared" ref="AT119:AW144" si="307">AU8-AT8</f>
        <v>0.78917783169713385</v>
      </c>
      <c r="AU119" s="27">
        <f t="shared" si="307"/>
        <v>-6.4618801535880621E-3</v>
      </c>
      <c r="AV119" s="27">
        <f t="shared" si="307"/>
        <v>-0.48665237383141413</v>
      </c>
      <c r="AW119" s="27">
        <f t="shared" si="307"/>
        <v>0.52330635257871183</v>
      </c>
      <c r="AX119" s="27">
        <f t="shared" ref="AX119:AX144" si="308">AX8-AV8</f>
        <v>3.66539787472977E-2</v>
      </c>
      <c r="BD119" t="str">
        <f>AH119</f>
        <v>11 Corporate managers and directors</v>
      </c>
      <c r="BE119" s="27">
        <f t="shared" ref="BE119:BH144" si="309">BF8-BE8</f>
        <v>0.5235838849099359</v>
      </c>
      <c r="BF119" s="27">
        <f t="shared" si="309"/>
        <v>0.74614413366511556</v>
      </c>
      <c r="BG119" s="27">
        <f t="shared" si="309"/>
        <v>-1.4071886717620039</v>
      </c>
      <c r="BH119" s="27">
        <f t="shared" si="309"/>
        <v>0.56175913223481544</v>
      </c>
      <c r="BI119" s="27">
        <f t="shared" ref="BI119:BI144" si="310">BI8-BG8</f>
        <v>-0.84542953952718847</v>
      </c>
      <c r="BO119" t="str">
        <f>AS119</f>
        <v>11 Corporate managers and directors</v>
      </c>
      <c r="BP119" s="27">
        <f t="shared" ref="BP119:BS144" si="311">BQ8-BP8</f>
        <v>0.70091682983682713</v>
      </c>
      <c r="BQ119" s="27">
        <f t="shared" si="311"/>
        <v>-0.54787497191650925</v>
      </c>
      <c r="BR119" s="27">
        <f t="shared" si="311"/>
        <v>-0.89461293317299706</v>
      </c>
      <c r="BS119" s="27">
        <f t="shared" si="311"/>
        <v>-1.09468436219999</v>
      </c>
      <c r="BT119" s="27">
        <f t="shared" ref="BT119:BT144" si="312">BT8-BR8</f>
        <v>-1.9892972953729871</v>
      </c>
      <c r="BZ119" t="str">
        <f>BD119</f>
        <v>11 Corporate managers and directors</v>
      </c>
      <c r="CA119" s="68">
        <f t="shared" ref="CA119:CD144" si="313">CB8-CA8</f>
        <v>2.6997411589042564E-2</v>
      </c>
      <c r="CB119" s="68">
        <f t="shared" si="313"/>
        <v>-0.17947434398791717</v>
      </c>
      <c r="CC119" s="68">
        <f t="shared" si="313"/>
        <v>-0.11639329865596793</v>
      </c>
      <c r="CD119" s="68">
        <f t="shared" si="313"/>
        <v>-1.0408680606402898</v>
      </c>
      <c r="CE119" s="68">
        <f t="shared" ref="CE119:CE144" si="314">CE8-CC8</f>
        <v>-1.1572613592962577</v>
      </c>
      <c r="CK119" t="str">
        <f>BO119</f>
        <v>11 Corporate managers and directors</v>
      </c>
      <c r="CL119" s="68">
        <f t="shared" ref="CL119:CO144" si="315">CM8-CL8</f>
        <v>0.17598863439261281</v>
      </c>
      <c r="CM119" s="68">
        <f t="shared" si="315"/>
        <v>-7.1123498199402446E-2</v>
      </c>
      <c r="CN119" s="68">
        <f t="shared" si="315"/>
        <v>4.1735221651628795E-2</v>
      </c>
      <c r="CO119" s="68">
        <f t="shared" si="315"/>
        <v>0.22964395928029058</v>
      </c>
      <c r="CP119" s="68">
        <f t="shared" ref="CP119:CP144" si="316">CP8-CN8</f>
        <v>0.27137918093191937</v>
      </c>
    </row>
    <row r="120" spans="1:94" x14ac:dyDescent="0.2">
      <c r="A120" t="str">
        <f t="shared" si="298"/>
        <v>12 Other managers and proprietors</v>
      </c>
      <c r="B120" s="27">
        <f t="shared" si="299"/>
        <v>8.0386740109030574E-2</v>
      </c>
      <c r="C120" s="27">
        <f t="shared" si="299"/>
        <v>9.3160039679263118E-3</v>
      </c>
      <c r="D120" s="27">
        <f t="shared" si="299"/>
        <v>0.15601355713542164</v>
      </c>
      <c r="E120" s="27">
        <f t="shared" si="299"/>
        <v>0.19869336889216749</v>
      </c>
      <c r="F120" s="27">
        <f t="shared" si="300"/>
        <v>0.35470692602758913</v>
      </c>
      <c r="L120" t="str">
        <f t="shared" ref="L120:L143" si="317">A120</f>
        <v>12 Other managers and proprietors</v>
      </c>
      <c r="M120" s="27">
        <f t="shared" si="301"/>
        <v>0.57194834847151999</v>
      </c>
      <c r="N120" s="27">
        <f t="shared" si="301"/>
        <v>0.24069670653794839</v>
      </c>
      <c r="O120" s="27">
        <f t="shared" si="301"/>
        <v>1.2974773226560563</v>
      </c>
      <c r="P120" s="27">
        <f t="shared" si="301"/>
        <v>1.8037726514466872</v>
      </c>
      <c r="Q120" s="27">
        <f t="shared" si="302"/>
        <v>3.1012499741027435</v>
      </c>
      <c r="W120" t="str">
        <f t="shared" ref="W120:W143" si="318">A120</f>
        <v>12 Other managers and proprietors</v>
      </c>
      <c r="X120" s="27">
        <f t="shared" si="303"/>
        <v>0.6046588150036758</v>
      </c>
      <c r="Y120" s="27">
        <f t="shared" si="303"/>
        <v>-0.27092947654359012</v>
      </c>
      <c r="Z120" s="27">
        <f t="shared" si="303"/>
        <v>1.7477697489996551</v>
      </c>
      <c r="AA120" s="27">
        <f t="shared" si="303"/>
        <v>1.7884464679250476</v>
      </c>
      <c r="AB120" s="27">
        <f t="shared" si="304"/>
        <v>3.5362162169247027</v>
      </c>
      <c r="AH120" t="str">
        <f t="shared" ref="AH120:AH143" si="319">L120</f>
        <v>12 Other managers and proprietors</v>
      </c>
      <c r="AI120" s="27">
        <f t="shared" si="305"/>
        <v>0.24990592566243164</v>
      </c>
      <c r="AJ120" s="27">
        <f t="shared" si="305"/>
        <v>5.3990730488026939E-2</v>
      </c>
      <c r="AK120" s="27">
        <f t="shared" si="305"/>
        <v>0.42539398735048795</v>
      </c>
      <c r="AL120" s="27">
        <f t="shared" si="305"/>
        <v>0.53599035676769802</v>
      </c>
      <c r="AM120" s="27">
        <f t="shared" si="306"/>
        <v>0.96138434411818596</v>
      </c>
      <c r="AS120" t="str">
        <f t="shared" ref="AS120:AS143" si="320">W120</f>
        <v>12 Other managers and proprietors</v>
      </c>
      <c r="AT120" s="27">
        <f t="shared" si="307"/>
        <v>0.1676402222344977</v>
      </c>
      <c r="AU120" s="27">
        <f t="shared" si="307"/>
        <v>-2.9549861411680922E-2</v>
      </c>
      <c r="AV120" s="27">
        <f t="shared" si="307"/>
        <v>0.5223325331180817</v>
      </c>
      <c r="AW120" s="27">
        <f t="shared" si="307"/>
        <v>0.5018018643639115</v>
      </c>
      <c r="AX120" s="27">
        <f t="shared" si="308"/>
        <v>1.0241343974819932</v>
      </c>
      <c r="BD120" t="str">
        <f t="shared" ref="BD120:BD143" si="321">AH120</f>
        <v>12 Other managers and proprietors</v>
      </c>
      <c r="BE120" s="27">
        <f t="shared" si="309"/>
        <v>-0.45779105215930693</v>
      </c>
      <c r="BF120" s="27">
        <f t="shared" si="309"/>
        <v>0.2221753425961297</v>
      </c>
      <c r="BG120" s="27">
        <f t="shared" si="309"/>
        <v>0.57961632549945463</v>
      </c>
      <c r="BH120" s="27">
        <f t="shared" si="309"/>
        <v>0.26975563859061946</v>
      </c>
      <c r="BI120" s="27">
        <f t="shared" si="310"/>
        <v>0.84937196409007409</v>
      </c>
      <c r="BO120" t="str">
        <f t="shared" ref="BO120:BO143" si="322">AS120</f>
        <v>12 Other managers and proprietors</v>
      </c>
      <c r="BP120" s="27">
        <f t="shared" si="311"/>
        <v>-8.2061544248264617E-2</v>
      </c>
      <c r="BQ120" s="27">
        <f t="shared" si="311"/>
        <v>-0.21589402446929951</v>
      </c>
      <c r="BR120" s="27">
        <f t="shared" si="311"/>
        <v>0.9338449488066014</v>
      </c>
      <c r="BS120" s="27">
        <f t="shared" si="311"/>
        <v>-2.5815219728547945E-2</v>
      </c>
      <c r="BT120" s="27">
        <f t="shared" si="312"/>
        <v>0.90802972907805346</v>
      </c>
      <c r="BZ120" t="str">
        <f t="shared" ref="BZ120:BZ143" si="323">BD120</f>
        <v>12 Other managers and proprietors</v>
      </c>
      <c r="CA120" s="68">
        <f t="shared" si="313"/>
        <v>-0.28699183940667172</v>
      </c>
      <c r="CB120" s="68">
        <f t="shared" si="313"/>
        <v>-0.33247397431376768</v>
      </c>
      <c r="CC120" s="68">
        <f t="shared" si="313"/>
        <v>0.35584462445190157</v>
      </c>
      <c r="CD120" s="68">
        <f t="shared" si="313"/>
        <v>-0.50540206576506508</v>
      </c>
      <c r="CE120" s="68">
        <f t="shared" si="314"/>
        <v>-0.14955744131316351</v>
      </c>
      <c r="CK120" t="str">
        <f t="shared" ref="CK120:CK143" si="324">BO120</f>
        <v>12 Other managers and proprietors</v>
      </c>
      <c r="CL120" s="68">
        <f t="shared" si="315"/>
        <v>3.3360301484927968E-2</v>
      </c>
      <c r="CM120" s="68">
        <f t="shared" si="315"/>
        <v>-9.4978587489401689E-2</v>
      </c>
      <c r="CN120" s="68">
        <f t="shared" si="315"/>
        <v>0.3200317230007157</v>
      </c>
      <c r="CO120" s="68">
        <f t="shared" si="315"/>
        <v>0.30797735514705504</v>
      </c>
      <c r="CP120" s="68">
        <f t="shared" si="316"/>
        <v>0.62800907814777074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0.54165237088152463</v>
      </c>
      <c r="C121" s="27">
        <f t="shared" si="299"/>
        <v>0.16572697479933751</v>
      </c>
      <c r="D121" s="27">
        <f t="shared" si="299"/>
        <v>0.37057537290714793</v>
      </c>
      <c r="E121" s="27">
        <f t="shared" si="299"/>
        <v>0.76813627893282721</v>
      </c>
      <c r="F121" s="27">
        <f t="shared" si="300"/>
        <v>1.1387116518399751</v>
      </c>
      <c r="L121" t="str">
        <f t="shared" si="317"/>
        <v>21 Science, research, engineering and technology professionals</v>
      </c>
      <c r="M121" s="27">
        <f t="shared" si="301"/>
        <v>2.3909300559987958</v>
      </c>
      <c r="N121" s="27">
        <f t="shared" si="301"/>
        <v>1.4939669111296165</v>
      </c>
      <c r="O121" s="27">
        <f t="shared" si="301"/>
        <v>2.3812397612028846</v>
      </c>
      <c r="P121" s="27">
        <f t="shared" si="301"/>
        <v>4.6988450185275781</v>
      </c>
      <c r="Q121" s="27">
        <f t="shared" si="302"/>
        <v>7.0800847797304627</v>
      </c>
      <c r="W121" t="str">
        <f t="shared" si="318"/>
        <v>21 Science, research, engineering and technology professionals</v>
      </c>
      <c r="X121" s="27">
        <f t="shared" si="303"/>
        <v>1.5680940968262753</v>
      </c>
      <c r="Y121" s="27">
        <f t="shared" si="303"/>
        <v>-0.2451235086651451</v>
      </c>
      <c r="Z121" s="27">
        <f t="shared" si="303"/>
        <v>0.93056540084944217</v>
      </c>
      <c r="AA121" s="27">
        <f t="shared" si="303"/>
        <v>1.0411283681271293</v>
      </c>
      <c r="AB121" s="27">
        <f t="shared" si="304"/>
        <v>1.9716937689765714</v>
      </c>
      <c r="AH121" t="str">
        <f t="shared" si="319"/>
        <v>21 Science, research, engineering and technology professionals</v>
      </c>
      <c r="AI121" s="27">
        <f t="shared" si="305"/>
        <v>0.21804414601590905</v>
      </c>
      <c r="AJ121" s="27">
        <f t="shared" si="305"/>
        <v>7.0802010848416641E-2</v>
      </c>
      <c r="AK121" s="27">
        <f t="shared" si="305"/>
        <v>0.16081156106348882</v>
      </c>
      <c r="AL121" s="27">
        <f t="shared" si="305"/>
        <v>0.32693435905955326</v>
      </c>
      <c r="AM121" s="27">
        <f t="shared" si="306"/>
        <v>0.48774592012304208</v>
      </c>
      <c r="AS121" t="str">
        <f t="shared" si="320"/>
        <v>21 Science, research, engineering and technology professionals</v>
      </c>
      <c r="AT121" s="27">
        <f t="shared" si="307"/>
        <v>0.21168253775671442</v>
      </c>
      <c r="AU121" s="27">
        <f t="shared" si="307"/>
        <v>-0.10703983328199396</v>
      </c>
      <c r="AV121" s="27">
        <f t="shared" si="307"/>
        <v>-0.25099903241421462</v>
      </c>
      <c r="AW121" s="27">
        <f t="shared" si="307"/>
        <v>-3.9676976346341153E-2</v>
      </c>
      <c r="AX121" s="27">
        <f t="shared" si="308"/>
        <v>-0.29067600876055577</v>
      </c>
      <c r="BD121" t="str">
        <f t="shared" si="321"/>
        <v>21 Science, research, engineering and technology professionals</v>
      </c>
      <c r="BE121" s="27">
        <f t="shared" si="309"/>
        <v>-0.341042467633625</v>
      </c>
      <c r="BF121" s="27">
        <f t="shared" si="309"/>
        <v>0.41931797979348229</v>
      </c>
      <c r="BG121" s="27">
        <f t="shared" si="309"/>
        <v>-0.63410255440946717</v>
      </c>
      <c r="BH121" s="27">
        <f t="shared" si="309"/>
        <v>-0.2272573699764413</v>
      </c>
      <c r="BI121" s="27">
        <f t="shared" si="310"/>
        <v>-0.86135992438590847</v>
      </c>
      <c r="BO121" t="str">
        <f t="shared" si="322"/>
        <v>21 Science, research, engineering and technology professionals</v>
      </c>
      <c r="BP121" s="27">
        <f t="shared" si="311"/>
        <v>0.1708573970519236</v>
      </c>
      <c r="BQ121" s="27">
        <f t="shared" si="311"/>
        <v>-0.20813449110876592</v>
      </c>
      <c r="BR121" s="27">
        <f t="shared" si="311"/>
        <v>-8.0535655912310489E-3</v>
      </c>
      <c r="BS121" s="27">
        <f t="shared" si="311"/>
        <v>-0.37735108859284638</v>
      </c>
      <c r="BT121" s="27">
        <f t="shared" si="312"/>
        <v>-0.38540465418407743</v>
      </c>
      <c r="BZ121" t="str">
        <f t="shared" si="323"/>
        <v>21 Science, research, engineering and technology professionals</v>
      </c>
      <c r="CA121" s="68">
        <f t="shared" si="313"/>
        <v>-0.17552899442322767</v>
      </c>
      <c r="CB121" s="68">
        <f t="shared" si="313"/>
        <v>-0.13878503721724078</v>
      </c>
      <c r="CC121" s="68">
        <f t="shared" si="313"/>
        <v>0.18685675262619217</v>
      </c>
      <c r="CD121" s="68">
        <f t="shared" si="313"/>
        <v>-0.75549350639869872</v>
      </c>
      <c r="CE121" s="68">
        <f t="shared" si="314"/>
        <v>-0.56863675377250655</v>
      </c>
      <c r="CK121" t="str">
        <f t="shared" si="324"/>
        <v>21 Science, research, engineering and technology professionals</v>
      </c>
      <c r="CL121" s="68">
        <f t="shared" si="315"/>
        <v>0.14499164903418305</v>
      </c>
      <c r="CM121" s="68">
        <f t="shared" si="315"/>
        <v>-5.7553717494372991E-3</v>
      </c>
      <c r="CN121" s="68">
        <f t="shared" si="315"/>
        <v>0.28169519613430116</v>
      </c>
      <c r="CO121" s="68">
        <f t="shared" si="315"/>
        <v>0.43089868759627148</v>
      </c>
      <c r="CP121" s="68">
        <f t="shared" si="316"/>
        <v>0.71259388373057264</v>
      </c>
    </row>
    <row r="122" spans="1:94" x14ac:dyDescent="0.2">
      <c r="A122" t="str">
        <f t="shared" si="298"/>
        <v>22 Health professionals</v>
      </c>
      <c r="B122" s="27">
        <f t="shared" si="299"/>
        <v>0.52041570003299031</v>
      </c>
      <c r="C122" s="27">
        <f t="shared" si="299"/>
        <v>6.9337934980109317E-2</v>
      </c>
      <c r="D122" s="27">
        <f t="shared" si="299"/>
        <v>0.34879116104536267</v>
      </c>
      <c r="E122" s="27">
        <f t="shared" si="299"/>
        <v>0.46172570875242513</v>
      </c>
      <c r="F122" s="27">
        <f t="shared" si="300"/>
        <v>0.81051686979778781</v>
      </c>
      <c r="L122" t="str">
        <f t="shared" si="317"/>
        <v>22 Health professionals</v>
      </c>
      <c r="M122" s="27">
        <f t="shared" si="301"/>
        <v>1.6572760865571539</v>
      </c>
      <c r="N122" s="27">
        <f t="shared" si="301"/>
        <v>0.23788102518638166</v>
      </c>
      <c r="O122" s="27">
        <f t="shared" si="301"/>
        <v>1.0037102293577931</v>
      </c>
      <c r="P122" s="27">
        <f t="shared" si="301"/>
        <v>1.2211018254215302</v>
      </c>
      <c r="Q122" s="27">
        <f t="shared" si="302"/>
        <v>2.2248120547793233</v>
      </c>
      <c r="W122" t="str">
        <f t="shared" si="318"/>
        <v>22 Health professionals</v>
      </c>
      <c r="X122" s="27">
        <f t="shared" si="303"/>
        <v>2.5950974607976747</v>
      </c>
      <c r="Y122" s="27">
        <f t="shared" si="303"/>
        <v>-0.22640784283914961</v>
      </c>
      <c r="Z122" s="27">
        <f t="shared" si="303"/>
        <v>1.1383674953892715</v>
      </c>
      <c r="AA122" s="27">
        <f t="shared" si="303"/>
        <v>1.1418735415954817</v>
      </c>
      <c r="AB122" s="27">
        <f t="shared" si="304"/>
        <v>2.2802410369847532</v>
      </c>
      <c r="AH122" t="str">
        <f t="shared" si="319"/>
        <v>22 Health professionals</v>
      </c>
      <c r="AI122" s="27">
        <f t="shared" si="305"/>
        <v>-0.42276882403274785</v>
      </c>
      <c r="AJ122" s="27">
        <f t="shared" si="305"/>
        <v>-0.46549535247844709</v>
      </c>
      <c r="AK122" s="27">
        <f t="shared" si="305"/>
        <v>-1.3445343228661257</v>
      </c>
      <c r="AL122" s="27">
        <f t="shared" si="305"/>
        <v>-1.2742702462328959</v>
      </c>
      <c r="AM122" s="27">
        <f t="shared" si="306"/>
        <v>-2.6188045690990216</v>
      </c>
      <c r="AS122" t="str">
        <f t="shared" si="320"/>
        <v>22 Health professionals</v>
      </c>
      <c r="AT122" s="27">
        <f t="shared" si="307"/>
        <v>0.15820754367314083</v>
      </c>
      <c r="AU122" s="27">
        <f t="shared" si="307"/>
        <v>8.4196515027183283E-2</v>
      </c>
      <c r="AV122" s="27">
        <f t="shared" si="307"/>
        <v>3.1620901031070736E-2</v>
      </c>
      <c r="AW122" s="27">
        <f t="shared" si="307"/>
        <v>6.5775651529778711E-2</v>
      </c>
      <c r="AX122" s="27">
        <f t="shared" si="308"/>
        <v>9.7396552560849448E-2</v>
      </c>
      <c r="BD122" t="str">
        <f t="shared" si="321"/>
        <v>22 Health professionals</v>
      </c>
      <c r="BE122" s="27">
        <f t="shared" si="309"/>
        <v>0.49645782961998153</v>
      </c>
      <c r="BF122" s="27">
        <f t="shared" si="309"/>
        <v>0.20908140409909759</v>
      </c>
      <c r="BG122" s="27">
        <f t="shared" si="309"/>
        <v>0.17157937793300704</v>
      </c>
      <c r="BH122" s="27">
        <f t="shared" si="309"/>
        <v>0.25843154067476259</v>
      </c>
      <c r="BI122" s="27">
        <f t="shared" si="310"/>
        <v>0.43001091860776963</v>
      </c>
      <c r="BO122" t="str">
        <f t="shared" si="322"/>
        <v>22 Health professionals</v>
      </c>
      <c r="BP122" s="27">
        <f t="shared" si="311"/>
        <v>0.25222247772095452</v>
      </c>
      <c r="BQ122" s="27">
        <f t="shared" si="311"/>
        <v>-2.0502855527357866E-2</v>
      </c>
      <c r="BR122" s="27">
        <f t="shared" si="311"/>
        <v>2.4259721024031844E-2</v>
      </c>
      <c r="BS122" s="27">
        <f t="shared" si="311"/>
        <v>-0.37981365485521756</v>
      </c>
      <c r="BT122" s="27">
        <f t="shared" si="312"/>
        <v>-0.35555393383118572</v>
      </c>
      <c r="BZ122" t="str">
        <f t="shared" si="323"/>
        <v>22 Health professionals</v>
      </c>
      <c r="CA122" s="68">
        <f t="shared" si="313"/>
        <v>0.24043291087212815</v>
      </c>
      <c r="CB122" s="68">
        <f t="shared" si="313"/>
        <v>-0.22019154431784416</v>
      </c>
      <c r="CC122" s="68">
        <f t="shared" si="313"/>
        <v>6.7388568845381913E-2</v>
      </c>
      <c r="CD122" s="68">
        <f t="shared" si="313"/>
        <v>-0.38257213580062233</v>
      </c>
      <c r="CE122" s="68">
        <f t="shared" si="314"/>
        <v>-0.31518356695524041</v>
      </c>
      <c r="CK122" t="str">
        <f t="shared" si="324"/>
        <v>22 Health professionals</v>
      </c>
      <c r="CL122" s="68">
        <f t="shared" si="315"/>
        <v>5.3022253595912588E-2</v>
      </c>
      <c r="CM122" s="68">
        <f t="shared" si="315"/>
        <v>2.0561126902193527E-3</v>
      </c>
      <c r="CN122" s="68">
        <f t="shared" si="315"/>
        <v>0.11210091175166007</v>
      </c>
      <c r="CO122" s="68">
        <f t="shared" si="315"/>
        <v>0.26579789388292208</v>
      </c>
      <c r="CP122" s="68">
        <f t="shared" si="316"/>
        <v>0.37789880563458211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0.50318669416484152</v>
      </c>
      <c r="C123" s="27">
        <f t="shared" si="299"/>
        <v>0.12428409180016997</v>
      </c>
      <c r="D123" s="27">
        <f t="shared" si="299"/>
        <v>0.32738737922809902</v>
      </c>
      <c r="E123" s="27">
        <f t="shared" si="299"/>
        <v>0.58437577207485614</v>
      </c>
      <c r="F123" s="27">
        <f t="shared" si="300"/>
        <v>0.91176315130295515</v>
      </c>
      <c r="L123" t="str">
        <f t="shared" si="317"/>
        <v>23 Teaching and other educational professionals</v>
      </c>
      <c r="M123" s="27">
        <f t="shared" si="301"/>
        <v>3.2687034507958668</v>
      </c>
      <c r="N123" s="27">
        <f t="shared" si="301"/>
        <v>0.29459894195780123</v>
      </c>
      <c r="O123" s="27">
        <f t="shared" si="301"/>
        <v>1.7949012706051306</v>
      </c>
      <c r="P123" s="27">
        <f t="shared" si="301"/>
        <v>2.8989064565564924</v>
      </c>
      <c r="Q123" s="27">
        <f t="shared" si="302"/>
        <v>4.693807727161623</v>
      </c>
      <c r="W123" t="str">
        <f t="shared" si="318"/>
        <v>23 Teaching and other educational professionals</v>
      </c>
      <c r="X123" s="27">
        <f t="shared" si="303"/>
        <v>-1.4584994166424892E-2</v>
      </c>
      <c r="Y123" s="27">
        <f t="shared" si="303"/>
        <v>-0.31083564095727922</v>
      </c>
      <c r="Z123" s="27">
        <f t="shared" si="303"/>
        <v>-0.95567247606398809</v>
      </c>
      <c r="AA123" s="27">
        <f t="shared" si="303"/>
        <v>-0.96606660760275442</v>
      </c>
      <c r="AB123" s="27">
        <f t="shared" si="304"/>
        <v>-1.9217390836667425</v>
      </c>
      <c r="AH123" t="str">
        <f t="shared" si="319"/>
        <v>23 Teaching and other educational professionals</v>
      </c>
      <c r="AI123" s="27">
        <f t="shared" si="305"/>
        <v>-0.43437436607117907</v>
      </c>
      <c r="AJ123" s="27">
        <f t="shared" si="305"/>
        <v>-0.1106544177462726</v>
      </c>
      <c r="AK123" s="27">
        <f t="shared" si="305"/>
        <v>-0.21785436491208832</v>
      </c>
      <c r="AL123" s="27">
        <f t="shared" si="305"/>
        <v>5.6810676315063313E-3</v>
      </c>
      <c r="AM123" s="27">
        <f t="shared" si="306"/>
        <v>-0.21217329728058199</v>
      </c>
      <c r="AS123" t="str">
        <f t="shared" si="320"/>
        <v>23 Teaching and other educational professionals</v>
      </c>
      <c r="AT123" s="27">
        <f t="shared" si="307"/>
        <v>2.3826615034205301E-2</v>
      </c>
      <c r="AU123" s="27">
        <f t="shared" si="307"/>
        <v>-3.5019730705113661E-3</v>
      </c>
      <c r="AV123" s="27">
        <f t="shared" si="307"/>
        <v>-5.4402818995127167E-2</v>
      </c>
      <c r="AW123" s="27">
        <f t="shared" si="307"/>
        <v>-2.6877221576701582E-2</v>
      </c>
      <c r="AX123" s="27">
        <f t="shared" si="308"/>
        <v>-8.1280040571828749E-2</v>
      </c>
      <c r="BD123" t="str">
        <f t="shared" si="321"/>
        <v>23 Teaching and other educational professionals</v>
      </c>
      <c r="BE123" s="27">
        <f t="shared" si="309"/>
        <v>-1.6403059081945282E-2</v>
      </c>
      <c r="BF123" s="27">
        <f t="shared" si="309"/>
        <v>0.14489566222100714</v>
      </c>
      <c r="BG123" s="27">
        <f t="shared" si="309"/>
        <v>6.373587085707122E-2</v>
      </c>
      <c r="BH123" s="27">
        <f t="shared" si="309"/>
        <v>0.27177152347147793</v>
      </c>
      <c r="BI123" s="27">
        <f t="shared" si="310"/>
        <v>0.33550739432854915</v>
      </c>
      <c r="BO123" t="str">
        <f t="shared" si="322"/>
        <v>23 Teaching and other educational professionals</v>
      </c>
      <c r="BP123" s="27">
        <f t="shared" si="311"/>
        <v>-6.3053670577696286E-3</v>
      </c>
      <c r="BQ123" s="27">
        <f t="shared" si="311"/>
        <v>-4.262053002780819E-3</v>
      </c>
      <c r="BR123" s="27">
        <f t="shared" si="311"/>
        <v>-1.4149102921632739E-2</v>
      </c>
      <c r="BS123" s="27">
        <f t="shared" si="311"/>
        <v>-6.8589833045561988E-2</v>
      </c>
      <c r="BT123" s="27">
        <f t="shared" si="312"/>
        <v>-8.2738935967194727E-2</v>
      </c>
      <c r="BZ123" t="str">
        <f t="shared" si="323"/>
        <v>23 Teaching and other educational professionals</v>
      </c>
      <c r="CA123" s="68">
        <f t="shared" si="313"/>
        <v>-6.4579406632949699E-3</v>
      </c>
      <c r="CB123" s="68">
        <f t="shared" si="313"/>
        <v>-3.6038831264478266E-2</v>
      </c>
      <c r="CC123" s="68">
        <f t="shared" si="313"/>
        <v>8.8724960726869639E-2</v>
      </c>
      <c r="CD123" s="68">
        <f t="shared" si="313"/>
        <v>-4.6637794490134388E-2</v>
      </c>
      <c r="CE123" s="68">
        <f t="shared" si="314"/>
        <v>4.2087166236735252E-2</v>
      </c>
      <c r="CK123" t="str">
        <f t="shared" si="324"/>
        <v>23 Teaching and other educational professionals</v>
      </c>
      <c r="CL123" s="68">
        <f t="shared" si="315"/>
        <v>3.3132791930800765E-2</v>
      </c>
      <c r="CM123" s="68">
        <f t="shared" si="315"/>
        <v>1.1746730003437456E-2</v>
      </c>
      <c r="CN123" s="68">
        <f t="shared" si="315"/>
        <v>5.4432162781557214E-2</v>
      </c>
      <c r="CO123" s="68">
        <f t="shared" si="315"/>
        <v>3.1050904187339079E-2</v>
      </c>
      <c r="CP123" s="68">
        <f t="shared" si="316"/>
        <v>8.5483066968896293E-2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0.20179450787337849</v>
      </c>
      <c r="C124" s="27">
        <f t="shared" si="299"/>
        <v>0.14067032663455115</v>
      </c>
      <c r="D124" s="27">
        <f t="shared" si="299"/>
        <v>0.2772585724671448</v>
      </c>
      <c r="E124" s="27">
        <f t="shared" si="299"/>
        <v>0.4688325107991651</v>
      </c>
      <c r="F124" s="27">
        <f t="shared" si="300"/>
        <v>0.74609108326630991</v>
      </c>
      <c r="L124" t="str">
        <f t="shared" si="317"/>
        <v>24 Business, media and public service professionals</v>
      </c>
      <c r="M124" s="27">
        <f t="shared" si="301"/>
        <v>2.8991063482808563</v>
      </c>
      <c r="N124" s="27">
        <f t="shared" si="301"/>
        <v>0.99470364211291518</v>
      </c>
      <c r="O124" s="27">
        <f t="shared" si="301"/>
        <v>2.5743093685513134</v>
      </c>
      <c r="P124" s="27">
        <f t="shared" si="301"/>
        <v>3.9769279686412382</v>
      </c>
      <c r="Q124" s="27">
        <f t="shared" si="302"/>
        <v>6.5512373371925516</v>
      </c>
      <c r="W124" t="str">
        <f t="shared" si="318"/>
        <v>24 Business, media and public service professionals</v>
      </c>
      <c r="X124" s="27">
        <f t="shared" si="303"/>
        <v>2.1951703288686204</v>
      </c>
      <c r="Y124" s="27">
        <f t="shared" si="303"/>
        <v>0.49716315638051967</v>
      </c>
      <c r="Z124" s="27">
        <f t="shared" si="303"/>
        <v>2.0911769174752308</v>
      </c>
      <c r="AA124" s="27">
        <f t="shared" si="303"/>
        <v>1.9168549845588672</v>
      </c>
      <c r="AB124" s="27">
        <f t="shared" si="304"/>
        <v>4.008031902034098</v>
      </c>
      <c r="AH124" t="str">
        <f t="shared" si="319"/>
        <v>24 Business, media and public service professionals</v>
      </c>
      <c r="AI124" s="27">
        <f t="shared" si="305"/>
        <v>5.4050796398200207E-2</v>
      </c>
      <c r="AJ124" s="27">
        <f t="shared" si="305"/>
        <v>0.11523065214203343</v>
      </c>
      <c r="AK124" s="27">
        <f t="shared" si="305"/>
        <v>-5.153106994170864E-2</v>
      </c>
      <c r="AL124" s="27">
        <f t="shared" si="305"/>
        <v>0.1371998028161634</v>
      </c>
      <c r="AM124" s="27">
        <f t="shared" si="306"/>
        <v>8.5668732874454756E-2</v>
      </c>
      <c r="AS124" t="str">
        <f t="shared" si="320"/>
        <v>24 Business, media and public service professionals</v>
      </c>
      <c r="AT124" s="27">
        <f t="shared" si="307"/>
        <v>0.2826660629702511</v>
      </c>
      <c r="AU124" s="27">
        <f t="shared" si="307"/>
        <v>0.11845641444165178</v>
      </c>
      <c r="AV124" s="27">
        <f t="shared" si="307"/>
        <v>0.3023058220057484</v>
      </c>
      <c r="AW124" s="27">
        <f t="shared" si="307"/>
        <v>0.42988091731694178</v>
      </c>
      <c r="AX124" s="27">
        <f t="shared" si="308"/>
        <v>0.73218673932269018</v>
      </c>
      <c r="BD124" t="str">
        <f t="shared" si="321"/>
        <v>24 Business, media and public service professionals</v>
      </c>
      <c r="BE124" s="27">
        <f t="shared" si="309"/>
        <v>0.12761380149992885</v>
      </c>
      <c r="BF124" s="27">
        <f t="shared" si="309"/>
        <v>0.75100725472592433</v>
      </c>
      <c r="BG124" s="27">
        <f t="shared" si="309"/>
        <v>0.54860679237504417</v>
      </c>
      <c r="BH124" s="27">
        <f t="shared" si="309"/>
        <v>0.40718758868993365</v>
      </c>
      <c r="BI124" s="27">
        <f t="shared" si="310"/>
        <v>0.95579438106497783</v>
      </c>
      <c r="BO124" t="str">
        <f t="shared" si="322"/>
        <v>24 Business, media and public service professionals</v>
      </c>
      <c r="BP124" s="27">
        <f t="shared" si="311"/>
        <v>0.22852615165446322</v>
      </c>
      <c r="BQ124" s="27">
        <f t="shared" si="311"/>
        <v>-0.10730160065535532</v>
      </c>
      <c r="BR124" s="27">
        <f t="shared" si="311"/>
        <v>0.17385707822701058</v>
      </c>
      <c r="BS124" s="27">
        <f t="shared" si="311"/>
        <v>-0.58328884521900237</v>
      </c>
      <c r="BT124" s="27">
        <f t="shared" si="312"/>
        <v>-0.4094317669919918</v>
      </c>
      <c r="BZ124" t="str">
        <f t="shared" si="323"/>
        <v>24 Business, media and public service professionals</v>
      </c>
      <c r="CA124" s="68">
        <f t="shared" si="313"/>
        <v>2.8454916849447009E-2</v>
      </c>
      <c r="CB124" s="68">
        <f t="shared" si="313"/>
        <v>-9.8553639530183812E-2</v>
      </c>
      <c r="CC124" s="68">
        <f t="shared" si="313"/>
        <v>0.12297744374182207</v>
      </c>
      <c r="CD124" s="68">
        <f t="shared" si="313"/>
        <v>-0.78643314077019477</v>
      </c>
      <c r="CE124" s="68">
        <f t="shared" si="314"/>
        <v>-0.6634556970283727</v>
      </c>
      <c r="CK124" t="str">
        <f t="shared" si="324"/>
        <v>24 Business, media and public service professionals</v>
      </c>
      <c r="CL124" s="68">
        <f t="shared" si="315"/>
        <v>0.12338995235229522</v>
      </c>
      <c r="CM124" s="68">
        <f t="shared" si="315"/>
        <v>5.5230931665085636E-3</v>
      </c>
      <c r="CN124" s="68">
        <f t="shared" si="315"/>
        <v>0.21289802061943652</v>
      </c>
      <c r="CO124" s="68">
        <f t="shared" si="315"/>
        <v>0.36591346052887708</v>
      </c>
      <c r="CP124" s="68">
        <f t="shared" si="316"/>
        <v>0.5788114811483136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9.5996021693493944E-2</v>
      </c>
      <c r="C125" s="27">
        <f t="shared" si="299"/>
        <v>4.491766401785463E-2</v>
      </c>
      <c r="D125" s="27">
        <f t="shared" si="299"/>
        <v>2.6255598127768565E-2</v>
      </c>
      <c r="E125" s="27">
        <f t="shared" si="299"/>
        <v>0.17559115717354057</v>
      </c>
      <c r="F125" s="27">
        <f t="shared" si="300"/>
        <v>0.20184675530130913</v>
      </c>
      <c r="L125" t="str">
        <f t="shared" si="317"/>
        <v>31 Science, engineering and technology associate professionals</v>
      </c>
      <c r="M125" s="27">
        <f t="shared" si="301"/>
        <v>0.43761653625754993</v>
      </c>
      <c r="N125" s="27">
        <f t="shared" si="301"/>
        <v>0.31359872373227793</v>
      </c>
      <c r="O125" s="27">
        <f t="shared" si="301"/>
        <v>-9.8544679301762805E-2</v>
      </c>
      <c r="P125" s="27">
        <f t="shared" si="301"/>
        <v>0.53329713841613646</v>
      </c>
      <c r="Q125" s="27">
        <f t="shared" si="302"/>
        <v>0.43475245911437366</v>
      </c>
      <c r="W125" t="str">
        <f t="shared" si="318"/>
        <v>31 Science, engineering and technology associate professionals</v>
      </c>
      <c r="X125" s="27">
        <f t="shared" si="303"/>
        <v>0.71829971002470216</v>
      </c>
      <c r="Y125" s="27">
        <f t="shared" si="303"/>
        <v>0.13751021808482999</v>
      </c>
      <c r="Z125" s="27">
        <f t="shared" si="303"/>
        <v>-0.34740951405460674</v>
      </c>
      <c r="AA125" s="27">
        <f t="shared" si="303"/>
        <v>0.47118376869222889</v>
      </c>
      <c r="AB125" s="27">
        <f t="shared" si="304"/>
        <v>0.12377425463762215</v>
      </c>
      <c r="AH125" t="str">
        <f t="shared" si="319"/>
        <v>31 Science, engineering and technology associate professionals</v>
      </c>
      <c r="AI125" s="27">
        <f t="shared" si="305"/>
        <v>0.11623767664436213</v>
      </c>
      <c r="AJ125" s="27">
        <f t="shared" si="305"/>
        <v>6.421699861625263E-2</v>
      </c>
      <c r="AK125" s="27">
        <f t="shared" si="305"/>
        <v>1.4907064533312142E-2</v>
      </c>
      <c r="AL125" s="27">
        <f t="shared" si="305"/>
        <v>0.2189007503471001</v>
      </c>
      <c r="AM125" s="27">
        <f t="shared" si="306"/>
        <v>0.23380781488041225</v>
      </c>
      <c r="AS125" t="str">
        <f t="shared" si="320"/>
        <v>31 Science, engineering and technology associate professionals</v>
      </c>
      <c r="AT125" s="27">
        <f t="shared" si="307"/>
        <v>0.13914287201512954</v>
      </c>
      <c r="AU125" s="27">
        <f t="shared" si="307"/>
        <v>3.3022436506150665E-2</v>
      </c>
      <c r="AV125" s="27">
        <f t="shared" si="307"/>
        <v>-0.26644071595398811</v>
      </c>
      <c r="AW125" s="27">
        <f t="shared" si="307"/>
        <v>-3.0742014563529985E-2</v>
      </c>
      <c r="AX125" s="27">
        <f t="shared" si="308"/>
        <v>-0.29718273051751809</v>
      </c>
      <c r="BD125" t="str">
        <f t="shared" si="321"/>
        <v>31 Science, engineering and technology associate professionals</v>
      </c>
      <c r="BE125" s="27">
        <f t="shared" si="309"/>
        <v>-0.20492192104523088</v>
      </c>
      <c r="BF125" s="27">
        <f t="shared" si="309"/>
        <v>0.32009157341131944</v>
      </c>
      <c r="BG125" s="27">
        <f t="shared" si="309"/>
        <v>-0.600913809671759</v>
      </c>
      <c r="BH125" s="27">
        <f t="shared" si="309"/>
        <v>-0.38349211224767599</v>
      </c>
      <c r="BI125" s="27">
        <f t="shared" si="310"/>
        <v>-0.98440592191943499</v>
      </c>
      <c r="BO125" t="str">
        <f t="shared" si="322"/>
        <v>31 Science, engineering and technology associate professionals</v>
      </c>
      <c r="BP125" s="27">
        <f t="shared" si="311"/>
        <v>0.1505262490299919</v>
      </c>
      <c r="BQ125" s="27">
        <f t="shared" si="311"/>
        <v>2.1238711909216557E-2</v>
      </c>
      <c r="BR125" s="27">
        <f t="shared" si="311"/>
        <v>-0.2515332875452263</v>
      </c>
      <c r="BS125" s="27">
        <f t="shared" si="311"/>
        <v>-0.10277771685178783</v>
      </c>
      <c r="BT125" s="27">
        <f t="shared" si="312"/>
        <v>-0.35431100439701413</v>
      </c>
      <c r="BZ125" t="str">
        <f t="shared" si="323"/>
        <v>31 Science, engineering and technology associate professionals</v>
      </c>
      <c r="CA125" s="68">
        <f t="shared" si="313"/>
        <v>1.5368339749805893E-2</v>
      </c>
      <c r="CB125" s="68">
        <f t="shared" si="313"/>
        <v>3.242173480227839E-2</v>
      </c>
      <c r="CC125" s="68">
        <f t="shared" si="313"/>
        <v>-0.12797353439947146</v>
      </c>
      <c r="CD125" s="68">
        <f t="shared" si="313"/>
        <v>-0.22924834366489111</v>
      </c>
      <c r="CE125" s="68">
        <f t="shared" si="314"/>
        <v>-0.35722187806436256</v>
      </c>
      <c r="CK125" t="str">
        <f t="shared" si="324"/>
        <v>31 Science, engineering and technology associate professionals</v>
      </c>
      <c r="CL125" s="68">
        <f t="shared" si="315"/>
        <v>6.7647582507149751E-2</v>
      </c>
      <c r="CM125" s="68">
        <f t="shared" si="315"/>
        <v>4.281692275933402E-2</v>
      </c>
      <c r="CN125" s="68">
        <f t="shared" si="315"/>
        <v>9.6405792238911603E-2</v>
      </c>
      <c r="CO125" s="68">
        <f t="shared" si="315"/>
        <v>0.30103124090530609</v>
      </c>
      <c r="CP125" s="68">
        <f t="shared" si="316"/>
        <v>0.39743703314421769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1.5950613483615497E-2</v>
      </c>
      <c r="C126" s="27">
        <f t="shared" si="299"/>
        <v>-1.9334014280895512E-3</v>
      </c>
      <c r="D126" s="27">
        <f t="shared" si="299"/>
        <v>1.7337037156553353E-2</v>
      </c>
      <c r="E126" s="27">
        <f t="shared" si="299"/>
        <v>2.7153154034448096E-2</v>
      </c>
      <c r="F126" s="27">
        <f t="shared" si="300"/>
        <v>4.4490191191001449E-2</v>
      </c>
      <c r="L126" t="str">
        <f t="shared" si="317"/>
        <v>32 Health and social care associate professionals</v>
      </c>
      <c r="M126" s="27">
        <f t="shared" si="301"/>
        <v>0.44451638857850173</v>
      </c>
      <c r="N126" s="27">
        <f t="shared" si="301"/>
        <v>6.7689055269690934E-2</v>
      </c>
      <c r="O126" s="27">
        <f t="shared" si="301"/>
        <v>0.26563659648687166</v>
      </c>
      <c r="P126" s="27">
        <f t="shared" si="301"/>
        <v>0.49114421482051318</v>
      </c>
      <c r="Q126" s="27">
        <f t="shared" si="302"/>
        <v>0.75678081130738484</v>
      </c>
      <c r="W126" t="str">
        <f t="shared" si="318"/>
        <v>32 Health and social care associate professionals</v>
      </c>
      <c r="X126" s="27">
        <f t="shared" si="303"/>
        <v>0.90642516790090655</v>
      </c>
      <c r="Y126" s="27">
        <f t="shared" si="303"/>
        <v>2.0281362213564691E-2</v>
      </c>
      <c r="Z126" s="27">
        <f t="shared" si="303"/>
        <v>0.36053139468612683</v>
      </c>
      <c r="AA126" s="27">
        <f t="shared" si="303"/>
        <v>0.69587516929042614</v>
      </c>
      <c r="AB126" s="27">
        <f t="shared" si="304"/>
        <v>1.056406563976553</v>
      </c>
      <c r="AH126" t="str">
        <f t="shared" si="319"/>
        <v>32 Health and social care associate professionals</v>
      </c>
      <c r="AI126" s="27">
        <f t="shared" si="305"/>
        <v>-5.6026164983009163E-2</v>
      </c>
      <c r="AJ126" s="27">
        <f t="shared" si="305"/>
        <v>-9.7544382862807089E-2</v>
      </c>
      <c r="AK126" s="27">
        <f t="shared" si="305"/>
        <v>-0.51925844734701254</v>
      </c>
      <c r="AL126" s="27">
        <f t="shared" si="305"/>
        <v>-0.53746785465015923</v>
      </c>
      <c r="AM126" s="27">
        <f t="shared" si="306"/>
        <v>-1.0567263019971718</v>
      </c>
      <c r="AS126" t="str">
        <f t="shared" si="320"/>
        <v>32 Health and social care associate professionals</v>
      </c>
      <c r="AT126" s="27">
        <f t="shared" si="307"/>
        <v>0.10599473589873587</v>
      </c>
      <c r="AU126" s="27">
        <f t="shared" si="307"/>
        <v>7.0090175409964539E-2</v>
      </c>
      <c r="AV126" s="27">
        <f t="shared" si="307"/>
        <v>-3.1599678002306786E-2</v>
      </c>
      <c r="AW126" s="27">
        <f t="shared" si="307"/>
        <v>5.1102761887766079E-2</v>
      </c>
      <c r="AX126" s="27">
        <f t="shared" si="308"/>
        <v>1.9503083885459294E-2</v>
      </c>
      <c r="BD126" t="str">
        <f t="shared" si="321"/>
        <v>32 Health and social care associate professionals</v>
      </c>
      <c r="BE126" s="27">
        <f t="shared" si="309"/>
        <v>0.38485688903521265</v>
      </c>
      <c r="BF126" s="27">
        <f t="shared" si="309"/>
        <v>0.21238391788646105</v>
      </c>
      <c r="BG126" s="27">
        <f t="shared" si="309"/>
        <v>-4.0527799425202016E-2</v>
      </c>
      <c r="BH126" s="27">
        <f t="shared" si="309"/>
        <v>0.32263267702871934</v>
      </c>
      <c r="BI126" s="27">
        <f t="shared" si="310"/>
        <v>0.28210487760351732</v>
      </c>
      <c r="BO126" t="str">
        <f t="shared" si="322"/>
        <v>32 Health and social care associate professionals</v>
      </c>
      <c r="BP126" s="27">
        <f t="shared" si="311"/>
        <v>0.1592330291806876</v>
      </c>
      <c r="BQ126" s="27">
        <f t="shared" si="311"/>
        <v>4.3930816304813547E-3</v>
      </c>
      <c r="BR126" s="27">
        <f t="shared" si="311"/>
        <v>-9.1878775465630724E-2</v>
      </c>
      <c r="BS126" s="27">
        <f t="shared" si="311"/>
        <v>-0.26092183985912754</v>
      </c>
      <c r="BT126" s="27">
        <f t="shared" si="312"/>
        <v>-0.35280061532475826</v>
      </c>
      <c r="BZ126" t="str">
        <f t="shared" si="323"/>
        <v>32 Health and social care associate professionals</v>
      </c>
      <c r="CA126" s="68">
        <f t="shared" si="313"/>
        <v>-1.5364240811290064E-2</v>
      </c>
      <c r="CB126" s="68">
        <f t="shared" si="313"/>
        <v>-8.5909242940886921E-2</v>
      </c>
      <c r="CC126" s="68">
        <f t="shared" si="313"/>
        <v>-3.9734684561638423E-2</v>
      </c>
      <c r="CD126" s="68">
        <f t="shared" si="313"/>
        <v>-0.15780845462059961</v>
      </c>
      <c r="CE126" s="68">
        <f t="shared" si="314"/>
        <v>-0.19754313918223804</v>
      </c>
      <c r="CK126" t="str">
        <f t="shared" si="324"/>
        <v>32 Health and social care associate professionals</v>
      </c>
      <c r="CL126" s="68">
        <f t="shared" si="315"/>
        <v>1.9565700390592813E-2</v>
      </c>
      <c r="CM126" s="68">
        <f t="shared" si="315"/>
        <v>3.7621189109427189E-3</v>
      </c>
      <c r="CN126" s="68">
        <f t="shared" si="315"/>
        <v>4.2860713726191824E-2</v>
      </c>
      <c r="CO126" s="68">
        <f t="shared" si="315"/>
        <v>0.1223170578340583</v>
      </c>
      <c r="CP126" s="68">
        <f t="shared" si="316"/>
        <v>0.16517777156025013</v>
      </c>
    </row>
    <row r="127" spans="1:94" x14ac:dyDescent="0.2">
      <c r="A127" t="str">
        <f t="shared" si="298"/>
        <v>33 Protective service occupations</v>
      </c>
      <c r="B127" s="27">
        <f t="shared" si="299"/>
        <v>7.7502393940594161E-4</v>
      </c>
      <c r="C127" s="27">
        <f t="shared" si="299"/>
        <v>4.7157832122056882E-3</v>
      </c>
      <c r="D127" s="27">
        <f t="shared" si="299"/>
        <v>1.3657659053354247E-2</v>
      </c>
      <c r="E127" s="27">
        <f t="shared" si="299"/>
        <v>2.3641011694933503E-2</v>
      </c>
      <c r="F127" s="27">
        <f t="shared" si="300"/>
        <v>3.729867074828775E-2</v>
      </c>
      <c r="L127" t="str">
        <f t="shared" si="317"/>
        <v>33 Protective service occupations</v>
      </c>
      <c r="M127" s="27">
        <f t="shared" si="301"/>
        <v>4.5881553799335006E-2</v>
      </c>
      <c r="N127" s="27">
        <f t="shared" si="301"/>
        <v>0.10190778768997671</v>
      </c>
      <c r="O127" s="27">
        <f t="shared" si="301"/>
        <v>0.19795083341767572</v>
      </c>
      <c r="P127" s="27">
        <f t="shared" si="301"/>
        <v>0.38753025754969339</v>
      </c>
      <c r="Q127" s="27">
        <f t="shared" si="302"/>
        <v>0.58548109096736911</v>
      </c>
      <c r="W127" t="str">
        <f t="shared" si="318"/>
        <v>33 Protective service occupations</v>
      </c>
      <c r="X127" s="27">
        <f t="shared" si="303"/>
        <v>0.13566481702557742</v>
      </c>
      <c r="Y127" s="27">
        <f t="shared" si="303"/>
        <v>0.13769739356209554</v>
      </c>
      <c r="Z127" s="27">
        <f t="shared" si="303"/>
        <v>0.59974490903190381</v>
      </c>
      <c r="AA127" s="27">
        <f t="shared" si="303"/>
        <v>0.94669870595402239</v>
      </c>
      <c r="AB127" s="27">
        <f t="shared" si="304"/>
        <v>1.5464436149859262</v>
      </c>
      <c r="AH127" t="str">
        <f t="shared" si="319"/>
        <v>33 Protective service occupations</v>
      </c>
      <c r="AI127" s="27">
        <f t="shared" si="305"/>
        <v>1.5131959713926446E-2</v>
      </c>
      <c r="AJ127" s="27">
        <f t="shared" si="305"/>
        <v>3.7225726675257143E-2</v>
      </c>
      <c r="AK127" s="27">
        <f t="shared" si="305"/>
        <v>0.11958210068598119</v>
      </c>
      <c r="AL127" s="27">
        <f t="shared" si="305"/>
        <v>0.1814555505609724</v>
      </c>
      <c r="AM127" s="27">
        <f t="shared" si="306"/>
        <v>0.30103765124695359</v>
      </c>
      <c r="AS127" t="str">
        <f t="shared" si="320"/>
        <v>33 Protective service occupations</v>
      </c>
      <c r="AT127" s="27">
        <f t="shared" si="307"/>
        <v>-4.9086001322733996E-2</v>
      </c>
      <c r="AU127" s="27">
        <f t="shared" si="307"/>
        <v>2.358016472183172E-2</v>
      </c>
      <c r="AV127" s="27">
        <f t="shared" si="307"/>
        <v>4.4649480998508795E-2</v>
      </c>
      <c r="AW127" s="27">
        <f t="shared" si="307"/>
        <v>5.7742240109594778E-2</v>
      </c>
      <c r="AX127" s="27">
        <f t="shared" si="308"/>
        <v>0.10239172110810357</v>
      </c>
      <c r="BD127" t="str">
        <f t="shared" si="321"/>
        <v>33 Protective service occupations</v>
      </c>
      <c r="BE127" s="27">
        <f t="shared" si="309"/>
        <v>-0.313231961433172</v>
      </c>
      <c r="BF127" s="27">
        <f t="shared" si="309"/>
        <v>0.13080320813545487</v>
      </c>
      <c r="BG127" s="27">
        <f t="shared" si="309"/>
        <v>0.16536316763976489</v>
      </c>
      <c r="BH127" s="27">
        <f t="shared" si="309"/>
        <v>1.414461169339587E-2</v>
      </c>
      <c r="BI127" s="27">
        <f t="shared" si="310"/>
        <v>0.17950777933316076</v>
      </c>
      <c r="BO127" t="str">
        <f t="shared" si="322"/>
        <v>33 Protective service occupations</v>
      </c>
      <c r="BP127" s="27">
        <f t="shared" si="311"/>
        <v>-8.8791642890308609E-2</v>
      </c>
      <c r="BQ127" s="27">
        <f t="shared" si="311"/>
        <v>-7.9454775927069621E-2</v>
      </c>
      <c r="BR127" s="27">
        <f t="shared" si="311"/>
        <v>0.21483320852324805</v>
      </c>
      <c r="BS127" s="27">
        <f t="shared" si="311"/>
        <v>-0.19038023734213239</v>
      </c>
      <c r="BT127" s="27">
        <f t="shared" si="312"/>
        <v>2.4452971181115668E-2</v>
      </c>
      <c r="BZ127" t="str">
        <f t="shared" si="323"/>
        <v>33 Protective service occupations</v>
      </c>
      <c r="CA127" s="68">
        <f t="shared" si="313"/>
        <v>-0.15472331161697039</v>
      </c>
      <c r="CB127" s="68">
        <f t="shared" si="313"/>
        <v>-1.6278606486493263E-2</v>
      </c>
      <c r="CC127" s="68">
        <f t="shared" si="313"/>
        <v>0.11400634396399623</v>
      </c>
      <c r="CD127" s="68">
        <f t="shared" si="313"/>
        <v>-0.16835961952236822</v>
      </c>
      <c r="CE127" s="68">
        <f t="shared" si="314"/>
        <v>-5.4353275558371994E-2</v>
      </c>
      <c r="CK127" t="str">
        <f t="shared" si="324"/>
        <v>33 Protective service occupations</v>
      </c>
      <c r="CL127" s="68">
        <f t="shared" si="315"/>
        <v>-1.8349507306703886E-2</v>
      </c>
      <c r="CM127" s="68">
        <f t="shared" si="315"/>
        <v>-3.070455053485896E-3</v>
      </c>
      <c r="CN127" s="68">
        <f t="shared" si="315"/>
        <v>-2.3100101252656546E-2</v>
      </c>
      <c r="CO127" s="68">
        <f t="shared" si="315"/>
        <v>1.5770554926614888E-3</v>
      </c>
      <c r="CP127" s="68">
        <f t="shared" si="316"/>
        <v>-2.1523045759995058E-2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4.2992734021575219E-2</v>
      </c>
      <c r="C128" s="27">
        <f t="shared" si="299"/>
        <v>1.7784880783194373E-2</v>
      </c>
      <c r="D128" s="27">
        <f t="shared" si="299"/>
        <v>1.9701930272643664E-2</v>
      </c>
      <c r="E128" s="27">
        <f t="shared" si="299"/>
        <v>5.7811318799517147E-2</v>
      </c>
      <c r="F128" s="27">
        <f t="shared" si="300"/>
        <v>7.7513249072160811E-2</v>
      </c>
      <c r="L128" t="str">
        <f t="shared" si="317"/>
        <v>34 Culture, media and sports occupations</v>
      </c>
      <c r="M128" s="27">
        <f t="shared" si="301"/>
        <v>0.25477701198674518</v>
      </c>
      <c r="N128" s="27">
        <f t="shared" si="301"/>
        <v>0.5970603152911873</v>
      </c>
      <c r="O128" s="27">
        <f t="shared" si="301"/>
        <v>0.46009697778967551</v>
      </c>
      <c r="P128" s="27">
        <f t="shared" si="301"/>
        <v>1.2821682184395575</v>
      </c>
      <c r="Q128" s="27">
        <f t="shared" si="302"/>
        <v>1.742265196229233</v>
      </c>
      <c r="W128" t="str">
        <f t="shared" si="318"/>
        <v>34 Culture, media and sports occupations</v>
      </c>
      <c r="X128" s="27">
        <f t="shared" si="303"/>
        <v>-0.22593890124839078</v>
      </c>
      <c r="Y128" s="27">
        <f t="shared" si="303"/>
        <v>-2.0170889590054308E-2</v>
      </c>
      <c r="Z128" s="27">
        <f t="shared" si="303"/>
        <v>5.27866481018755E-2</v>
      </c>
      <c r="AA128" s="27">
        <f t="shared" si="303"/>
        <v>0.69684067568713282</v>
      </c>
      <c r="AB128" s="27">
        <f t="shared" si="304"/>
        <v>0.74962732378900832</v>
      </c>
      <c r="AH128" t="str">
        <f t="shared" si="319"/>
        <v>34 Culture, media and sports occupations</v>
      </c>
      <c r="AI128" s="27">
        <f t="shared" si="305"/>
        <v>5.8942124489536063E-5</v>
      </c>
      <c r="AJ128" s="27">
        <f t="shared" si="305"/>
        <v>8.5067855497962919E-2</v>
      </c>
      <c r="AK128" s="27">
        <f t="shared" si="305"/>
        <v>-4.4955338841468517E-2</v>
      </c>
      <c r="AL128" s="27">
        <f t="shared" si="305"/>
        <v>0.17710438213301793</v>
      </c>
      <c r="AM128" s="27">
        <f t="shared" si="306"/>
        <v>0.13214904329154942</v>
      </c>
      <c r="AS128" t="str">
        <f t="shared" si="320"/>
        <v>34 Culture, media and sports occupations</v>
      </c>
      <c r="AT128" s="27">
        <f t="shared" si="307"/>
        <v>-7.5913652355592776E-2</v>
      </c>
      <c r="AU128" s="27">
        <f t="shared" si="307"/>
        <v>-3.4505485497277166E-2</v>
      </c>
      <c r="AV128" s="27">
        <f t="shared" si="307"/>
        <v>-8.0694507619156863E-2</v>
      </c>
      <c r="AW128" s="27">
        <f t="shared" si="307"/>
        <v>2.3704898558265519E-3</v>
      </c>
      <c r="AX128" s="27">
        <f t="shared" si="308"/>
        <v>-7.8324017763330311E-2</v>
      </c>
      <c r="BD128" t="str">
        <f t="shared" si="321"/>
        <v>34 Culture, media and sports occupations</v>
      </c>
      <c r="BE128" s="27">
        <f t="shared" si="309"/>
        <v>-0.54714325433960154</v>
      </c>
      <c r="BF128" s="27">
        <f t="shared" si="309"/>
        <v>0.20649098466575477</v>
      </c>
      <c r="BG128" s="27">
        <f t="shared" si="309"/>
        <v>-0.2106911795342743</v>
      </c>
      <c r="BH128" s="27">
        <f t="shared" si="309"/>
        <v>-1.4603969319342713E-2</v>
      </c>
      <c r="BI128" s="27">
        <f t="shared" si="310"/>
        <v>-0.22529514885361701</v>
      </c>
      <c r="BO128" t="str">
        <f t="shared" si="322"/>
        <v>34 Culture, media and sports occupations</v>
      </c>
      <c r="BP128" s="27">
        <f t="shared" si="311"/>
        <v>-0.33579345205711841</v>
      </c>
      <c r="BQ128" s="27">
        <f t="shared" si="311"/>
        <v>-0.1302713958007653</v>
      </c>
      <c r="BR128" s="27">
        <f t="shared" si="311"/>
        <v>-0.21020634251784587</v>
      </c>
      <c r="BS128" s="27">
        <f t="shared" si="311"/>
        <v>-0.36808228831198286</v>
      </c>
      <c r="BT128" s="27">
        <f t="shared" si="312"/>
        <v>-0.57828863082982873</v>
      </c>
      <c r="BZ128" t="str">
        <f t="shared" si="323"/>
        <v>34 Culture, media and sports occupations</v>
      </c>
      <c r="CA128" s="68">
        <f t="shared" si="313"/>
        <v>-0.20863197355562857</v>
      </c>
      <c r="CB128" s="68">
        <f t="shared" si="313"/>
        <v>-9.4633999477535147E-2</v>
      </c>
      <c r="CC128" s="68">
        <f t="shared" si="313"/>
        <v>-9.5624432274860394E-2</v>
      </c>
      <c r="CD128" s="68">
        <f t="shared" si="313"/>
        <v>-0.24997500464215477</v>
      </c>
      <c r="CE128" s="68">
        <f t="shared" si="314"/>
        <v>-0.34559943691701517</v>
      </c>
      <c r="CK128" t="str">
        <f t="shared" si="324"/>
        <v>34 Culture, media and sports occupations</v>
      </c>
      <c r="CL128" s="68">
        <f t="shared" si="315"/>
        <v>2.3015824042523503E-2</v>
      </c>
      <c r="CM128" s="68">
        <f t="shared" si="315"/>
        <v>-1.2287177604140664E-2</v>
      </c>
      <c r="CN128" s="68">
        <f t="shared" si="315"/>
        <v>5.4044643803434822E-2</v>
      </c>
      <c r="CO128" s="68">
        <f t="shared" si="315"/>
        <v>0.11955782363840106</v>
      </c>
      <c r="CP128" s="68">
        <f t="shared" si="316"/>
        <v>0.17360246744183588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0.10881888447593902</v>
      </c>
      <c r="C129" s="27">
        <f t="shared" si="299"/>
        <v>9.7044910909229176E-2</v>
      </c>
      <c r="D129" s="27">
        <f t="shared" si="299"/>
        <v>9.599076050965849E-2</v>
      </c>
      <c r="E129" s="27">
        <f t="shared" si="299"/>
        <v>0.26849865190750977</v>
      </c>
      <c r="F129" s="27">
        <f t="shared" si="300"/>
        <v>0.36448941241716826</v>
      </c>
      <c r="L129" t="str">
        <f t="shared" si="317"/>
        <v>35 Business and public service associate professionals</v>
      </c>
      <c r="M129" s="27">
        <f t="shared" si="301"/>
        <v>1.2492837290736274</v>
      </c>
      <c r="N129" s="27">
        <f t="shared" si="301"/>
        <v>0.42618254995249494</v>
      </c>
      <c r="O129" s="27">
        <f t="shared" si="301"/>
        <v>0.7229925762372158</v>
      </c>
      <c r="P129" s="27">
        <f t="shared" si="301"/>
        <v>1.9093539935082005</v>
      </c>
      <c r="Q129" s="27">
        <f t="shared" si="302"/>
        <v>2.6323465697454163</v>
      </c>
      <c r="W129" t="str">
        <f t="shared" si="318"/>
        <v>35 Business and public service associate professionals</v>
      </c>
      <c r="X129" s="27">
        <f t="shared" si="303"/>
        <v>1.091068076507435</v>
      </c>
      <c r="Y129" s="27">
        <f t="shared" si="303"/>
        <v>-0.1793601621964207</v>
      </c>
      <c r="Z129" s="27">
        <f t="shared" si="303"/>
        <v>-0.21580441419106577</v>
      </c>
      <c r="AA129" s="27">
        <f t="shared" si="303"/>
        <v>0.87459929607722842</v>
      </c>
      <c r="AB129" s="27">
        <f t="shared" si="304"/>
        <v>0.65879488188616264</v>
      </c>
      <c r="AH129" t="str">
        <f t="shared" si="319"/>
        <v>35 Business and public service associate professionals</v>
      </c>
      <c r="AI129" s="27">
        <f t="shared" si="305"/>
        <v>0.28274749562602119</v>
      </c>
      <c r="AJ129" s="27">
        <f t="shared" si="305"/>
        <v>0.10674107041032732</v>
      </c>
      <c r="AK129" s="27">
        <f t="shared" si="305"/>
        <v>-7.9521699874798291E-2</v>
      </c>
      <c r="AL129" s="27">
        <f t="shared" si="305"/>
        <v>0.37339655590561716</v>
      </c>
      <c r="AM129" s="27">
        <f t="shared" si="306"/>
        <v>0.29387485603081887</v>
      </c>
      <c r="AS129" t="str">
        <f t="shared" si="320"/>
        <v>35 Business and public service associate professionals</v>
      </c>
      <c r="AT129" s="27">
        <f t="shared" si="307"/>
        <v>0.23201646597288006</v>
      </c>
      <c r="AU129" s="27">
        <f t="shared" si="307"/>
        <v>4.1898794221113533E-2</v>
      </c>
      <c r="AV129" s="27">
        <f t="shared" si="307"/>
        <v>-0.12045356148605135</v>
      </c>
      <c r="AW129" s="27">
        <f t="shared" si="307"/>
        <v>0.27154776783240253</v>
      </c>
      <c r="AX129" s="27">
        <f t="shared" si="308"/>
        <v>0.15109420634635118</v>
      </c>
      <c r="BD129" t="str">
        <f t="shared" si="321"/>
        <v>35 Business and public service associate professionals</v>
      </c>
      <c r="BE129" s="27">
        <f t="shared" si="309"/>
        <v>-0.45249070436582883</v>
      </c>
      <c r="BF129" s="27">
        <f t="shared" si="309"/>
        <v>0.72635471672327334</v>
      </c>
      <c r="BG129" s="27">
        <f t="shared" si="309"/>
        <v>-0.91427143674660272</v>
      </c>
      <c r="BH129" s="27">
        <f t="shared" si="309"/>
        <v>-0.30403484799424696</v>
      </c>
      <c r="BI129" s="27">
        <f t="shared" si="310"/>
        <v>-1.2183062847408497</v>
      </c>
      <c r="BO129" t="str">
        <f t="shared" si="322"/>
        <v>35 Business and public service associate professionals</v>
      </c>
      <c r="BP129" s="27">
        <f t="shared" si="311"/>
        <v>-0.23539050410392193</v>
      </c>
      <c r="BQ129" s="27">
        <f t="shared" si="311"/>
        <v>-0.28831402925267202</v>
      </c>
      <c r="BR129" s="27">
        <f t="shared" si="311"/>
        <v>-0.6608996986090796</v>
      </c>
      <c r="BS129" s="27">
        <f t="shared" si="311"/>
        <v>-0.99107295280952545</v>
      </c>
      <c r="BT129" s="27">
        <f t="shared" si="312"/>
        <v>-1.6519726514186051</v>
      </c>
      <c r="BZ129" t="str">
        <f t="shared" si="323"/>
        <v>35 Business and public service associate professionals</v>
      </c>
      <c r="CA129" s="68">
        <f t="shared" si="313"/>
        <v>-0.36976191351206067</v>
      </c>
      <c r="CB129" s="68">
        <f t="shared" si="313"/>
        <v>-0.32280949915142232</v>
      </c>
      <c r="CC129" s="68">
        <f t="shared" si="313"/>
        <v>-0.3862901938830845</v>
      </c>
      <c r="CD129" s="68">
        <f t="shared" si="313"/>
        <v>-1.0478882777433478</v>
      </c>
      <c r="CE129" s="68">
        <f t="shared" si="314"/>
        <v>-1.4341784716264323</v>
      </c>
      <c r="CK129" t="str">
        <f t="shared" si="324"/>
        <v>35 Business and public service associate professionals</v>
      </c>
      <c r="CL129" s="68">
        <f t="shared" si="315"/>
        <v>7.9805050835031865E-2</v>
      </c>
      <c r="CM129" s="68">
        <f t="shared" si="315"/>
        <v>1.1064945989313069E-3</v>
      </c>
      <c r="CN129" s="68">
        <f t="shared" si="315"/>
        <v>8.1370684116268022E-2</v>
      </c>
      <c r="CO129" s="68">
        <f t="shared" si="315"/>
        <v>0.32683509294570645</v>
      </c>
      <c r="CP129" s="68">
        <f t="shared" si="316"/>
        <v>0.40820577706197447</v>
      </c>
    </row>
    <row r="130" spans="1:94" x14ac:dyDescent="0.2">
      <c r="A130" t="str">
        <f t="shared" si="298"/>
        <v>41 Administrative occupations</v>
      </c>
      <c r="B130" s="27">
        <f t="shared" si="299"/>
        <v>4.1729451306653009E-2</v>
      </c>
      <c r="C130" s="27">
        <f t="shared" si="299"/>
        <v>7.0512452980218299E-2</v>
      </c>
      <c r="D130" s="27">
        <f t="shared" si="299"/>
        <v>5.7510218256741741E-2</v>
      </c>
      <c r="E130" s="27">
        <f t="shared" si="299"/>
        <v>0.16828123502330422</v>
      </c>
      <c r="F130" s="27">
        <f t="shared" si="300"/>
        <v>0.22579145328004596</v>
      </c>
      <c r="L130" t="str">
        <f t="shared" si="317"/>
        <v>41 Administrative occupations</v>
      </c>
      <c r="M130" s="27">
        <f t="shared" si="301"/>
        <v>0.64523595323468808</v>
      </c>
      <c r="N130" s="27">
        <f t="shared" si="301"/>
        <v>0.29393316919529644</v>
      </c>
      <c r="O130" s="27">
        <f t="shared" si="301"/>
        <v>0.50349681439931437</v>
      </c>
      <c r="P130" s="27">
        <f t="shared" si="301"/>
        <v>1.3593360206994589</v>
      </c>
      <c r="Q130" s="27">
        <f t="shared" si="302"/>
        <v>1.8628328350987733</v>
      </c>
      <c r="W130" t="str">
        <f t="shared" si="318"/>
        <v>41 Administrative occupations</v>
      </c>
      <c r="X130" s="27">
        <f t="shared" si="303"/>
        <v>0.72386188294225917</v>
      </c>
      <c r="Y130" s="27">
        <f t="shared" si="303"/>
        <v>0.32383508027406549</v>
      </c>
      <c r="Z130" s="27">
        <f t="shared" si="303"/>
        <v>0.2600069314939546</v>
      </c>
      <c r="AA130" s="27">
        <f t="shared" si="303"/>
        <v>1.7169610356991321</v>
      </c>
      <c r="AB130" s="27">
        <f t="shared" si="304"/>
        <v>1.9769679671930867</v>
      </c>
      <c r="AH130" t="str">
        <f t="shared" si="319"/>
        <v>41 Administrative occupations</v>
      </c>
      <c r="AI130" s="27">
        <f t="shared" si="305"/>
        <v>0.34804528141298929</v>
      </c>
      <c r="AJ130" s="27">
        <f t="shared" si="305"/>
        <v>0.22389177176968733</v>
      </c>
      <c r="AK130" s="27">
        <f t="shared" si="305"/>
        <v>9.1206316056124948E-3</v>
      </c>
      <c r="AL130" s="27">
        <f t="shared" si="305"/>
        <v>0.51370338476831989</v>
      </c>
      <c r="AM130" s="27">
        <f t="shared" si="306"/>
        <v>0.52282401637393239</v>
      </c>
      <c r="AS130" t="str">
        <f t="shared" si="320"/>
        <v>41 Administrative occupations</v>
      </c>
      <c r="AT130" s="27">
        <f t="shared" si="307"/>
        <v>0.21894814425189546</v>
      </c>
      <c r="AU130" s="27">
        <f t="shared" si="307"/>
        <v>0.17388871676771744</v>
      </c>
      <c r="AV130" s="27">
        <f t="shared" si="307"/>
        <v>-0.14743910271933247</v>
      </c>
      <c r="AW130" s="27">
        <f t="shared" si="307"/>
        <v>0.51197632528824633</v>
      </c>
      <c r="AX130" s="27">
        <f t="shared" si="308"/>
        <v>0.36453722256891385</v>
      </c>
      <c r="BD130" t="str">
        <f t="shared" si="321"/>
        <v>41 Administrative occupations</v>
      </c>
      <c r="BE130" s="27">
        <f t="shared" si="309"/>
        <v>-1.2612785597933218</v>
      </c>
      <c r="BF130" s="27">
        <f t="shared" si="309"/>
        <v>0.80507751013180595</v>
      </c>
      <c r="BG130" s="27">
        <f t="shared" si="309"/>
        <v>-1.8550178190986379</v>
      </c>
      <c r="BH130" s="27">
        <f t="shared" si="309"/>
        <v>-2.572153827502043</v>
      </c>
      <c r="BI130" s="27">
        <f t="shared" si="310"/>
        <v>-4.427171646600681</v>
      </c>
      <c r="BO130" t="str">
        <f t="shared" si="322"/>
        <v>41 Administrative occupations</v>
      </c>
      <c r="BP130" s="27">
        <f t="shared" si="311"/>
        <v>-1.8792485452453036</v>
      </c>
      <c r="BQ130" s="27">
        <f t="shared" si="311"/>
        <v>-0.14600452018341059</v>
      </c>
      <c r="BR130" s="27">
        <f t="shared" si="311"/>
        <v>-1.9571367983437167</v>
      </c>
      <c r="BS130" s="27">
        <f t="shared" si="311"/>
        <v>-3.4076518473837547</v>
      </c>
      <c r="BT130" s="27">
        <f t="shared" si="312"/>
        <v>-5.3647886457274714</v>
      </c>
      <c r="BZ130" t="str">
        <f t="shared" si="323"/>
        <v>41 Administrative occupations</v>
      </c>
      <c r="CA130" s="68">
        <f t="shared" si="313"/>
        <v>-0.90714356559588705</v>
      </c>
      <c r="CB130" s="68">
        <f t="shared" si="313"/>
        <v>-0.9528640524643377</v>
      </c>
      <c r="CC130" s="68">
        <f t="shared" si="313"/>
        <v>-1.6037216568979655</v>
      </c>
      <c r="CD130" s="68">
        <f t="shared" si="313"/>
        <v>-2.5412028382534331</v>
      </c>
      <c r="CE130" s="68">
        <f t="shared" si="314"/>
        <v>-4.1449244951513986</v>
      </c>
      <c r="CK130" t="str">
        <f t="shared" si="324"/>
        <v>41 Administrative occupations</v>
      </c>
      <c r="CL130" s="68">
        <f t="shared" si="315"/>
        <v>0.10819949037155152</v>
      </c>
      <c r="CM130" s="68">
        <f t="shared" si="315"/>
        <v>-9.8606305689050489E-2</v>
      </c>
      <c r="CN130" s="68">
        <f t="shared" si="315"/>
        <v>-0.34237959149948705</v>
      </c>
      <c r="CO130" s="68">
        <f t="shared" si="315"/>
        <v>-8.3244542124271237E-2</v>
      </c>
      <c r="CP130" s="68">
        <f t="shared" si="316"/>
        <v>-0.42562413362375828</v>
      </c>
    </row>
    <row r="131" spans="1:94" x14ac:dyDescent="0.2">
      <c r="A131" t="str">
        <f t="shared" si="298"/>
        <v>42 Secretarial and related occupations</v>
      </c>
      <c r="B131" s="27">
        <f t="shared" si="299"/>
        <v>7.6139451947054675E-3</v>
      </c>
      <c r="C131" s="27">
        <f t="shared" si="299"/>
        <v>7.8636053590316196E-4</v>
      </c>
      <c r="D131" s="27">
        <f t="shared" si="299"/>
        <v>2.1159489456543862E-2</v>
      </c>
      <c r="E131" s="27">
        <f t="shared" si="299"/>
        <v>5.2807739192676645E-2</v>
      </c>
      <c r="F131" s="27">
        <f t="shared" si="300"/>
        <v>7.3967228649220507E-2</v>
      </c>
      <c r="L131" t="str">
        <f t="shared" si="317"/>
        <v>42 Secretarial and related occupations</v>
      </c>
      <c r="M131" s="27">
        <f t="shared" si="301"/>
        <v>0.11024940354422341</v>
      </c>
      <c r="N131" s="27">
        <f t="shared" si="301"/>
        <v>3.7374335115918034E-2</v>
      </c>
      <c r="O131" s="27">
        <f t="shared" si="301"/>
        <v>0.41089245291560794</v>
      </c>
      <c r="P131" s="27">
        <f t="shared" si="301"/>
        <v>0.26015404675965503</v>
      </c>
      <c r="Q131" s="27">
        <f t="shared" si="302"/>
        <v>0.67104649967526298</v>
      </c>
      <c r="W131" t="str">
        <f t="shared" si="318"/>
        <v>42 Secretarial and related occupations</v>
      </c>
      <c r="X131" s="27">
        <f t="shared" si="303"/>
        <v>4.4362485153163433E-2</v>
      </c>
      <c r="Y131" s="27">
        <f t="shared" si="303"/>
        <v>1.8459971419350296E-2</v>
      </c>
      <c r="Z131" s="27">
        <f t="shared" si="303"/>
        <v>1.0448041456786483</v>
      </c>
      <c r="AA131" s="27">
        <f t="shared" si="303"/>
        <v>1.7629562928144278</v>
      </c>
      <c r="AB131" s="27">
        <f t="shared" si="304"/>
        <v>2.8077604384930761</v>
      </c>
      <c r="AH131" t="str">
        <f t="shared" si="319"/>
        <v>42 Secretarial and related occupations</v>
      </c>
      <c r="AI131" s="27">
        <f t="shared" si="305"/>
        <v>3.3746671869441025E-2</v>
      </c>
      <c r="AJ131" s="27">
        <f t="shared" si="305"/>
        <v>2.8821496245677425E-2</v>
      </c>
      <c r="AK131" s="27">
        <f t="shared" si="305"/>
        <v>0.417685669776239</v>
      </c>
      <c r="AL131" s="27">
        <f t="shared" si="305"/>
        <v>0.36407209123173101</v>
      </c>
      <c r="AM131" s="27">
        <f t="shared" si="306"/>
        <v>0.78175776100797001</v>
      </c>
      <c r="AS131" t="str">
        <f t="shared" si="320"/>
        <v>42 Secretarial and related occupations</v>
      </c>
      <c r="AT131" s="27">
        <f t="shared" si="307"/>
        <v>5.7509493698328917E-3</v>
      </c>
      <c r="AU131" s="27">
        <f t="shared" si="307"/>
        <v>2.1444618260359372E-2</v>
      </c>
      <c r="AV131" s="27">
        <f t="shared" si="307"/>
        <v>0.26352368953327321</v>
      </c>
      <c r="AW131" s="27">
        <f t="shared" si="307"/>
        <v>6.0210584014378732E-2</v>
      </c>
      <c r="AX131" s="27">
        <f t="shared" si="308"/>
        <v>0.32373427354765194</v>
      </c>
      <c r="BD131" t="str">
        <f t="shared" si="321"/>
        <v>42 Secretarial and related occupations</v>
      </c>
      <c r="BE131" s="27">
        <f t="shared" si="309"/>
        <v>-0.39430209566894092</v>
      </c>
      <c r="BF131" s="27">
        <f t="shared" si="309"/>
        <v>0.1156403996491675</v>
      </c>
      <c r="BG131" s="27">
        <f t="shared" si="309"/>
        <v>6.9201190956464931E-2</v>
      </c>
      <c r="BH131" s="27">
        <f t="shared" si="309"/>
        <v>-2.4603007977633369</v>
      </c>
      <c r="BI131" s="27">
        <f t="shared" si="310"/>
        <v>-2.3910996068068719</v>
      </c>
      <c r="BO131" t="str">
        <f t="shared" si="322"/>
        <v>42 Secretarial and related occupations</v>
      </c>
      <c r="BP131" s="27">
        <f t="shared" si="311"/>
        <v>-1.1301575976888669</v>
      </c>
      <c r="BQ131" s="27">
        <f t="shared" si="311"/>
        <v>-0.12235944721917402</v>
      </c>
      <c r="BR131" s="27">
        <f t="shared" si="311"/>
        <v>-0.61729587846112333</v>
      </c>
      <c r="BS131" s="27">
        <f t="shared" si="311"/>
        <v>-2.0867200704221882</v>
      </c>
      <c r="BT131" s="27">
        <f t="shared" si="312"/>
        <v>-2.7040159488833115</v>
      </c>
      <c r="BZ131" t="str">
        <f t="shared" si="323"/>
        <v>42 Secretarial and related occupations</v>
      </c>
      <c r="CA131" s="68">
        <f t="shared" si="313"/>
        <v>-0.38034566086750754</v>
      </c>
      <c r="CB131" s="68">
        <f t="shared" si="313"/>
        <v>-0.60133758634181245</v>
      </c>
      <c r="CC131" s="68">
        <f t="shared" si="313"/>
        <v>-1.4590914785770415</v>
      </c>
      <c r="CD131" s="68">
        <f t="shared" si="313"/>
        <v>-0.9438643701810947</v>
      </c>
      <c r="CE131" s="68">
        <f t="shared" si="314"/>
        <v>-2.4029558487581362</v>
      </c>
      <c r="CK131" t="str">
        <f t="shared" si="324"/>
        <v>42 Secretarial and related occupations</v>
      </c>
      <c r="CL131" s="68">
        <f t="shared" si="315"/>
        <v>4.7573308810186621E-2</v>
      </c>
      <c r="CM131" s="68">
        <f t="shared" si="315"/>
        <v>-4.7931798243294521E-2</v>
      </c>
      <c r="CN131" s="68">
        <f t="shared" si="315"/>
        <v>-4.6083661673924414E-2</v>
      </c>
      <c r="CO131" s="68">
        <f t="shared" si="315"/>
        <v>-0.2121762417862959</v>
      </c>
      <c r="CP131" s="68">
        <f t="shared" si="316"/>
        <v>-0.25825990346022032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5.3390830187003205E-3</v>
      </c>
      <c r="C132" s="27">
        <f t="shared" si="299"/>
        <v>-1.4566881006841705E-3</v>
      </c>
      <c r="D132" s="27">
        <f t="shared" si="299"/>
        <v>3.8573586780208738E-3</v>
      </c>
      <c r="E132" s="27">
        <f t="shared" si="299"/>
        <v>7.2363556751508691E-3</v>
      </c>
      <c r="F132" s="27">
        <f t="shared" si="300"/>
        <v>1.1093714353171743E-2</v>
      </c>
      <c r="L132" t="str">
        <f t="shared" si="317"/>
        <v>51 Skilled agricultural and related trades</v>
      </c>
      <c r="M132" s="27">
        <f t="shared" si="301"/>
        <v>3.1046630488644755E-2</v>
      </c>
      <c r="N132" s="27">
        <f t="shared" si="301"/>
        <v>-2.1942139999423516E-2</v>
      </c>
      <c r="O132" s="27">
        <f t="shared" si="301"/>
        <v>1.6351678527503521E-2</v>
      </c>
      <c r="P132" s="27">
        <f t="shared" si="301"/>
        <v>3.9416366028054983E-2</v>
      </c>
      <c r="Q132" s="27">
        <f t="shared" si="302"/>
        <v>5.5768044555558505E-2</v>
      </c>
      <c r="W132" t="str">
        <f t="shared" si="318"/>
        <v>51 Skilled agricultural and related trades</v>
      </c>
      <c r="X132" s="27">
        <f t="shared" si="303"/>
        <v>0.10383571856085405</v>
      </c>
      <c r="Y132" s="27">
        <f t="shared" si="303"/>
        <v>1.2288629984633537E-2</v>
      </c>
      <c r="Z132" s="27">
        <f t="shared" si="303"/>
        <v>0.16939235551154053</v>
      </c>
      <c r="AA132" s="27">
        <f t="shared" si="303"/>
        <v>0.50059437098254711</v>
      </c>
      <c r="AB132" s="27">
        <f t="shared" si="304"/>
        <v>0.66998672649408764</v>
      </c>
      <c r="AH132" t="str">
        <f t="shared" si="319"/>
        <v>51 Skilled agricultural and related trades</v>
      </c>
      <c r="AI132" s="27">
        <f t="shared" si="305"/>
        <v>7.810872769947963E-2</v>
      </c>
      <c r="AJ132" s="27">
        <f t="shared" si="305"/>
        <v>-8.5124502343832231E-2</v>
      </c>
      <c r="AK132" s="27">
        <f t="shared" si="305"/>
        <v>6.6609270834814105E-2</v>
      </c>
      <c r="AL132" s="27">
        <f t="shared" si="305"/>
        <v>0.16203438331043496</v>
      </c>
      <c r="AM132" s="27">
        <f t="shared" si="306"/>
        <v>0.22864365414524906</v>
      </c>
      <c r="AS132" t="str">
        <f t="shared" si="320"/>
        <v>51 Skilled agricultural and related trades</v>
      </c>
      <c r="AT132" s="27">
        <f t="shared" si="307"/>
        <v>0.18160634087838967</v>
      </c>
      <c r="AU132" s="27">
        <f t="shared" si="307"/>
        <v>-0.12150088029061856</v>
      </c>
      <c r="AV132" s="27">
        <f t="shared" si="307"/>
        <v>4.1687759790568268E-2</v>
      </c>
      <c r="AW132" s="27">
        <f t="shared" si="307"/>
        <v>0.22687828917230379</v>
      </c>
      <c r="AX132" s="27">
        <f t="shared" si="308"/>
        <v>0.26856604896287206</v>
      </c>
      <c r="BD132" t="str">
        <f t="shared" si="321"/>
        <v>51 Skilled agricultural and related trades</v>
      </c>
      <c r="BE132" s="27">
        <f t="shared" si="309"/>
        <v>1.9041436649288257E-2</v>
      </c>
      <c r="BF132" s="27">
        <f t="shared" si="309"/>
        <v>-0.15927953136413997</v>
      </c>
      <c r="BG132" s="27">
        <f t="shared" si="309"/>
        <v>-2.8988538646025019E-2</v>
      </c>
      <c r="BH132" s="27">
        <f t="shared" si="309"/>
        <v>1.1311100922492434E-2</v>
      </c>
      <c r="BI132" s="27">
        <f t="shared" si="310"/>
        <v>-1.7677437723532585E-2</v>
      </c>
      <c r="BO132" t="str">
        <f t="shared" si="322"/>
        <v>51 Skilled agricultural and related trades</v>
      </c>
      <c r="BP132" s="27">
        <f t="shared" si="311"/>
        <v>0.15988026284694845</v>
      </c>
      <c r="BQ132" s="27">
        <f t="shared" si="311"/>
        <v>-0.4090784014393154</v>
      </c>
      <c r="BR132" s="27">
        <f t="shared" si="311"/>
        <v>5.3676038365792378E-2</v>
      </c>
      <c r="BS132" s="27">
        <f t="shared" si="311"/>
        <v>3.6363633569249654E-2</v>
      </c>
      <c r="BT132" s="27">
        <f t="shared" si="312"/>
        <v>9.0039671935042032E-2</v>
      </c>
      <c r="BZ132" t="str">
        <f t="shared" si="323"/>
        <v>51 Skilled agricultural and related trades</v>
      </c>
      <c r="CA132" s="68">
        <f t="shared" si="313"/>
        <v>-4.8895470845485844E-2</v>
      </c>
      <c r="CB132" s="68">
        <f t="shared" si="313"/>
        <v>-0.15385181812140669</v>
      </c>
      <c r="CC132" s="68">
        <f t="shared" si="313"/>
        <v>4.6914020810732482E-2</v>
      </c>
      <c r="CD132" s="68">
        <f t="shared" si="313"/>
        <v>0.26924530226405707</v>
      </c>
      <c r="CE132" s="68">
        <f t="shared" si="314"/>
        <v>0.31615932307478956</v>
      </c>
      <c r="CK132" t="str">
        <f t="shared" si="324"/>
        <v>51 Skilled agricultural and related trades</v>
      </c>
      <c r="CL132" s="68">
        <f t="shared" si="315"/>
        <v>0.12246939444214111</v>
      </c>
      <c r="CM132" s="68">
        <f t="shared" si="315"/>
        <v>-0.22172373539119694</v>
      </c>
      <c r="CN132" s="68">
        <f t="shared" si="315"/>
        <v>7.2917818528198564E-2</v>
      </c>
      <c r="CO132" s="68">
        <f t="shared" si="315"/>
        <v>-0.17339056938943653</v>
      </c>
      <c r="CP132" s="68">
        <f t="shared" si="316"/>
        <v>-0.10047275086123797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-4.5118519854072531E-4</v>
      </c>
      <c r="C133" s="27">
        <f t="shared" si="299"/>
        <v>3.2006553724706344E-3</v>
      </c>
      <c r="D133" s="27">
        <f t="shared" si="299"/>
        <v>2.2861988427997186E-3</v>
      </c>
      <c r="E133" s="27">
        <f t="shared" si="299"/>
        <v>1.1335656963459069E-2</v>
      </c>
      <c r="F133" s="27">
        <f t="shared" si="300"/>
        <v>1.3621855806258788E-2</v>
      </c>
      <c r="L133" t="str">
        <f t="shared" si="317"/>
        <v>52 Skilled metal, electrical and electronic trades</v>
      </c>
      <c r="M133" s="27">
        <f t="shared" si="301"/>
        <v>8.5119561696917478E-2</v>
      </c>
      <c r="N133" s="27">
        <f t="shared" si="301"/>
        <v>-4.2280019028330784E-2</v>
      </c>
      <c r="O133" s="27">
        <f t="shared" si="301"/>
        <v>0.22266310237121301</v>
      </c>
      <c r="P133" s="27">
        <f t="shared" si="301"/>
        <v>0.4155030335024219</v>
      </c>
      <c r="Q133" s="27">
        <f t="shared" si="302"/>
        <v>0.63816613587363491</v>
      </c>
      <c r="W133" t="str">
        <f t="shared" si="318"/>
        <v>52 Skilled metal, electrical and electronic trades</v>
      </c>
      <c r="X133" s="27">
        <f t="shared" si="303"/>
        <v>0.13626985331699082</v>
      </c>
      <c r="Y133" s="27">
        <f t="shared" si="303"/>
        <v>-0.25810246180786445</v>
      </c>
      <c r="Z133" s="27">
        <f t="shared" si="303"/>
        <v>0.2387392807386004</v>
      </c>
      <c r="AA133" s="27">
        <f t="shared" si="303"/>
        <v>0.37169598721096997</v>
      </c>
      <c r="AB133" s="27">
        <f t="shared" si="304"/>
        <v>0.61043526794957037</v>
      </c>
      <c r="AH133" t="str">
        <f t="shared" si="319"/>
        <v>52 Skilled metal, electrical and electronic trades</v>
      </c>
      <c r="AI133" s="27">
        <f t="shared" si="305"/>
        <v>6.9841775573584564E-2</v>
      </c>
      <c r="AJ133" s="27">
        <f t="shared" si="305"/>
        <v>-7.3089944424883535E-2</v>
      </c>
      <c r="AK133" s="27">
        <f t="shared" si="305"/>
        <v>1.6955510554711395E-2</v>
      </c>
      <c r="AL133" s="27">
        <f t="shared" si="305"/>
        <v>0.11289878788955343</v>
      </c>
      <c r="AM133" s="27">
        <f t="shared" si="306"/>
        <v>0.12985429844426483</v>
      </c>
      <c r="AS133" t="str">
        <f t="shared" si="320"/>
        <v>52 Skilled metal, electrical and electronic trades</v>
      </c>
      <c r="AT133" s="27">
        <f t="shared" si="307"/>
        <v>0.21588785751272344</v>
      </c>
      <c r="AU133" s="27">
        <f t="shared" si="307"/>
        <v>-0.2221410740019254</v>
      </c>
      <c r="AV133" s="27">
        <f t="shared" si="307"/>
        <v>6.9010257600158331E-2</v>
      </c>
      <c r="AW133" s="27">
        <f t="shared" si="307"/>
        <v>0.39527712227891154</v>
      </c>
      <c r="AX133" s="27">
        <f t="shared" si="308"/>
        <v>0.46428737987906987</v>
      </c>
      <c r="BD133" t="str">
        <f t="shared" si="321"/>
        <v>52 Skilled metal, electrical and electronic trades</v>
      </c>
      <c r="BE133" s="27">
        <f t="shared" si="309"/>
        <v>-0.15980108511212521</v>
      </c>
      <c r="BF133" s="27">
        <f t="shared" si="309"/>
        <v>-0.45875496446394237</v>
      </c>
      <c r="BG133" s="27">
        <f t="shared" si="309"/>
        <v>-1.112916762971139E-2</v>
      </c>
      <c r="BH133" s="27">
        <f t="shared" si="309"/>
        <v>-9.1990762302929241E-2</v>
      </c>
      <c r="BI133" s="27">
        <f t="shared" si="310"/>
        <v>-0.10311992993264063</v>
      </c>
      <c r="BO133" t="str">
        <f t="shared" si="322"/>
        <v>52 Skilled metal, electrical and electronic trades</v>
      </c>
      <c r="BP133" s="27">
        <f t="shared" si="311"/>
        <v>0.48770242885549742</v>
      </c>
      <c r="BQ133" s="27">
        <f t="shared" si="311"/>
        <v>-1.0348013526946565</v>
      </c>
      <c r="BR133" s="27">
        <f t="shared" si="311"/>
        <v>-0.10959725309354074</v>
      </c>
      <c r="BS133" s="27">
        <f t="shared" si="311"/>
        <v>-0.501467307094285</v>
      </c>
      <c r="BT133" s="27">
        <f t="shared" si="312"/>
        <v>-0.61106456018782573</v>
      </c>
      <c r="BZ133" t="str">
        <f t="shared" si="323"/>
        <v>52 Skilled metal, electrical and electronic trades</v>
      </c>
      <c r="CA133" s="68">
        <f t="shared" si="313"/>
        <v>-0.40357653227212564</v>
      </c>
      <c r="CB133" s="68">
        <f t="shared" si="313"/>
        <v>-0.41177772284726499</v>
      </c>
      <c r="CC133" s="68">
        <f t="shared" si="313"/>
        <v>9.0569935843896499E-2</v>
      </c>
      <c r="CD133" s="68">
        <f t="shared" si="313"/>
        <v>-0.83927509147692714</v>
      </c>
      <c r="CE133" s="68">
        <f t="shared" si="314"/>
        <v>-0.74870515563303064</v>
      </c>
      <c r="CK133" t="str">
        <f t="shared" si="324"/>
        <v>52 Skilled metal, electrical and electronic trades</v>
      </c>
      <c r="CL133" s="68">
        <f t="shared" si="315"/>
        <v>0.11910523058267686</v>
      </c>
      <c r="CM133" s="68">
        <f t="shared" si="315"/>
        <v>-0.18343556341987699</v>
      </c>
      <c r="CN133" s="68">
        <f t="shared" si="315"/>
        <v>0.12957568610520476</v>
      </c>
      <c r="CO133" s="68">
        <f t="shared" si="315"/>
        <v>-0.20773153762895169</v>
      </c>
      <c r="CP133" s="68">
        <f t="shared" si="316"/>
        <v>-7.8155851523746933E-2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-5.4025804483072027E-3</v>
      </c>
      <c r="C134" s="27">
        <f t="shared" si="299"/>
        <v>-1.498960306001532E-3</v>
      </c>
      <c r="D134" s="27">
        <f t="shared" si="299"/>
        <v>5.2613519420296184E-3</v>
      </c>
      <c r="E134" s="27">
        <f t="shared" si="299"/>
        <v>1.225550351418421E-3</v>
      </c>
      <c r="F134" s="27">
        <f t="shared" si="300"/>
        <v>6.4869022934480394E-3</v>
      </c>
      <c r="L134" t="str">
        <f t="shared" si="317"/>
        <v>53 Skilled construction and building trades</v>
      </c>
      <c r="M134" s="27">
        <f t="shared" si="301"/>
        <v>2.9120790952915449E-2</v>
      </c>
      <c r="N134" s="27">
        <f t="shared" si="301"/>
        <v>1.2199189066449123E-3</v>
      </c>
      <c r="O134" s="27">
        <f t="shared" si="301"/>
        <v>5.1682185033376182E-2</v>
      </c>
      <c r="P134" s="27">
        <f t="shared" si="301"/>
        <v>7.8147800550253221E-2</v>
      </c>
      <c r="Q134" s="27">
        <f t="shared" si="302"/>
        <v>0.1298299855836294</v>
      </c>
      <c r="W134" t="str">
        <f t="shared" si="318"/>
        <v>53 Skilled construction and building trades</v>
      </c>
      <c r="X134" s="27">
        <f t="shared" si="303"/>
        <v>1.9723697845668076E-2</v>
      </c>
      <c r="Y134" s="27">
        <f t="shared" si="303"/>
        <v>-7.8195657178649292E-2</v>
      </c>
      <c r="Z134" s="27">
        <f t="shared" si="303"/>
        <v>0.14655339826021363</v>
      </c>
      <c r="AA134" s="27">
        <f t="shared" si="303"/>
        <v>0.13012367895276211</v>
      </c>
      <c r="AB134" s="27">
        <f t="shared" si="304"/>
        <v>0.27667707721297574</v>
      </c>
      <c r="AH134" t="str">
        <f t="shared" si="319"/>
        <v>53 Skilled construction and building trades</v>
      </c>
      <c r="AI134" s="27">
        <f t="shared" si="305"/>
        <v>9.5035112956754597E-2</v>
      </c>
      <c r="AJ134" s="27">
        <f t="shared" si="305"/>
        <v>-5.7772575232168832E-2</v>
      </c>
      <c r="AK134" s="27">
        <f t="shared" si="305"/>
        <v>8.1956244430359315E-2</v>
      </c>
      <c r="AL134" s="27">
        <f t="shared" si="305"/>
        <v>0.10050820290832718</v>
      </c>
      <c r="AM134" s="27">
        <f t="shared" si="306"/>
        <v>0.1824644473386865</v>
      </c>
      <c r="AS134" t="str">
        <f t="shared" si="320"/>
        <v>53 Skilled construction and building trades</v>
      </c>
      <c r="AT134" s="27">
        <f t="shared" si="307"/>
        <v>4.2719502732886272E-2</v>
      </c>
      <c r="AU134" s="27">
        <f t="shared" si="307"/>
        <v>-3.1055177674965018E-2</v>
      </c>
      <c r="AV134" s="27">
        <f t="shared" si="307"/>
        <v>0.13459299436375494</v>
      </c>
      <c r="AW134" s="27">
        <f t="shared" si="307"/>
        <v>6.0257384408667902E-2</v>
      </c>
      <c r="AX134" s="27">
        <f t="shared" si="308"/>
        <v>0.19485037877242284</v>
      </c>
      <c r="BD134" t="str">
        <f t="shared" si="321"/>
        <v>53 Skilled construction and building trades</v>
      </c>
      <c r="BE134" s="27">
        <f t="shared" si="309"/>
        <v>-0.56409617525519717</v>
      </c>
      <c r="BF134" s="27">
        <f t="shared" si="309"/>
        <v>-0.13110045023398076</v>
      </c>
      <c r="BG134" s="27">
        <f t="shared" si="309"/>
        <v>-1.6257623995066695E-2</v>
      </c>
      <c r="BH134" s="27">
        <f t="shared" si="309"/>
        <v>-0.76539974506644004</v>
      </c>
      <c r="BI134" s="27">
        <f t="shared" si="310"/>
        <v>-0.78165736906150673</v>
      </c>
      <c r="BO134" t="str">
        <f t="shared" si="322"/>
        <v>53 Skilled construction and building trades</v>
      </c>
      <c r="BP134" s="27">
        <f t="shared" si="311"/>
        <v>0.87956000956835645</v>
      </c>
      <c r="BQ134" s="27">
        <f t="shared" si="311"/>
        <v>-1.004992411469229</v>
      </c>
      <c r="BR134" s="27">
        <f t="shared" si="311"/>
        <v>0.61284101812066094</v>
      </c>
      <c r="BS134" s="27">
        <f t="shared" si="311"/>
        <v>-7.628861508913598E-2</v>
      </c>
      <c r="BT134" s="27">
        <f t="shared" si="312"/>
        <v>0.53655240303152496</v>
      </c>
      <c r="BZ134" t="str">
        <f t="shared" si="323"/>
        <v>53 Skilled construction and building trades</v>
      </c>
      <c r="CA134" s="68">
        <f t="shared" si="313"/>
        <v>-0.37926257858397561</v>
      </c>
      <c r="CB134" s="68">
        <f t="shared" si="313"/>
        <v>-0.2678683863886544</v>
      </c>
      <c r="CC134" s="68">
        <f t="shared" si="313"/>
        <v>0.31560833078489425</v>
      </c>
      <c r="CD134" s="68">
        <f t="shared" si="313"/>
        <v>-0.11269931025597746</v>
      </c>
      <c r="CE134" s="68">
        <f t="shared" si="314"/>
        <v>0.20290902052891679</v>
      </c>
      <c r="CK134" t="str">
        <f t="shared" si="324"/>
        <v>53 Skilled construction and building trades</v>
      </c>
      <c r="CL134" s="68">
        <f t="shared" si="315"/>
        <v>-1.9343170068915727E-2</v>
      </c>
      <c r="CM134" s="68">
        <f t="shared" si="315"/>
        <v>-0.26145186647070862</v>
      </c>
      <c r="CN134" s="68">
        <f t="shared" si="315"/>
        <v>-0.10818244278403499</v>
      </c>
      <c r="CO134" s="68">
        <f t="shared" si="315"/>
        <v>-0.69744360436383857</v>
      </c>
      <c r="CP134" s="68">
        <f t="shared" si="316"/>
        <v>-0.80562604714787356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4.9719132352222736E-3</v>
      </c>
      <c r="C135" s="27">
        <f t="shared" si="299"/>
        <v>4.5397432852246969E-3</v>
      </c>
      <c r="D135" s="27">
        <f t="shared" si="299"/>
        <v>1.468160150040488E-2</v>
      </c>
      <c r="E135" s="27">
        <f t="shared" si="299"/>
        <v>2.3940571414004547E-2</v>
      </c>
      <c r="F135" s="27">
        <f t="shared" si="300"/>
        <v>3.8622172914409426E-2</v>
      </c>
      <c r="L135" t="str">
        <f t="shared" si="317"/>
        <v>54 Textiles, printing and other skilled trades</v>
      </c>
      <c r="M135" s="27">
        <f t="shared" si="301"/>
        <v>5.6838413601061788E-2</v>
      </c>
      <c r="N135" s="27">
        <f t="shared" si="301"/>
        <v>4.0351515164999796E-2</v>
      </c>
      <c r="O135" s="27">
        <f t="shared" si="301"/>
        <v>0.13099403488716832</v>
      </c>
      <c r="P135" s="27">
        <f t="shared" si="301"/>
        <v>0.28997777351933185</v>
      </c>
      <c r="Q135" s="27">
        <f t="shared" si="302"/>
        <v>0.42097180840650017</v>
      </c>
      <c r="W135" t="str">
        <f t="shared" si="318"/>
        <v>54 Textiles, printing and other skilled trades</v>
      </c>
      <c r="X135" s="27">
        <f t="shared" si="303"/>
        <v>3.0871673533573452E-2</v>
      </c>
      <c r="Y135" s="27">
        <f t="shared" si="303"/>
        <v>-8.1591074412234121E-2</v>
      </c>
      <c r="Z135" s="27">
        <f t="shared" si="303"/>
        <v>0.26925682460591482</v>
      </c>
      <c r="AA135" s="27">
        <f t="shared" si="303"/>
        <v>0.44473043496861675</v>
      </c>
      <c r="AB135" s="27">
        <f t="shared" si="304"/>
        <v>0.71398725957453157</v>
      </c>
      <c r="AH135" t="str">
        <f t="shared" si="319"/>
        <v>54 Textiles, printing and other skilled trades</v>
      </c>
      <c r="AI135" s="27">
        <f t="shared" si="305"/>
        <v>-5.8462047126219274E-3</v>
      </c>
      <c r="AJ135" s="27">
        <f t="shared" si="305"/>
        <v>-1.7184270381703837E-2</v>
      </c>
      <c r="AK135" s="27">
        <f t="shared" si="305"/>
        <v>3.0900823915957443E-2</v>
      </c>
      <c r="AL135" s="27">
        <f t="shared" si="305"/>
        <v>0.1188960422304684</v>
      </c>
      <c r="AM135" s="27">
        <f t="shared" si="306"/>
        <v>0.14979686614642584</v>
      </c>
      <c r="AS135" t="str">
        <f t="shared" si="320"/>
        <v>54 Textiles, printing and other skilled trades</v>
      </c>
      <c r="AT135" s="27">
        <f t="shared" si="307"/>
        <v>-4.0275913287443066E-3</v>
      </c>
      <c r="AU135" s="27">
        <f t="shared" si="307"/>
        <v>-2.2403049989084267E-2</v>
      </c>
      <c r="AV135" s="27">
        <f t="shared" si="307"/>
        <v>8.7465411151349648E-2</v>
      </c>
      <c r="AW135" s="27">
        <f t="shared" si="307"/>
        <v>0.15404746394272983</v>
      </c>
      <c r="AX135" s="27">
        <f t="shared" si="308"/>
        <v>0.24151287509407948</v>
      </c>
      <c r="BD135" t="str">
        <f t="shared" si="321"/>
        <v>54 Textiles, printing and other skilled trades</v>
      </c>
      <c r="BE135" s="27">
        <f t="shared" si="309"/>
        <v>-0.36922722781459916</v>
      </c>
      <c r="BF135" s="27">
        <f t="shared" si="309"/>
        <v>-0.1047771194508873</v>
      </c>
      <c r="BG135" s="27">
        <f t="shared" si="309"/>
        <v>0.26522125203336655</v>
      </c>
      <c r="BH135" s="27">
        <f t="shared" si="309"/>
        <v>0.36250543116373279</v>
      </c>
      <c r="BI135" s="27">
        <f t="shared" si="310"/>
        <v>0.62772668319709934</v>
      </c>
      <c r="BO135" t="str">
        <f t="shared" si="322"/>
        <v>54 Textiles, printing and other skilled trades</v>
      </c>
      <c r="BP135" s="27">
        <f t="shared" si="311"/>
        <v>-0.55315388577478197</v>
      </c>
      <c r="BQ135" s="27">
        <f t="shared" si="311"/>
        <v>-0.26868517783239154</v>
      </c>
      <c r="BR135" s="27">
        <f t="shared" si="311"/>
        <v>-0.25920024528720642</v>
      </c>
      <c r="BS135" s="27">
        <f t="shared" si="311"/>
        <v>-0.24543385142439611</v>
      </c>
      <c r="BT135" s="27">
        <f t="shared" si="312"/>
        <v>-0.50463409671160253</v>
      </c>
      <c r="BZ135" t="str">
        <f t="shared" si="323"/>
        <v>54 Textiles, printing and other skilled trades</v>
      </c>
      <c r="CA135" s="68">
        <f t="shared" si="313"/>
        <v>-0.53912726756905016</v>
      </c>
      <c r="CB135" s="68">
        <f t="shared" si="313"/>
        <v>-0.36594297245773832</v>
      </c>
      <c r="CC135" s="68">
        <f t="shared" si="313"/>
        <v>0.10010267007961327</v>
      </c>
      <c r="CD135" s="68">
        <f t="shared" si="313"/>
        <v>-0.33653277572283402</v>
      </c>
      <c r="CE135" s="68">
        <f t="shared" si="314"/>
        <v>-0.23643010564322076</v>
      </c>
      <c r="CK135" t="str">
        <f t="shared" si="324"/>
        <v>54 Textiles, printing and other skilled trades</v>
      </c>
      <c r="CL135" s="68">
        <f t="shared" si="315"/>
        <v>-6.921002296403389E-2</v>
      </c>
      <c r="CM135" s="68">
        <f t="shared" si="315"/>
        <v>-0.12883076839868179</v>
      </c>
      <c r="CN135" s="68">
        <f t="shared" si="315"/>
        <v>-0.17388140155235721</v>
      </c>
      <c r="CO135" s="68">
        <f t="shared" si="315"/>
        <v>-0.18156045572409596</v>
      </c>
      <c r="CP135" s="68">
        <f t="shared" si="316"/>
        <v>-0.35544185727645317</v>
      </c>
    </row>
    <row r="136" spans="1:94" x14ac:dyDescent="0.2">
      <c r="A136" t="str">
        <f t="shared" si="298"/>
        <v>61 Caring personal service occupations</v>
      </c>
      <c r="B136" s="27">
        <f t="shared" si="299"/>
        <v>1.1296002139581242E-2</v>
      </c>
      <c r="C136" s="27">
        <f t="shared" si="299"/>
        <v>6.7181441807513675E-5</v>
      </c>
      <c r="D136" s="27">
        <f t="shared" si="299"/>
        <v>1.8508519038384942E-2</v>
      </c>
      <c r="E136" s="27">
        <f t="shared" si="299"/>
        <v>2.6974203131688315E-2</v>
      </c>
      <c r="F136" s="27">
        <f t="shared" si="300"/>
        <v>4.5482722170073257E-2</v>
      </c>
      <c r="L136" t="str">
        <f t="shared" si="317"/>
        <v>61 Caring personal service occupations</v>
      </c>
      <c r="M136" s="27">
        <f t="shared" si="301"/>
        <v>0.75577197956622788</v>
      </c>
      <c r="N136" s="27">
        <f t="shared" si="301"/>
        <v>3.1663157911800965E-2</v>
      </c>
      <c r="O136" s="27">
        <f t="shared" si="301"/>
        <v>0.79750218239932114</v>
      </c>
      <c r="P136" s="27">
        <f t="shared" si="301"/>
        <v>1.1619267196553635</v>
      </c>
      <c r="Q136" s="27">
        <f t="shared" si="302"/>
        <v>1.9594289020546847</v>
      </c>
      <c r="W136" t="str">
        <f t="shared" si="318"/>
        <v>61 Caring personal service occupations</v>
      </c>
      <c r="X136" s="27">
        <f t="shared" si="303"/>
        <v>1.5322418662724342</v>
      </c>
      <c r="Y136" s="27">
        <f t="shared" si="303"/>
        <v>-0.43639981678715589</v>
      </c>
      <c r="Z136" s="27">
        <f t="shared" si="303"/>
        <v>1.2808869080546756</v>
      </c>
      <c r="AA136" s="27">
        <f t="shared" si="303"/>
        <v>1.4892708698771511</v>
      </c>
      <c r="AB136" s="27">
        <f t="shared" si="304"/>
        <v>2.7701577779318267</v>
      </c>
      <c r="AH136" t="str">
        <f t="shared" si="319"/>
        <v>61 Caring personal service occupations</v>
      </c>
      <c r="AI136" s="27">
        <f t="shared" si="305"/>
        <v>0.58315101353472798</v>
      </c>
      <c r="AJ136" s="27">
        <f t="shared" si="305"/>
        <v>-0.26100742772615781</v>
      </c>
      <c r="AK136" s="27">
        <f t="shared" si="305"/>
        <v>0.30815403791060358</v>
      </c>
      <c r="AL136" s="27">
        <f t="shared" si="305"/>
        <v>0.22572360075958287</v>
      </c>
      <c r="AM136" s="27">
        <f t="shared" si="306"/>
        <v>0.53387763867018645</v>
      </c>
      <c r="AS136" t="str">
        <f t="shared" si="320"/>
        <v>61 Caring personal service occupations</v>
      </c>
      <c r="AT136" s="27">
        <f t="shared" si="307"/>
        <v>0.5735181686188997</v>
      </c>
      <c r="AU136" s="27">
        <f t="shared" si="307"/>
        <v>-0.12563084833423366</v>
      </c>
      <c r="AV136" s="27">
        <f t="shared" si="307"/>
        <v>0.23053820524404856</v>
      </c>
      <c r="AW136" s="27">
        <f t="shared" si="307"/>
        <v>0.24775935892207457</v>
      </c>
      <c r="AX136" s="27">
        <f t="shared" si="308"/>
        <v>0.47829756416612312</v>
      </c>
      <c r="BD136" t="str">
        <f t="shared" si="321"/>
        <v>61 Caring personal service occupations</v>
      </c>
      <c r="BE136" s="27">
        <f t="shared" si="309"/>
        <v>2.0421515545973588</v>
      </c>
      <c r="BF136" s="27">
        <f t="shared" si="309"/>
        <v>-4.5219109514857081E-2</v>
      </c>
      <c r="BG136" s="27">
        <f t="shared" si="309"/>
        <v>1.1793904713840533</v>
      </c>
      <c r="BH136" s="27">
        <f t="shared" si="309"/>
        <v>2.5018505546894474</v>
      </c>
      <c r="BI136" s="27">
        <f t="shared" si="310"/>
        <v>3.6812410260735007</v>
      </c>
      <c r="BO136" t="str">
        <f t="shared" si="322"/>
        <v>61 Caring personal service occupations</v>
      </c>
      <c r="BP136" s="27">
        <f t="shared" si="311"/>
        <v>8.2407932932248684E-2</v>
      </c>
      <c r="BQ136" s="27">
        <f t="shared" si="311"/>
        <v>-1.0655930935077773</v>
      </c>
      <c r="BR136" s="27">
        <f t="shared" si="311"/>
        <v>8.9794992635029658E-2</v>
      </c>
      <c r="BS136" s="27">
        <f t="shared" si="311"/>
        <v>-1.8818567268056352</v>
      </c>
      <c r="BT136" s="27">
        <f t="shared" si="312"/>
        <v>-1.7920617341706055</v>
      </c>
      <c r="BZ136" t="str">
        <f t="shared" si="323"/>
        <v>61 Caring personal service occupations</v>
      </c>
      <c r="CA136" s="68">
        <f t="shared" si="313"/>
        <v>-1.4162530517318928</v>
      </c>
      <c r="CB136" s="68">
        <f t="shared" si="313"/>
        <v>-0.40514214383484104</v>
      </c>
      <c r="CC136" s="68">
        <f t="shared" si="313"/>
        <v>-0.36626334195139498</v>
      </c>
      <c r="CD136" s="68">
        <f t="shared" si="313"/>
        <v>-0.26417683791689961</v>
      </c>
      <c r="CE136" s="68">
        <f t="shared" si="314"/>
        <v>-0.63044017986829459</v>
      </c>
      <c r="CK136" t="str">
        <f t="shared" si="324"/>
        <v>61 Caring personal service occupations</v>
      </c>
      <c r="CL136" s="68">
        <f t="shared" si="315"/>
        <v>-7.391048461788452E-2</v>
      </c>
      <c r="CM136" s="68">
        <f t="shared" si="315"/>
        <v>-4.8304329185271944E-3</v>
      </c>
      <c r="CN136" s="68">
        <f t="shared" si="315"/>
        <v>0.1088020874078417</v>
      </c>
      <c r="CO136" s="68">
        <f t="shared" si="315"/>
        <v>0.1301379579458074</v>
      </c>
      <c r="CP136" s="68">
        <f t="shared" si="316"/>
        <v>0.2389400453536491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6.8289170276515029E-3</v>
      </c>
      <c r="C137" s="27">
        <f t="shared" si="299"/>
        <v>3.0166940934596743E-3</v>
      </c>
      <c r="D137" s="27">
        <f t="shared" si="299"/>
        <v>6.3674179352058227E-3</v>
      </c>
      <c r="E137" s="27">
        <f t="shared" si="299"/>
        <v>1.3285152810304755E-2</v>
      </c>
      <c r="F137" s="27">
        <f t="shared" si="300"/>
        <v>1.9652570745510578E-2</v>
      </c>
      <c r="L137" t="str">
        <f t="shared" si="317"/>
        <v>62 Leisure, travel and related personal service occupations</v>
      </c>
      <c r="M137" s="27">
        <f t="shared" si="301"/>
        <v>0.10634208029814529</v>
      </c>
      <c r="N137" s="27">
        <f t="shared" si="301"/>
        <v>-2.080196348803548E-2</v>
      </c>
      <c r="O137" s="27">
        <f t="shared" si="301"/>
        <v>0.10208170954717738</v>
      </c>
      <c r="P137" s="27">
        <f t="shared" si="301"/>
        <v>0.17303502892570299</v>
      </c>
      <c r="Q137" s="27">
        <f t="shared" si="302"/>
        <v>0.27511673847288037</v>
      </c>
      <c r="W137" t="str">
        <f t="shared" si="318"/>
        <v>62 Leisure, travel and related personal service occupations</v>
      </c>
      <c r="X137" s="27">
        <f t="shared" si="303"/>
        <v>0.43744892431243176</v>
      </c>
      <c r="Y137" s="27">
        <f t="shared" si="303"/>
        <v>-0.20098693143086921</v>
      </c>
      <c r="Z137" s="27">
        <f t="shared" si="303"/>
        <v>0.44292805250360834</v>
      </c>
      <c r="AA137" s="27">
        <f t="shared" si="303"/>
        <v>0.81881704535317823</v>
      </c>
      <c r="AB137" s="27">
        <f t="shared" si="304"/>
        <v>1.2617450978567866</v>
      </c>
      <c r="AH137" t="str">
        <f t="shared" si="319"/>
        <v>62 Leisure, travel and related personal service occupations</v>
      </c>
      <c r="AI137" s="27">
        <f t="shared" si="305"/>
        <v>0.25233928186954269</v>
      </c>
      <c r="AJ137" s="27">
        <f t="shared" si="305"/>
        <v>-0.10110594731379363</v>
      </c>
      <c r="AK137" s="27">
        <f t="shared" si="305"/>
        <v>0.13312625976666292</v>
      </c>
      <c r="AL137" s="27">
        <f t="shared" si="305"/>
        <v>0.40628771423876309</v>
      </c>
      <c r="AM137" s="27">
        <f t="shared" si="306"/>
        <v>0.53941397400542601</v>
      </c>
      <c r="AS137" t="str">
        <f t="shared" si="320"/>
        <v>62 Leisure, travel and related personal service occupations</v>
      </c>
      <c r="AT137" s="27">
        <f t="shared" si="307"/>
        <v>0.3464397973775859</v>
      </c>
      <c r="AU137" s="27">
        <f t="shared" si="307"/>
        <v>-1.7391385842866036E-2</v>
      </c>
      <c r="AV137" s="27">
        <f t="shared" si="307"/>
        <v>0.24460242925183318</v>
      </c>
      <c r="AW137" s="27">
        <f t="shared" si="307"/>
        <v>0.69933111748329635</v>
      </c>
      <c r="AX137" s="27">
        <f t="shared" si="308"/>
        <v>0.94393354673512953</v>
      </c>
      <c r="BD137" t="str">
        <f t="shared" si="321"/>
        <v>62 Leisure, travel and related personal service occupations</v>
      </c>
      <c r="BE137" s="27">
        <f t="shared" si="309"/>
        <v>-0.11316363175697308</v>
      </c>
      <c r="BF137" s="27">
        <f t="shared" si="309"/>
        <v>-9.3993225533122171E-2</v>
      </c>
      <c r="BG137" s="27">
        <f t="shared" si="309"/>
        <v>-0.27584050615585731</v>
      </c>
      <c r="BH137" s="27">
        <f t="shared" si="309"/>
        <v>-0.39681203001020915</v>
      </c>
      <c r="BI137" s="27">
        <f t="shared" si="310"/>
        <v>-0.67265253616606646</v>
      </c>
      <c r="BO137" t="str">
        <f t="shared" si="322"/>
        <v>62 Leisure, travel and related personal service occupations</v>
      </c>
      <c r="BP137" s="27">
        <f t="shared" si="311"/>
        <v>-0.22565162631815561</v>
      </c>
      <c r="BQ137" s="27">
        <f t="shared" si="311"/>
        <v>-0.37776198014858986</v>
      </c>
      <c r="BR137" s="27">
        <f t="shared" si="311"/>
        <v>-0.36747628163861901</v>
      </c>
      <c r="BS137" s="27">
        <f t="shared" si="311"/>
        <v>-0.68783408526394574</v>
      </c>
      <c r="BT137" s="27">
        <f t="shared" si="312"/>
        <v>-1.0553103669025647</v>
      </c>
      <c r="BZ137" t="str">
        <f t="shared" si="323"/>
        <v>62 Leisure, travel and related personal service occupations</v>
      </c>
      <c r="CA137" s="68">
        <f t="shared" si="313"/>
        <v>0.13026674996710286</v>
      </c>
      <c r="CB137" s="68">
        <f t="shared" si="313"/>
        <v>-0.49849986391072143</v>
      </c>
      <c r="CC137" s="68">
        <f t="shared" si="313"/>
        <v>-2.8117155413398542E-3</v>
      </c>
      <c r="CD137" s="68">
        <f t="shared" si="313"/>
        <v>-0.58342619739703228</v>
      </c>
      <c r="CE137" s="68">
        <f t="shared" si="314"/>
        <v>-0.58623791293837213</v>
      </c>
      <c r="CK137" t="str">
        <f t="shared" si="324"/>
        <v>62 Leisure, travel and related personal service occupations</v>
      </c>
      <c r="CL137" s="68">
        <f t="shared" si="315"/>
        <v>2.8381642149968189E-2</v>
      </c>
      <c r="CM137" s="68">
        <f t="shared" si="315"/>
        <v>-0.12751916381667372</v>
      </c>
      <c r="CN137" s="68">
        <f t="shared" si="315"/>
        <v>-7.7815295252764649E-2</v>
      </c>
      <c r="CO137" s="68">
        <f t="shared" si="315"/>
        <v>-1.5416568367979777E-2</v>
      </c>
      <c r="CP137" s="68">
        <f t="shared" si="316"/>
        <v>-9.3231863620744426E-2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-4.3155619822923905E-5</v>
      </c>
      <c r="C138" s="27">
        <f t="shared" si="299"/>
        <v>3.1899765899722106E-4</v>
      </c>
      <c r="D138" s="27">
        <f t="shared" si="299"/>
        <v>8.086423468787172E-5</v>
      </c>
      <c r="E138" s="27">
        <f t="shared" si="299"/>
        <v>7.7462094739491464E-4</v>
      </c>
      <c r="F138" s="27">
        <f t="shared" si="300"/>
        <v>8.5548518208278636E-4</v>
      </c>
      <c r="L138" t="str">
        <f t="shared" si="317"/>
        <v>63 Community and civil enforcement occupations</v>
      </c>
      <c r="M138" s="27">
        <f t="shared" si="301"/>
        <v>-1.5032573274142633E-3</v>
      </c>
      <c r="N138" s="27">
        <f t="shared" si="301"/>
        <v>1.1901613304748603E-2</v>
      </c>
      <c r="O138" s="27">
        <f t="shared" si="301"/>
        <v>-4.393794859530141E-3</v>
      </c>
      <c r="P138" s="27">
        <f t="shared" si="301"/>
        <v>1.3282382874075127E-2</v>
      </c>
      <c r="Q138" s="27">
        <f t="shared" si="302"/>
        <v>8.8885880145449861E-3</v>
      </c>
      <c r="W138" t="str">
        <f t="shared" si="318"/>
        <v>63 Community and civil enforcement occupations</v>
      </c>
      <c r="X138" s="27">
        <f t="shared" si="303"/>
        <v>4.3444545855614303E-4</v>
      </c>
      <c r="Y138" s="27">
        <f t="shared" si="303"/>
        <v>1.20679565192469E-2</v>
      </c>
      <c r="Z138" s="27">
        <f t="shared" si="303"/>
        <v>6.9192708195942865E-3</v>
      </c>
      <c r="AA138" s="27">
        <f t="shared" si="303"/>
        <v>2.8451598648402188E-2</v>
      </c>
      <c r="AB138" s="27">
        <f t="shared" si="304"/>
        <v>3.5370869467996474E-2</v>
      </c>
      <c r="AH138" t="str">
        <f t="shared" si="319"/>
        <v>63 Community and civil enforcement occupations</v>
      </c>
      <c r="AI138" s="27">
        <f t="shared" si="305"/>
        <v>-2.609199495961053E-3</v>
      </c>
      <c r="AJ138" s="27">
        <f t="shared" si="305"/>
        <v>9.4160489490407485E-3</v>
      </c>
      <c r="AK138" s="27">
        <f t="shared" si="305"/>
        <v>-7.3568294607158635E-3</v>
      </c>
      <c r="AL138" s="27">
        <f t="shared" si="305"/>
        <v>5.6340857212589662E-3</v>
      </c>
      <c r="AM138" s="27">
        <f t="shared" si="306"/>
        <v>-1.7227437394568973E-3</v>
      </c>
      <c r="AS138" t="str">
        <f t="shared" si="320"/>
        <v>63 Community and civil enforcement occupations</v>
      </c>
      <c r="AT138" s="27">
        <f t="shared" si="307"/>
        <v>-5.2979557784126087E-3</v>
      </c>
      <c r="AU138" s="27">
        <f t="shared" si="307"/>
        <v>7.4493531315273538E-3</v>
      </c>
      <c r="AV138" s="27">
        <f t="shared" si="307"/>
        <v>-7.8600685869577649E-3</v>
      </c>
      <c r="AW138" s="27">
        <f t="shared" si="307"/>
        <v>1.9489616789745354E-3</v>
      </c>
      <c r="AX138" s="27">
        <f t="shared" si="308"/>
        <v>-5.9111069079832296E-3</v>
      </c>
      <c r="BD138" t="str">
        <f t="shared" si="321"/>
        <v>63 Community and civil enforcement occupations</v>
      </c>
      <c r="BE138" s="27">
        <f t="shared" si="309"/>
        <v>-4.7632902569149399E-2</v>
      </c>
      <c r="BF138" s="27">
        <f t="shared" si="309"/>
        <v>4.0429702490762415E-2</v>
      </c>
      <c r="BG138" s="27">
        <f t="shared" si="309"/>
        <v>-4.3119554771700402E-2</v>
      </c>
      <c r="BH138" s="27">
        <f t="shared" si="309"/>
        <v>3.2913645907470812E-3</v>
      </c>
      <c r="BI138" s="27">
        <f t="shared" si="310"/>
        <v>-3.9828190180953321E-2</v>
      </c>
      <c r="BO138" t="str">
        <f t="shared" si="322"/>
        <v>63 Community and civil enforcement occupations</v>
      </c>
      <c r="BP138" s="27">
        <f t="shared" si="311"/>
        <v>-2.7975329577482472E-2</v>
      </c>
      <c r="BQ138" s="27">
        <f t="shared" si="311"/>
        <v>2.7844888366581055E-2</v>
      </c>
      <c r="BR138" s="27">
        <f t="shared" si="311"/>
        <v>-4.2447556937730349E-2</v>
      </c>
      <c r="BS138" s="27">
        <f t="shared" si="311"/>
        <v>-5.290517959914684E-3</v>
      </c>
      <c r="BT138" s="27">
        <f t="shared" si="312"/>
        <v>-4.7738074897645033E-2</v>
      </c>
      <c r="BZ138" t="str">
        <f t="shared" si="323"/>
        <v>63 Community and civil enforcement occupations</v>
      </c>
      <c r="CA138" s="68">
        <f t="shared" si="313"/>
        <v>-3.0954437947909641E-2</v>
      </c>
      <c r="CB138" s="68">
        <f t="shared" si="313"/>
        <v>2.2976181038625504E-2</v>
      </c>
      <c r="CC138" s="68">
        <f t="shared" si="313"/>
        <v>-2.6637843473405781E-2</v>
      </c>
      <c r="CD138" s="68">
        <f t="shared" si="313"/>
        <v>-1.4373775879531078E-2</v>
      </c>
      <c r="CE138" s="68">
        <f t="shared" si="314"/>
        <v>-4.1011619352936859E-2</v>
      </c>
      <c r="CK138" t="str">
        <f t="shared" si="324"/>
        <v>63 Community and civil enforcement occupations</v>
      </c>
      <c r="CL138" s="68">
        <f t="shared" si="315"/>
        <v>-1.0240453988464088E-2</v>
      </c>
      <c r="CM138" s="68">
        <f t="shared" si="315"/>
        <v>9.1061527839136035E-3</v>
      </c>
      <c r="CN138" s="68">
        <f t="shared" si="315"/>
        <v>-1.5114242964986927E-2</v>
      </c>
      <c r="CO138" s="68">
        <f t="shared" si="315"/>
        <v>-3.6481307199517088E-3</v>
      </c>
      <c r="CP138" s="68">
        <f t="shared" si="316"/>
        <v>-1.8762373684938636E-2</v>
      </c>
    </row>
    <row r="139" spans="1:94" x14ac:dyDescent="0.2">
      <c r="A139" t="str">
        <f t="shared" si="298"/>
        <v>71 Sales occupations</v>
      </c>
      <c r="B139" s="27">
        <f t="shared" si="299"/>
        <v>1.5570936757174081E-2</v>
      </c>
      <c r="C139" s="27">
        <f t="shared" si="299"/>
        <v>-9.8071543670033429E-3</v>
      </c>
      <c r="D139" s="27">
        <f t="shared" si="299"/>
        <v>1.183390673820657E-2</v>
      </c>
      <c r="E139" s="27">
        <f t="shared" si="299"/>
        <v>3.3239418702950857E-2</v>
      </c>
      <c r="F139" s="27">
        <f t="shared" si="300"/>
        <v>4.5073325441157427E-2</v>
      </c>
      <c r="L139" t="str">
        <f t="shared" si="317"/>
        <v>71 Sales occupations</v>
      </c>
      <c r="M139" s="27">
        <f t="shared" si="301"/>
        <v>0.20869577435877984</v>
      </c>
      <c r="N139" s="27">
        <f t="shared" si="301"/>
        <v>0.13161345881904207</v>
      </c>
      <c r="O139" s="27">
        <f t="shared" si="301"/>
        <v>0.21208090192840667</v>
      </c>
      <c r="P139" s="27">
        <f t="shared" si="301"/>
        <v>0.70343379157057639</v>
      </c>
      <c r="Q139" s="27">
        <f t="shared" si="302"/>
        <v>0.91551469349898307</v>
      </c>
      <c r="W139" t="str">
        <f t="shared" si="318"/>
        <v>71 Sales occupations</v>
      </c>
      <c r="X139" s="27">
        <f t="shared" si="303"/>
        <v>0.35961703457492789</v>
      </c>
      <c r="Y139" s="27">
        <f t="shared" si="303"/>
        <v>7.7276036058067987E-2</v>
      </c>
      <c r="Z139" s="27">
        <f t="shared" si="303"/>
        <v>0.30391312316815622</v>
      </c>
      <c r="AA139" s="27">
        <f t="shared" si="303"/>
        <v>1.4336061319805866</v>
      </c>
      <c r="AB139" s="27">
        <f t="shared" si="304"/>
        <v>1.7375192551487428</v>
      </c>
      <c r="AH139" t="str">
        <f t="shared" si="319"/>
        <v>71 Sales occupations</v>
      </c>
      <c r="AI139" s="27">
        <f t="shared" si="305"/>
        <v>-5.8367661845593055E-4</v>
      </c>
      <c r="AJ139" s="27">
        <f t="shared" si="305"/>
        <v>3.8103508366717831E-2</v>
      </c>
      <c r="AK139" s="27">
        <f t="shared" si="305"/>
        <v>-1.3736462356705115E-2</v>
      </c>
      <c r="AL139" s="27">
        <f t="shared" si="305"/>
        <v>0.29066363884901003</v>
      </c>
      <c r="AM139" s="27">
        <f t="shared" si="306"/>
        <v>0.27692717649230492</v>
      </c>
      <c r="AS139" t="str">
        <f t="shared" si="320"/>
        <v>71 Sales occupations</v>
      </c>
      <c r="AT139" s="27">
        <f t="shared" si="307"/>
        <v>-2.8676078839846131E-2</v>
      </c>
      <c r="AU139" s="27">
        <f t="shared" si="307"/>
        <v>1.1719737099157523E-2</v>
      </c>
      <c r="AV139" s="27">
        <f t="shared" si="307"/>
        <v>-4.7616827085049662E-2</v>
      </c>
      <c r="AW139" s="27">
        <f t="shared" si="307"/>
        <v>0.22356931925155443</v>
      </c>
      <c r="AX139" s="27">
        <f t="shared" si="308"/>
        <v>0.17595249216650477</v>
      </c>
      <c r="BD139" t="str">
        <f t="shared" si="321"/>
        <v>71 Sales occupations</v>
      </c>
      <c r="BE139" s="27">
        <f t="shared" si="309"/>
        <v>-0.90317547605891768</v>
      </c>
      <c r="BF139" s="27">
        <f t="shared" si="309"/>
        <v>0.80311528459118087</v>
      </c>
      <c r="BG139" s="27">
        <f t="shared" si="309"/>
        <v>-0.68685780889497572</v>
      </c>
      <c r="BH139" s="27">
        <f t="shared" si="309"/>
        <v>0.2426652242516667</v>
      </c>
      <c r="BI139" s="27">
        <f t="shared" si="310"/>
        <v>-0.44419258464330902</v>
      </c>
      <c r="BO139" t="str">
        <f t="shared" si="322"/>
        <v>71 Sales occupations</v>
      </c>
      <c r="BP139" s="27">
        <f t="shared" si="311"/>
        <v>-1.4006062694745776</v>
      </c>
      <c r="BQ139" s="27">
        <f t="shared" si="311"/>
        <v>-0.48776187521775327</v>
      </c>
      <c r="BR139" s="27">
        <f t="shared" si="311"/>
        <v>-1.0805046715754276</v>
      </c>
      <c r="BS139" s="27">
        <f t="shared" si="311"/>
        <v>-1.6380792007560956</v>
      </c>
      <c r="BT139" s="27">
        <f t="shared" si="312"/>
        <v>-2.7185838723315232</v>
      </c>
      <c r="BZ139" t="str">
        <f t="shared" si="323"/>
        <v>71 Sales occupations</v>
      </c>
      <c r="CA139" s="68">
        <f t="shared" si="313"/>
        <v>-0.76435869200575812</v>
      </c>
      <c r="CB139" s="68">
        <f t="shared" si="313"/>
        <v>-0.82633730483303225</v>
      </c>
      <c r="CC139" s="68">
        <f t="shared" si="313"/>
        <v>-0.99626690742793134</v>
      </c>
      <c r="CD139" s="68">
        <f t="shared" si="313"/>
        <v>-2.6320620975317501</v>
      </c>
      <c r="CE139" s="68">
        <f t="shared" si="314"/>
        <v>-3.6283290049596815</v>
      </c>
      <c r="CK139" t="str">
        <f t="shared" si="324"/>
        <v>71 Sales occupations</v>
      </c>
      <c r="CL139" s="68">
        <f t="shared" si="315"/>
        <v>-0.14418200736327602</v>
      </c>
      <c r="CM139" s="68">
        <f t="shared" si="315"/>
        <v>-0.25053570843421014</v>
      </c>
      <c r="CN139" s="68">
        <f t="shared" si="315"/>
        <v>-0.23751909970312446</v>
      </c>
      <c r="CO139" s="68">
        <f t="shared" si="315"/>
        <v>-0.32510128929025517</v>
      </c>
      <c r="CP139" s="68">
        <f t="shared" si="316"/>
        <v>-0.56262038899337963</v>
      </c>
    </row>
    <row r="140" spans="1:94" x14ac:dyDescent="0.2">
      <c r="A140" t="str">
        <f t="shared" si="298"/>
        <v>72 Customer service occupations</v>
      </c>
      <c r="B140" s="27">
        <f t="shared" si="299"/>
        <v>6.2060388445864603E-3</v>
      </c>
      <c r="C140" s="27">
        <f t="shared" si="299"/>
        <v>6.2224354259347373E-3</v>
      </c>
      <c r="D140" s="27">
        <f t="shared" si="299"/>
        <v>2.3657852122803913E-2</v>
      </c>
      <c r="E140" s="27">
        <f t="shared" si="299"/>
        <v>2.718611506753478E-2</v>
      </c>
      <c r="F140" s="27">
        <f t="shared" si="300"/>
        <v>5.0843967190338693E-2</v>
      </c>
      <c r="L140" t="str">
        <f t="shared" si="317"/>
        <v>72 Customer service occupations</v>
      </c>
      <c r="M140" s="27">
        <f t="shared" si="301"/>
        <v>0.11571822208041449</v>
      </c>
      <c r="N140" s="27">
        <f t="shared" si="301"/>
        <v>2.4212441841863441E-2</v>
      </c>
      <c r="O140" s="27">
        <f t="shared" si="301"/>
        <v>0.28385156214850393</v>
      </c>
      <c r="P140" s="27">
        <f t="shared" si="301"/>
        <v>0.32758792273607362</v>
      </c>
      <c r="Q140" s="27">
        <f t="shared" si="302"/>
        <v>0.61143948488457756</v>
      </c>
      <c r="W140" t="str">
        <f t="shared" si="318"/>
        <v>72 Customer service occupations</v>
      </c>
      <c r="X140" s="27">
        <f t="shared" si="303"/>
        <v>0.22015211555397851</v>
      </c>
      <c r="Y140" s="27">
        <f t="shared" si="303"/>
        <v>4.1978799000027767E-2</v>
      </c>
      <c r="Z140" s="27">
        <f t="shared" si="303"/>
        <v>0.67783148735175858</v>
      </c>
      <c r="AA140" s="27">
        <f t="shared" si="303"/>
        <v>0.78094527559154381</v>
      </c>
      <c r="AB140" s="27">
        <f t="shared" si="304"/>
        <v>1.4587767629433024</v>
      </c>
      <c r="AH140" t="str">
        <f t="shared" si="319"/>
        <v>72 Customer service occupations</v>
      </c>
      <c r="AI140" s="27">
        <f t="shared" si="305"/>
        <v>9.7277945905265895E-2</v>
      </c>
      <c r="AJ140" s="27">
        <f t="shared" si="305"/>
        <v>5.5426665442394718E-2</v>
      </c>
      <c r="AK140" s="27">
        <f t="shared" si="305"/>
        <v>0.22755378320317543</v>
      </c>
      <c r="AL140" s="27">
        <f t="shared" si="305"/>
        <v>0.23015940546805902</v>
      </c>
      <c r="AM140" s="27">
        <f t="shared" si="306"/>
        <v>0.45771318867123445</v>
      </c>
      <c r="AS140" t="str">
        <f t="shared" si="320"/>
        <v>72 Customer service occupations</v>
      </c>
      <c r="AT140" s="27">
        <f t="shared" si="307"/>
        <v>7.390244097729981E-2</v>
      </c>
      <c r="AU140" s="27">
        <f t="shared" si="307"/>
        <v>1.5011429537122312E-2</v>
      </c>
      <c r="AV140" s="27">
        <f t="shared" si="307"/>
        <v>0.19257434371545412</v>
      </c>
      <c r="AW140" s="27">
        <f t="shared" si="307"/>
        <v>0.15061855939380053</v>
      </c>
      <c r="AX140" s="27">
        <f t="shared" si="308"/>
        <v>0.34319290310925465</v>
      </c>
      <c r="BD140" t="str">
        <f t="shared" si="321"/>
        <v>72 Customer service occupations</v>
      </c>
      <c r="BE140" s="27">
        <f t="shared" si="309"/>
        <v>-0.10194482985988529</v>
      </c>
      <c r="BF140" s="27">
        <f t="shared" si="309"/>
        <v>0.16534765846446664</v>
      </c>
      <c r="BG140" s="27">
        <f t="shared" si="309"/>
        <v>0.45976336688350239</v>
      </c>
      <c r="BH140" s="27">
        <f t="shared" si="309"/>
        <v>0.26229928773755606</v>
      </c>
      <c r="BI140" s="27">
        <f t="shared" si="310"/>
        <v>0.72206265462105845</v>
      </c>
      <c r="BO140" t="str">
        <f t="shared" si="322"/>
        <v>72 Customer service occupations</v>
      </c>
      <c r="BP140" s="27">
        <f t="shared" si="311"/>
        <v>-6.5119971337012306E-2</v>
      </c>
      <c r="BQ140" s="27">
        <f t="shared" si="311"/>
        <v>-7.7262052386522395E-2</v>
      </c>
      <c r="BR140" s="27">
        <f t="shared" si="311"/>
        <v>0.55619663217814663</v>
      </c>
      <c r="BS140" s="27">
        <f t="shared" si="311"/>
        <v>-0.16628571339995135</v>
      </c>
      <c r="BT140" s="27">
        <f t="shared" si="312"/>
        <v>0.38991091877819528</v>
      </c>
      <c r="BZ140" t="str">
        <f t="shared" si="323"/>
        <v>72 Customer service occupations</v>
      </c>
      <c r="CA140" s="68">
        <f t="shared" si="313"/>
        <v>-0.11694073469474064</v>
      </c>
      <c r="CB140" s="68">
        <f t="shared" si="313"/>
        <v>-0.1144503835162145</v>
      </c>
      <c r="CC140" s="68">
        <f t="shared" si="313"/>
        <v>0.15487653066650475</v>
      </c>
      <c r="CD140" s="68">
        <f t="shared" si="313"/>
        <v>-0.1556237889882266</v>
      </c>
      <c r="CE140" s="68">
        <f t="shared" si="314"/>
        <v>-7.4725832172184425E-4</v>
      </c>
      <c r="CK140" t="str">
        <f t="shared" si="324"/>
        <v>72 Customer service occupations</v>
      </c>
      <c r="CL140" s="68">
        <f t="shared" si="315"/>
        <v>9.8939648644578604E-2</v>
      </c>
      <c r="CM140" s="68">
        <f t="shared" si="315"/>
        <v>-7.8504691618588862E-3</v>
      </c>
      <c r="CN140" s="68">
        <f t="shared" si="315"/>
        <v>0.26159151470609671</v>
      </c>
      <c r="CO140" s="68">
        <f t="shared" si="315"/>
        <v>0.22908808631206246</v>
      </c>
      <c r="CP140" s="68">
        <f t="shared" si="316"/>
        <v>0.49067960101815916</v>
      </c>
    </row>
    <row r="141" spans="1:94" x14ac:dyDescent="0.2">
      <c r="A141" t="str">
        <f t="shared" si="298"/>
        <v>81 Process, plant and machine operatives</v>
      </c>
      <c r="B141" s="27">
        <f t="shared" si="299"/>
        <v>8.0686214597862072E-3</v>
      </c>
      <c r="C141" s="27">
        <f t="shared" si="299"/>
        <v>-1.5704407397026977E-3</v>
      </c>
      <c r="D141" s="27">
        <f t="shared" si="299"/>
        <v>1.3158820869698377E-2</v>
      </c>
      <c r="E141" s="27">
        <f t="shared" si="299"/>
        <v>2.3470549259683046E-2</v>
      </c>
      <c r="F141" s="27">
        <f t="shared" si="300"/>
        <v>3.6629370129381424E-2</v>
      </c>
      <c r="L141" t="str">
        <f t="shared" si="317"/>
        <v>81 Process, plant and machine operatives</v>
      </c>
      <c r="M141" s="27">
        <f t="shared" si="301"/>
        <v>3.5518178879374931E-2</v>
      </c>
      <c r="N141" s="27">
        <f t="shared" si="301"/>
        <v>-4.5334181677528229E-4</v>
      </c>
      <c r="O141" s="27">
        <f t="shared" si="301"/>
        <v>8.0491726909977357E-2</v>
      </c>
      <c r="P141" s="27">
        <f t="shared" si="301"/>
        <v>0.13851658872945763</v>
      </c>
      <c r="Q141" s="27">
        <f t="shared" si="302"/>
        <v>0.21900831563943499</v>
      </c>
      <c r="W141" t="str">
        <f t="shared" si="318"/>
        <v>81 Process, plant and machine operatives</v>
      </c>
      <c r="X141" s="27">
        <f t="shared" si="303"/>
        <v>1.9777204966942019E-2</v>
      </c>
      <c r="Y141" s="27">
        <f t="shared" si="303"/>
        <v>-2.8011698014328068E-2</v>
      </c>
      <c r="Z141" s="27">
        <f t="shared" si="303"/>
        <v>0.19193079301276128</v>
      </c>
      <c r="AA141" s="27">
        <f t="shared" si="303"/>
        <v>0.29035797610534331</v>
      </c>
      <c r="AB141" s="27">
        <f t="shared" si="304"/>
        <v>0.48228876911810459</v>
      </c>
      <c r="AH141" t="str">
        <f t="shared" si="319"/>
        <v>81 Process, plant and machine operatives</v>
      </c>
      <c r="AI141" s="27">
        <f t="shared" si="305"/>
        <v>2.2816680298564845E-2</v>
      </c>
      <c r="AJ141" s="27">
        <f t="shared" si="305"/>
        <v>-9.1728934029214615E-3</v>
      </c>
      <c r="AK141" s="27">
        <f t="shared" si="305"/>
        <v>8.5336269902976741E-2</v>
      </c>
      <c r="AL141" s="27">
        <f t="shared" si="305"/>
        <v>0.14683246478180512</v>
      </c>
      <c r="AM141" s="27">
        <f t="shared" si="306"/>
        <v>0.23216873468478186</v>
      </c>
      <c r="AS141" t="str">
        <f t="shared" si="320"/>
        <v>81 Process, plant and machine operatives</v>
      </c>
      <c r="AT141" s="27">
        <f t="shared" si="307"/>
        <v>4.9999974311936923E-2</v>
      </c>
      <c r="AU141" s="27">
        <f t="shared" si="307"/>
        <v>-3.0976660242371834E-2</v>
      </c>
      <c r="AV141" s="27">
        <f t="shared" si="307"/>
        <v>0.14851202533108554</v>
      </c>
      <c r="AW141" s="27">
        <f t="shared" si="307"/>
        <v>0.17173861042932093</v>
      </c>
      <c r="AX141" s="27">
        <f t="shared" si="308"/>
        <v>0.32025063576040647</v>
      </c>
      <c r="BD141" t="str">
        <f t="shared" si="321"/>
        <v>81 Process, plant and machine operatives</v>
      </c>
      <c r="BE141" s="27">
        <f t="shared" si="309"/>
        <v>4.0420266065111399E-2</v>
      </c>
      <c r="BF141" s="27">
        <f t="shared" si="309"/>
        <v>-7.880779874301469E-2</v>
      </c>
      <c r="BG141" s="27">
        <f t="shared" si="309"/>
        <v>0.61873127206006462</v>
      </c>
      <c r="BH141" s="27">
        <f t="shared" si="309"/>
        <v>0.45489779067196467</v>
      </c>
      <c r="BI141" s="27">
        <f t="shared" si="310"/>
        <v>1.0736290627320293</v>
      </c>
      <c r="BO141" t="str">
        <f t="shared" si="322"/>
        <v>81 Process, plant and machine operatives</v>
      </c>
      <c r="BP141" s="27">
        <f t="shared" si="311"/>
        <v>0.37427921954159427</v>
      </c>
      <c r="BQ141" s="27">
        <f t="shared" si="311"/>
        <v>-0.52635937239644814</v>
      </c>
      <c r="BR141" s="27">
        <f t="shared" si="311"/>
        <v>0.73580896284354491</v>
      </c>
      <c r="BS141" s="27">
        <f t="shared" si="311"/>
        <v>2.4698291926146698E-2</v>
      </c>
      <c r="BT141" s="27">
        <f t="shared" si="312"/>
        <v>0.76050725476969161</v>
      </c>
      <c r="BZ141" t="str">
        <f t="shared" si="323"/>
        <v>81 Process, plant and machine operatives</v>
      </c>
      <c r="CA141" s="68">
        <f t="shared" si="313"/>
        <v>-0.28590126533023819</v>
      </c>
      <c r="CB141" s="68">
        <f t="shared" si="313"/>
        <v>-0.29071498774276305</v>
      </c>
      <c r="CC141" s="68">
        <f t="shared" si="313"/>
        <v>0.17082476587730144</v>
      </c>
      <c r="CD141" s="68">
        <f t="shared" si="313"/>
        <v>-1.0682287100740759</v>
      </c>
      <c r="CE141" s="68">
        <f t="shared" si="314"/>
        <v>-0.89740394419677461</v>
      </c>
      <c r="CK141" t="str">
        <f t="shared" si="324"/>
        <v>81 Process, plant and machine operatives</v>
      </c>
      <c r="CL141" s="68">
        <f t="shared" si="315"/>
        <v>-0.12501038827888167</v>
      </c>
      <c r="CM141" s="68">
        <f t="shared" si="315"/>
        <v>-0.14965978838832394</v>
      </c>
      <c r="CN141" s="68">
        <f t="shared" si="315"/>
        <v>-0.16781940697483633</v>
      </c>
      <c r="CO141" s="68">
        <f t="shared" si="315"/>
        <v>-0.14182911019178418</v>
      </c>
      <c r="CP141" s="68">
        <f t="shared" si="316"/>
        <v>-0.30964851716662051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1.4248253040613827E-2</v>
      </c>
      <c r="C142" s="27">
        <f t="shared" si="299"/>
        <v>-3.5417164266927856E-3</v>
      </c>
      <c r="D142" s="27">
        <f t="shared" si="299"/>
        <v>1.9747883703118349E-2</v>
      </c>
      <c r="E142" s="27">
        <f t="shared" si="299"/>
        <v>2.7477344226031014E-2</v>
      </c>
      <c r="F142" s="27">
        <f t="shared" si="300"/>
        <v>4.7225227929149363E-2</v>
      </c>
      <c r="L142" t="str">
        <f t="shared" si="317"/>
        <v>82 Transport and mobile machine drivers and operatives</v>
      </c>
      <c r="M142" s="27">
        <f t="shared" si="301"/>
        <v>0.13507990625665156</v>
      </c>
      <c r="N142" s="27">
        <f t="shared" si="301"/>
        <v>-1.4006879427019947E-2</v>
      </c>
      <c r="O142" s="27">
        <f t="shared" si="301"/>
        <v>0.10671639776904612</v>
      </c>
      <c r="P142" s="27">
        <f t="shared" si="301"/>
        <v>0.22268816444720452</v>
      </c>
      <c r="Q142" s="27">
        <f t="shared" si="302"/>
        <v>0.32940456221625064</v>
      </c>
      <c r="W142" t="str">
        <f t="shared" si="318"/>
        <v>82 Transport and mobile machine drivers and operatives</v>
      </c>
      <c r="X142" s="27">
        <f t="shared" si="303"/>
        <v>0.29115721093780422</v>
      </c>
      <c r="Y142" s="27">
        <f t="shared" si="303"/>
        <v>-0.1410709881572898</v>
      </c>
      <c r="Z142" s="27">
        <f t="shared" si="303"/>
        <v>0.15715344183209679</v>
      </c>
      <c r="AA142" s="27">
        <f t="shared" si="303"/>
        <v>0.38631202699153566</v>
      </c>
      <c r="AB142" s="27">
        <f t="shared" si="304"/>
        <v>0.54346546882363245</v>
      </c>
      <c r="AH142" t="str">
        <f t="shared" si="319"/>
        <v>82 Transport and mobile machine drivers and operatives</v>
      </c>
      <c r="AI142" s="27">
        <f t="shared" si="305"/>
        <v>0.13617054985802124</v>
      </c>
      <c r="AJ142" s="27">
        <f t="shared" si="305"/>
        <v>-6.2340529082367591E-2</v>
      </c>
      <c r="AK142" s="27">
        <f t="shared" si="305"/>
        <v>8.9697475753460154E-2</v>
      </c>
      <c r="AL142" s="27">
        <f t="shared" si="305"/>
        <v>0.14282194366092438</v>
      </c>
      <c r="AM142" s="27">
        <f t="shared" si="306"/>
        <v>0.23251941941438453</v>
      </c>
      <c r="AS142" t="str">
        <f t="shared" si="320"/>
        <v>82 Transport and mobile machine drivers and operatives</v>
      </c>
      <c r="AT142" s="27">
        <f t="shared" si="307"/>
        <v>0.19537092123911792</v>
      </c>
      <c r="AU142" s="27">
        <f t="shared" si="307"/>
        <v>-5.3805114092819628E-2</v>
      </c>
      <c r="AV142" s="27">
        <f t="shared" si="307"/>
        <v>0.1124387480579736</v>
      </c>
      <c r="AW142" s="27">
        <f t="shared" si="307"/>
        <v>0.18817148074656931</v>
      </c>
      <c r="AX142" s="27">
        <f t="shared" si="308"/>
        <v>0.30061022880454291</v>
      </c>
      <c r="BD142" t="str">
        <f t="shared" si="321"/>
        <v>82 Transport and mobile machine drivers and operatives</v>
      </c>
      <c r="BE142" s="27">
        <f t="shared" si="309"/>
        <v>0.25479521282822537</v>
      </c>
      <c r="BF142" s="27">
        <f t="shared" si="309"/>
        <v>-0.23531863383561236</v>
      </c>
      <c r="BG142" s="27">
        <f t="shared" si="309"/>
        <v>0.41953659287823397</v>
      </c>
      <c r="BH142" s="27">
        <f t="shared" si="309"/>
        <v>0.55273800256281636</v>
      </c>
      <c r="BI142" s="27">
        <f t="shared" si="310"/>
        <v>0.97227459544105033</v>
      </c>
      <c r="BO142" t="str">
        <f t="shared" si="322"/>
        <v>82 Transport and mobile machine drivers and operatives</v>
      </c>
      <c r="BP142" s="27">
        <f t="shared" si="311"/>
        <v>0.85925360722131749</v>
      </c>
      <c r="BQ142" s="27">
        <f t="shared" si="311"/>
        <v>-1.3442598270141151</v>
      </c>
      <c r="BR142" s="27">
        <f t="shared" si="311"/>
        <v>0.38555577702708099</v>
      </c>
      <c r="BS142" s="27">
        <f t="shared" si="311"/>
        <v>-0.17889883464591261</v>
      </c>
      <c r="BT142" s="27">
        <f t="shared" si="312"/>
        <v>0.20665694238116838</v>
      </c>
      <c r="BZ142" t="str">
        <f t="shared" si="323"/>
        <v>82 Transport and mobile machine drivers and operatives</v>
      </c>
      <c r="CA142" s="68">
        <f t="shared" si="313"/>
        <v>-0.48671234923080142</v>
      </c>
      <c r="CB142" s="68">
        <f t="shared" si="313"/>
        <v>-1.0807309529258067</v>
      </c>
      <c r="CC142" s="68">
        <f t="shared" si="313"/>
        <v>-4.9204853909334378E-2</v>
      </c>
      <c r="CD142" s="68">
        <f t="shared" si="313"/>
        <v>-0.90090565147713786</v>
      </c>
      <c r="CE142" s="68">
        <f t="shared" si="314"/>
        <v>-0.95011050538647224</v>
      </c>
      <c r="CK142" t="str">
        <f t="shared" si="324"/>
        <v>82 Transport and mobile machine drivers and operatives</v>
      </c>
      <c r="CL142" s="68">
        <f t="shared" si="315"/>
        <v>0.34310379275452352</v>
      </c>
      <c r="CM142" s="68">
        <f t="shared" si="315"/>
        <v>-0.43495630397210849</v>
      </c>
      <c r="CN142" s="68">
        <f t="shared" si="315"/>
        <v>0.13532320402615383</v>
      </c>
      <c r="CO142" s="68">
        <f t="shared" si="315"/>
        <v>-0.39214340486051369</v>
      </c>
      <c r="CP142" s="68">
        <f t="shared" si="316"/>
        <v>-0.25682020083435986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-1.2440918228476413E-4</v>
      </c>
      <c r="C143" s="27">
        <f t="shared" si="299"/>
        <v>5.7204163227127063E-6</v>
      </c>
      <c r="D143" s="27">
        <f t="shared" si="299"/>
        <v>-5.31433702317905E-5</v>
      </c>
      <c r="E143" s="27">
        <f t="shared" si="299"/>
        <v>7.4002652603928566E-5</v>
      </c>
      <c r="F143" s="27">
        <f t="shared" si="300"/>
        <v>2.0859282372138067E-5</v>
      </c>
      <c r="L143" t="str">
        <f t="shared" si="317"/>
        <v>91 Elementary trades and related occupations</v>
      </c>
      <c r="M143" s="27">
        <f t="shared" si="301"/>
        <v>1.9479952612725129E-2</v>
      </c>
      <c r="N143" s="27">
        <f t="shared" si="301"/>
        <v>-5.3651441229882468E-3</v>
      </c>
      <c r="O143" s="27">
        <f t="shared" si="301"/>
        <v>4.5014151090229659E-3</v>
      </c>
      <c r="P143" s="27">
        <f t="shared" si="301"/>
        <v>4.1639935867109582E-2</v>
      </c>
      <c r="Q143" s="27">
        <f t="shared" si="302"/>
        <v>4.6141350976132547E-2</v>
      </c>
      <c r="W143" t="str">
        <f t="shared" si="318"/>
        <v>91 Elementary trades and related occupations</v>
      </c>
      <c r="X143" s="27">
        <f t="shared" si="303"/>
        <v>1.3881564045128303E-2</v>
      </c>
      <c r="Y143" s="27">
        <f t="shared" si="303"/>
        <v>-4.5374950570018113E-2</v>
      </c>
      <c r="Z143" s="27">
        <f t="shared" si="303"/>
        <v>-4.1043713689454753E-2</v>
      </c>
      <c r="AA143" s="27">
        <f t="shared" si="303"/>
        <v>2.9105352544939567E-2</v>
      </c>
      <c r="AB143" s="27">
        <f t="shared" si="304"/>
        <v>-1.1938361144515186E-2</v>
      </c>
      <c r="AH143" t="str">
        <f t="shared" si="319"/>
        <v>91 Elementary trades and related occupations</v>
      </c>
      <c r="AI143" s="27">
        <f t="shared" si="305"/>
        <v>2.5965107109147928E-2</v>
      </c>
      <c r="AJ143" s="27">
        <f t="shared" si="305"/>
        <v>-4.6901791949300942E-2</v>
      </c>
      <c r="AK143" s="27">
        <f t="shared" si="305"/>
        <v>-3.6674161310134845E-3</v>
      </c>
      <c r="AL143" s="27">
        <f t="shared" si="305"/>
        <v>7.6276252766068448E-2</v>
      </c>
      <c r="AM143" s="27">
        <f t="shared" si="306"/>
        <v>7.2608836635054963E-2</v>
      </c>
      <c r="AS143" t="str">
        <f t="shared" si="320"/>
        <v>91 Elementary trades and related occupations</v>
      </c>
      <c r="AT143" s="27">
        <f t="shared" si="307"/>
        <v>3.3139865176320393E-3</v>
      </c>
      <c r="AU143" s="27">
        <f t="shared" si="307"/>
        <v>5.6296683237277989E-3</v>
      </c>
      <c r="AV143" s="27">
        <f t="shared" si="307"/>
        <v>-3.3533165287648548E-2</v>
      </c>
      <c r="AW143" s="27">
        <f t="shared" si="307"/>
        <v>3.2880443076657551E-2</v>
      </c>
      <c r="AX143" s="27">
        <f t="shared" si="308"/>
        <v>-6.5272221099099692E-4</v>
      </c>
      <c r="BD143" t="str">
        <f t="shared" si="321"/>
        <v>91 Elementary trades and related occupations</v>
      </c>
      <c r="BE143" s="27">
        <f t="shared" si="309"/>
        <v>-0.16225945169224487</v>
      </c>
      <c r="BF143" s="27">
        <f t="shared" si="309"/>
        <v>-9.5118414009198737E-3</v>
      </c>
      <c r="BG143" s="27">
        <f t="shared" si="309"/>
        <v>-4.3145658684458743E-2</v>
      </c>
      <c r="BH143" s="27">
        <f t="shared" si="309"/>
        <v>0.2384080860359199</v>
      </c>
      <c r="BI143" s="27">
        <f t="shared" si="310"/>
        <v>0.19526242735146115</v>
      </c>
      <c r="BO143" t="str">
        <f t="shared" si="322"/>
        <v>91 Elementary trades and related occupations</v>
      </c>
      <c r="BP143" s="27">
        <f t="shared" si="311"/>
        <v>-5.7130362763430753E-2</v>
      </c>
      <c r="BQ143" s="27">
        <f t="shared" si="311"/>
        <v>-0.30638761433675277</v>
      </c>
      <c r="BR143" s="27">
        <f t="shared" si="311"/>
        <v>-0.25054581421310362</v>
      </c>
      <c r="BS143" s="27">
        <f t="shared" si="311"/>
        <v>-5.4400799513150133E-2</v>
      </c>
      <c r="BT143" s="27">
        <f t="shared" si="312"/>
        <v>-0.30494661372625376</v>
      </c>
      <c r="BZ143" t="str">
        <f t="shared" si="323"/>
        <v>91 Elementary trades and related occupations</v>
      </c>
      <c r="CA143" s="68">
        <f t="shared" si="313"/>
        <v>-0.50782351223296462</v>
      </c>
      <c r="CB143" s="68">
        <f t="shared" si="313"/>
        <v>-0.31514644782639145</v>
      </c>
      <c r="CC143" s="68">
        <f t="shared" si="313"/>
        <v>-0.34851150730918024</v>
      </c>
      <c r="CD143" s="68">
        <f t="shared" si="313"/>
        <v>-0.38577832894063402</v>
      </c>
      <c r="CE143" s="68">
        <f t="shared" si="314"/>
        <v>-0.73428983624981425</v>
      </c>
      <c r="CK143" t="str">
        <f t="shared" si="324"/>
        <v>91 Elementary trades and related occupations</v>
      </c>
      <c r="CL143" s="68">
        <f t="shared" si="315"/>
        <v>-0.12708013537352525</v>
      </c>
      <c r="CM143" s="68">
        <f t="shared" si="315"/>
        <v>-8.5234697272625004E-2</v>
      </c>
      <c r="CN143" s="68">
        <f t="shared" si="315"/>
        <v>-0.20741916387474923</v>
      </c>
      <c r="CO143" s="68">
        <f t="shared" si="315"/>
        <v>-0.14928670412615253</v>
      </c>
      <c r="CP143" s="68">
        <f t="shared" si="316"/>
        <v>-0.35670586800090176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7.4206733893061941E-3</v>
      </c>
      <c r="C144" s="27">
        <f t="shared" si="299"/>
        <v>2.9270861373602713E-3</v>
      </c>
      <c r="D144" s="27">
        <f t="shared" si="299"/>
        <v>1.0589362986167888E-2</v>
      </c>
      <c r="E144" s="27">
        <f t="shared" si="299"/>
        <v>1.7482560072712837E-2</v>
      </c>
      <c r="F144" s="27">
        <f t="shared" si="300"/>
        <v>2.8071923058880725E-2</v>
      </c>
      <c r="L144" t="str">
        <f t="shared" ref="L144" si="325">A144</f>
        <v>92 Elementary administration and service occupations</v>
      </c>
      <c r="M144" s="27">
        <f t="shared" si="301"/>
        <v>0.37850806200002407</v>
      </c>
      <c r="N144" s="27">
        <f t="shared" si="301"/>
        <v>0.12300918891295431</v>
      </c>
      <c r="O144" s="27">
        <f t="shared" si="301"/>
        <v>0.48796160931838095</v>
      </c>
      <c r="P144" s="27">
        <f t="shared" si="301"/>
        <v>0.93959808509228049</v>
      </c>
      <c r="Q144" s="27">
        <f t="shared" si="302"/>
        <v>1.4275596944106614</v>
      </c>
      <c r="W144" t="str">
        <f t="shared" ref="W144" si="326">A144</f>
        <v>92 Elementary administration and service occupations</v>
      </c>
      <c r="X144" s="27">
        <f t="shared" si="303"/>
        <v>0.92943686782501889</v>
      </c>
      <c r="Y144" s="27">
        <f t="shared" si="303"/>
        <v>-0.14052189168561657</v>
      </c>
      <c r="Z144" s="27">
        <f t="shared" si="303"/>
        <v>0.96971810605885356</v>
      </c>
      <c r="AA144" s="27">
        <f t="shared" si="303"/>
        <v>1.9647190941129686</v>
      </c>
      <c r="AB144" s="27">
        <f t="shared" si="304"/>
        <v>2.9344372001718222</v>
      </c>
      <c r="AH144" t="str">
        <f t="shared" ref="AH144" si="327">L144</f>
        <v>92 Elementary administration and service occupations</v>
      </c>
      <c r="AI144" s="27">
        <f t="shared" si="305"/>
        <v>0.50478136180788269</v>
      </c>
      <c r="AJ144" s="27">
        <f t="shared" si="305"/>
        <v>-2.2701666531006914E-2</v>
      </c>
      <c r="AK144" s="27">
        <f t="shared" si="305"/>
        <v>0.43909721840789873</v>
      </c>
      <c r="AL144" s="27">
        <f t="shared" si="305"/>
        <v>1.0021640648496715</v>
      </c>
      <c r="AM144" s="27">
        <f t="shared" si="306"/>
        <v>1.4412612832575702</v>
      </c>
      <c r="AS144" t="str">
        <f t="shared" ref="AS144" si="328">W144</f>
        <v>92 Elementary administration and service occupations</v>
      </c>
      <c r="AT144" s="27">
        <f t="shared" si="307"/>
        <v>0.30439130828135808</v>
      </c>
      <c r="AU144" s="27">
        <f t="shared" si="307"/>
        <v>6.4391060192401817E-2</v>
      </c>
      <c r="AV144" s="27">
        <f t="shared" si="307"/>
        <v>0.36285071035701177</v>
      </c>
      <c r="AW144" s="27">
        <f t="shared" si="307"/>
        <v>0.88256129319176724</v>
      </c>
      <c r="AX144" s="27">
        <f t="shared" si="308"/>
        <v>1.245412003548779</v>
      </c>
      <c r="BD144" t="str">
        <f t="shared" ref="BD144" si="329">AH144</f>
        <v>92 Elementary administration and service occupations</v>
      </c>
      <c r="BE144" s="27">
        <f t="shared" si="309"/>
        <v>-1.241367626407909</v>
      </c>
      <c r="BF144" s="27">
        <f t="shared" si="309"/>
        <v>1.4747175778689225E-2</v>
      </c>
      <c r="BG144" s="27">
        <f t="shared" si="309"/>
        <v>-0.26081389136353295</v>
      </c>
      <c r="BH144" s="27">
        <f t="shared" si="309"/>
        <v>-0.16886009528292512</v>
      </c>
      <c r="BI144" s="27">
        <f t="shared" si="310"/>
        <v>-0.42967398664645806</v>
      </c>
      <c r="BO144" t="str">
        <f t="shared" ref="BO144" si="330">AS144</f>
        <v>92 Elementary administration and service occupations</v>
      </c>
      <c r="BP144" s="27">
        <f t="shared" si="311"/>
        <v>-0.15331250197766266</v>
      </c>
      <c r="BQ144" s="27">
        <f t="shared" si="311"/>
        <v>-2.1561452964112533</v>
      </c>
      <c r="BR144" s="27">
        <f t="shared" si="311"/>
        <v>0.66129893618017377</v>
      </c>
      <c r="BS144" s="27">
        <f t="shared" si="311"/>
        <v>-1.7596378339591769</v>
      </c>
      <c r="BT144" s="27">
        <f t="shared" si="312"/>
        <v>-1.0983388977790032</v>
      </c>
      <c r="BZ144" t="str">
        <f t="shared" ref="BZ144" si="331">BD144</f>
        <v>92 Elementary administration and service occupations</v>
      </c>
      <c r="CA144" s="68">
        <f t="shared" si="313"/>
        <v>-1.0207772367708294</v>
      </c>
      <c r="CB144" s="68">
        <f t="shared" si="313"/>
        <v>-2.5703720532784509</v>
      </c>
      <c r="CC144" s="68">
        <f t="shared" si="313"/>
        <v>0.23097001332624778</v>
      </c>
      <c r="CD144" s="68">
        <f t="shared" si="313"/>
        <v>-3.9863471337370466</v>
      </c>
      <c r="CE144" s="68">
        <f t="shared" si="314"/>
        <v>-3.7553771204107989</v>
      </c>
      <c r="CK144" t="str">
        <f t="shared" ref="CK144" si="332">BO144</f>
        <v>92 Elementary administration and service occupations</v>
      </c>
      <c r="CL144" s="68">
        <f t="shared" si="315"/>
        <v>-0.76627380881692098</v>
      </c>
      <c r="CM144" s="68">
        <f t="shared" si="315"/>
        <v>-0.93558417584260756</v>
      </c>
      <c r="CN144" s="68">
        <f t="shared" si="315"/>
        <v>-1.2778382682645715</v>
      </c>
      <c r="CO144" s="68">
        <f t="shared" si="315"/>
        <v>-1.0008484367067987</v>
      </c>
      <c r="CP144" s="68">
        <f t="shared" si="316"/>
        <v>-2.2786867049713702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2.4375193972951017</v>
      </c>
      <c r="C146" s="29">
        <f>D35-C35</f>
        <v>0.89183970700924675</v>
      </c>
      <c r="D146" s="29">
        <f>E35-D35</f>
        <v>1.9159153704851128</v>
      </c>
      <c r="E146" s="29">
        <f>F35-E35</f>
        <v>3.8422111047138117</v>
      </c>
      <c r="F146" s="29">
        <f t="shared" ref="F146" si="334">F35-D35</f>
        <v>5.7581264751989245</v>
      </c>
      <c r="L146" s="24" t="str">
        <f t="shared" ref="L146" si="335">L35</f>
        <v>All occupations</v>
      </c>
      <c r="M146" s="29">
        <f>N35-M35</f>
        <v>17.93751262613452</v>
      </c>
      <c r="N146" s="29">
        <f t="shared" ref="N146" si="336">O35-N35</f>
        <v>6.0663849280639681</v>
      </c>
      <c r="O146" s="29">
        <f>P35-O35</f>
        <v>14.301667128443157</v>
      </c>
      <c r="P146" s="29">
        <f>Q35-P35</f>
        <v>28.121648682512642</v>
      </c>
      <c r="Q146" s="29">
        <f>Q35-O35</f>
        <v>42.423315810955799</v>
      </c>
      <c r="W146" s="24" t="str">
        <f t="shared" ref="W146" si="337">W35</f>
        <v>All occupations</v>
      </c>
      <c r="X146" s="29">
        <f>Y35-X35</f>
        <v>17.742256765141406</v>
      </c>
      <c r="Y146" s="29">
        <f t="shared" ref="Y146" si="338">Z35-Y35</f>
        <v>-2.0506603542864639</v>
      </c>
      <c r="Z146" s="29">
        <f>AA35-Z35</f>
        <v>10.821290358668989</v>
      </c>
      <c r="AA146" s="29">
        <f>AB35-AA35</f>
        <v>23.326137363098979</v>
      </c>
      <c r="AB146" s="29">
        <f>AB35-Z35</f>
        <v>34.147427721767968</v>
      </c>
      <c r="AH146" s="24" t="str">
        <f t="shared" ref="AH146" si="339">AH35</f>
        <v>All occupations</v>
      </c>
      <c r="AI146" s="29">
        <f>AJ35-AI35</f>
        <v>2.8661137947468305</v>
      </c>
      <c r="AJ146" s="29">
        <f t="shared" ref="AJ146" si="340">AK35-AJ35</f>
        <v>-0.45969971508137064</v>
      </c>
      <c r="AK146" s="29">
        <f>AL35-AK35</f>
        <v>6.6032696883361552E-2</v>
      </c>
      <c r="AL146" s="29">
        <f>AM35-AL35</f>
        <v>4.3712942521110421</v>
      </c>
      <c r="AM146" s="29">
        <f>AM35-AK35</f>
        <v>4.4373269489944036</v>
      </c>
      <c r="AS146" s="24" t="str">
        <f t="shared" ref="AS146" si="341">AS35</f>
        <v>All occupations</v>
      </c>
      <c r="AT146" s="29">
        <f>AU35-AT35</f>
        <v>4.1592029996969089</v>
      </c>
      <c r="AU146" s="29">
        <f t="shared" ref="AU146" si="342">AV35-AU35</f>
        <v>-0.13518414024401437</v>
      </c>
      <c r="AV146" s="29">
        <f>AW35-AV35</f>
        <v>1.261013459568666</v>
      </c>
      <c r="AW146" s="29">
        <f>AX35-AW35</f>
        <v>5.8134581462676209</v>
      </c>
      <c r="AX146" s="29">
        <f>AX35-AV35</f>
        <v>7.0744716058362869</v>
      </c>
      <c r="BD146" s="24" t="str">
        <f t="shared" ref="BD146" si="343">BD35</f>
        <v>All occupations</v>
      </c>
      <c r="BE146" s="29">
        <f>BF35-BE35</f>
        <v>-3.7623526068429385</v>
      </c>
      <c r="BF146" s="29">
        <f t="shared" ref="BF146" si="344">BG35-BF35</f>
        <v>4.7163412344886524</v>
      </c>
      <c r="BG146" s="29">
        <f>BH35-BG35</f>
        <v>-2.4881203402892424</v>
      </c>
      <c r="BH146" s="29">
        <f>BI35-BH35</f>
        <v>-0.6492560024555587</v>
      </c>
      <c r="BI146" s="29">
        <f>BI35-BG35</f>
        <v>-3.1373763427448011</v>
      </c>
      <c r="BO146" s="24" t="str">
        <f t="shared" ref="BO146" si="345">BO35</f>
        <v>All occupations</v>
      </c>
      <c r="BP146" s="29">
        <f>BQ35-BP35</f>
        <v>-1.7353330050738549</v>
      </c>
      <c r="BQ146" s="29">
        <f t="shared" ref="BQ146" si="346">BR35-BQ35</f>
        <v>-10.875985938011667</v>
      </c>
      <c r="BR146" s="29">
        <f>BS35-BR35</f>
        <v>-2.3735708914427818</v>
      </c>
      <c r="BS146" s="29">
        <f>BT35-BS35</f>
        <v>-17.071561517037892</v>
      </c>
      <c r="BT146" s="29">
        <f>BT35-BR35</f>
        <v>-19.445132408480674</v>
      </c>
      <c r="BZ146" s="24" t="str">
        <f t="shared" ref="BZ146" si="347">BZ35</f>
        <v>All occupations</v>
      </c>
      <c r="CA146" s="70">
        <f>CB35-CA35</f>
        <v>-8.0640122406407926</v>
      </c>
      <c r="CB146" s="70">
        <f t="shared" ref="CB146" si="348">CC35-CB35</f>
        <v>-10.324787479336294</v>
      </c>
      <c r="CC146" s="70">
        <f>CD35-CC35</f>
        <v>-3.5728604871172607</v>
      </c>
      <c r="CD146" s="70">
        <f>CE35-CD35</f>
        <v>-19.865938009626902</v>
      </c>
      <c r="CE146" s="70">
        <f>CE35-CC35</f>
        <v>-23.438798496744162</v>
      </c>
      <c r="CK146" s="24" t="str">
        <f t="shared" ref="CK146" si="349">CK35</f>
        <v>All occupations</v>
      </c>
      <c r="CL146" s="70">
        <f>CM35-CL35</f>
        <v>0.26809226954305743</v>
      </c>
      <c r="CM146" s="70">
        <f t="shared" ref="CM146" si="350">CN35-CM35</f>
        <v>-3.0492482426023315</v>
      </c>
      <c r="CN146" s="70">
        <f>CO35-CN35</f>
        <v>-0.67136729519989657</v>
      </c>
      <c r="CO146" s="70">
        <f>CP35-CO35</f>
        <v>-0.72199401958355836</v>
      </c>
      <c r="CP146" s="70">
        <f>CP35-CN35</f>
        <v>-1.3933613147834549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Enterprise M3 LEP (including all of Surrey)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1.1445391011181463</v>
      </c>
      <c r="C8" s="69">
        <f>'Basic T2'!O8</f>
        <v>8.8663442523298652</v>
      </c>
      <c r="D8" s="69">
        <f>'Basic T2'!Z8</f>
        <v>18.225487832785436</v>
      </c>
      <c r="E8" s="69">
        <f>'Basic T2'!AK8</f>
        <v>3.4533354821710587</v>
      </c>
      <c r="F8" s="69">
        <f>'Basic T2'!AV8</f>
        <v>5.0365172756024261</v>
      </c>
      <c r="G8" s="69">
        <f>'Basic T2'!BG8</f>
        <v>10.453771639136768</v>
      </c>
      <c r="H8" s="69">
        <f>'Basic T2'!BR8</f>
        <v>7.4747798964480063</v>
      </c>
      <c r="I8" s="69">
        <f>'Basic T2'!CC8</f>
        <v>4.7635955121580622</v>
      </c>
      <c r="J8" s="69">
        <f>'Basic T2'!CN8</f>
        <v>0.84710967784272329</v>
      </c>
      <c r="K8" s="309">
        <f>SUM(B8:J8)</f>
        <v>60.265480669592492</v>
      </c>
      <c r="L8" s="97"/>
      <c r="M8" s="97">
        <f t="shared" ref="M8:M33" si="0">B8/B$35*100</f>
        <v>9.0909256308392283</v>
      </c>
      <c r="N8" s="97">
        <f t="shared" ref="N8:N33" si="1">C8/C$35*100</f>
        <v>9.8718573763851314</v>
      </c>
      <c r="O8" s="97">
        <f t="shared" ref="O8:O33" si="2">D8/D$35*100</f>
        <v>11.70270149025867</v>
      </c>
      <c r="P8" s="97">
        <f t="shared" ref="P8:P33" si="3">E8/E$35*100</f>
        <v>8.5188963395018007</v>
      </c>
      <c r="Q8" s="97">
        <f t="shared" ref="Q8:Q33" si="4">F8/F$35*100</f>
        <v>12.107753711082427</v>
      </c>
      <c r="R8" s="97">
        <f t="shared" ref="R8:R33" si="5">G8/G$35*100</f>
        <v>7.9357570536429831</v>
      </c>
      <c r="S8" s="97">
        <f t="shared" ref="S8:S33" si="6">H8/H$35*100</f>
        <v>6.6413362705544055</v>
      </c>
      <c r="T8" s="97">
        <f t="shared" ref="T8:T33" si="7">I8/I$35*100</f>
        <v>7.1398213838847671</v>
      </c>
      <c r="U8" s="97">
        <f t="shared" ref="U8:U33" si="8">J8/J$35*100</f>
        <v>4.0224628835300296</v>
      </c>
      <c r="V8" s="97">
        <f t="shared" ref="V8:V33" si="9">K8/K$35*100</f>
        <v>8.9636223468681475</v>
      </c>
      <c r="W8" s="97"/>
      <c r="X8" s="97">
        <f t="shared" ref="X8:X32" si="10">IF($K8&gt;0,B8/$K8*100,0)</f>
        <v>1.8991619885903179</v>
      </c>
      <c r="Y8" s="97">
        <f t="shared" ref="Y8:AG23" si="11">IF($K8&gt;0,C8/$K8*100,0)</f>
        <v>14.712143923550355</v>
      </c>
      <c r="Z8" s="97">
        <f t="shared" si="11"/>
        <v>30.242001939231649</v>
      </c>
      <c r="AA8" s="97">
        <f t="shared" si="11"/>
        <v>5.7302048267134644</v>
      </c>
      <c r="AB8" s="97">
        <f t="shared" si="11"/>
        <v>8.3572174645304838</v>
      </c>
      <c r="AC8" s="97">
        <f t="shared" si="11"/>
        <v>17.346201379277002</v>
      </c>
      <c r="AD8" s="97">
        <f t="shared" si="11"/>
        <v>12.403086830799106</v>
      </c>
      <c r="AE8" s="97">
        <f t="shared" si="11"/>
        <v>7.9043516441437411</v>
      </c>
      <c r="AF8" s="97">
        <f>IF($K8&gt;0,J8/$K8*100,0)</f>
        <v>1.4056300031638846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0.36491973136182632</v>
      </c>
      <c r="C9" s="69">
        <f>'Basic T2'!O9</f>
        <v>3.1924764507677112</v>
      </c>
      <c r="D9" s="69">
        <f>'Basic T2'!Z9</f>
        <v>5.9216216454707249</v>
      </c>
      <c r="E9" s="69">
        <f>'Basic T2'!AK9</f>
        <v>1.7970732454191756</v>
      </c>
      <c r="F9" s="69">
        <f>'Basic T2'!AV9</f>
        <v>1.900434491168487</v>
      </c>
      <c r="G9" s="69">
        <f>'Basic T2'!BG9</f>
        <v>4.104080388185892</v>
      </c>
      <c r="H9" s="69">
        <f>'Basic T2'!BR9</f>
        <v>3.9431756382248966</v>
      </c>
      <c r="I9" s="69">
        <f>'Basic T2'!CC9</f>
        <v>2.0396201010399779</v>
      </c>
      <c r="J9" s="69">
        <f>'Basic T2'!CN9</f>
        <v>0.68706149933214089</v>
      </c>
      <c r="K9" s="309">
        <f>SUM(B9:J9)</f>
        <v>23.950463190970837</v>
      </c>
      <c r="L9" s="97"/>
      <c r="M9" s="97">
        <f t="shared" si="0"/>
        <v>2.8985100952822274</v>
      </c>
      <c r="N9" s="97">
        <f t="shared" si="1"/>
        <v>3.5545283718445146</v>
      </c>
      <c r="O9" s="97">
        <f t="shared" si="2"/>
        <v>3.8023108676705943</v>
      </c>
      <c r="P9" s="97">
        <f t="shared" si="3"/>
        <v>4.4331287160648101</v>
      </c>
      <c r="Q9" s="97">
        <f t="shared" si="4"/>
        <v>4.5686317556335645</v>
      </c>
      <c r="R9" s="97">
        <f t="shared" si="5"/>
        <v>3.1155248089916614</v>
      </c>
      <c r="S9" s="97">
        <f t="shared" si="6"/>
        <v>3.5035085648145925</v>
      </c>
      <c r="T9" s="97">
        <f t="shared" si="7"/>
        <v>3.0570444478836851</v>
      </c>
      <c r="U9" s="97">
        <f t="shared" si="8"/>
        <v>3.2624811781210004</v>
      </c>
      <c r="V9" s="97">
        <f t="shared" si="9"/>
        <v>3.5622864812683632</v>
      </c>
      <c r="W9" s="97"/>
      <c r="X9" s="97">
        <f t="shared" si="10"/>
        <v>1.5236437326999113</v>
      </c>
      <c r="Y9" s="97">
        <f t="shared" si="11"/>
        <v>13.329497744207524</v>
      </c>
      <c r="Z9" s="97">
        <f t="shared" si="11"/>
        <v>24.724455632670754</v>
      </c>
      <c r="AA9" s="97">
        <f t="shared" si="11"/>
        <v>7.5032922373570639</v>
      </c>
      <c r="AB9" s="97">
        <f t="shared" si="11"/>
        <v>7.9348548544352919</v>
      </c>
      <c r="AC9" s="97">
        <f t="shared" si="11"/>
        <v>17.135703620684474</v>
      </c>
      <c r="AD9" s="97">
        <f t="shared" si="11"/>
        <v>16.463880496939396</v>
      </c>
      <c r="AE9" s="97">
        <f t="shared" si="11"/>
        <v>8.5159943871519808</v>
      </c>
      <c r="AF9" s="97">
        <f t="shared" si="11"/>
        <v>2.8686772938535841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2.9331977596589867</v>
      </c>
      <c r="C10" s="69">
        <f>'Basic T2'!O10</f>
        <v>12.777822206801712</v>
      </c>
      <c r="D10" s="69">
        <f>'Basic T2'!Z10</f>
        <v>18.590804569768267</v>
      </c>
      <c r="E10" s="69">
        <f>'Basic T2'!AK10</f>
        <v>2.0170092292909798</v>
      </c>
      <c r="F10" s="69">
        <f>'Basic T2'!AV10</f>
        <v>4.2441459104630237</v>
      </c>
      <c r="G10" s="69">
        <f>'Basic T2'!BG10</f>
        <v>5.3998105414448698</v>
      </c>
      <c r="H10" s="69">
        <f>'Basic T2'!BR10</f>
        <v>3.9730337922073145</v>
      </c>
      <c r="I10" s="69">
        <f>'Basic T2'!CC10</f>
        <v>2.3054259119747078</v>
      </c>
      <c r="J10" s="69">
        <f>'Basic T2'!CN10</f>
        <v>0.55402618184861752</v>
      </c>
      <c r="K10" s="309">
        <f t="shared" ref="K10:K32" si="12">SUM(B10:J10)</f>
        <v>52.795276103458484</v>
      </c>
      <c r="L10" s="97"/>
      <c r="M10" s="97">
        <f t="shared" si="0"/>
        <v>23.298009362505397</v>
      </c>
      <c r="N10" s="97">
        <f t="shared" si="1"/>
        <v>14.226927673511705</v>
      </c>
      <c r="O10" s="97">
        <f t="shared" si="2"/>
        <v>11.937273687257143</v>
      </c>
      <c r="P10" s="97">
        <f t="shared" si="3"/>
        <v>4.9756800718781555</v>
      </c>
      <c r="Q10" s="97">
        <f t="shared" si="4"/>
        <v>10.202898269943388</v>
      </c>
      <c r="R10" s="97">
        <f t="shared" si="5"/>
        <v>4.0991506292503423</v>
      </c>
      <c r="S10" s="97">
        <f t="shared" si="6"/>
        <v>3.5300375119892728</v>
      </c>
      <c r="T10" s="97">
        <f t="shared" si="7"/>
        <v>3.4554422564358327</v>
      </c>
      <c r="U10" s="97">
        <f t="shared" si="8"/>
        <v>2.6307688499855399</v>
      </c>
      <c r="V10" s="97">
        <f t="shared" si="9"/>
        <v>7.8525369984945703</v>
      </c>
      <c r="W10" s="97"/>
      <c r="X10" s="97">
        <f t="shared" si="10"/>
        <v>5.5557958517179538</v>
      </c>
      <c r="Y10" s="97">
        <f t="shared" si="11"/>
        <v>24.202586196844738</v>
      </c>
      <c r="Z10" s="97">
        <f t="shared" si="11"/>
        <v>35.213007567831298</v>
      </c>
      <c r="AA10" s="97">
        <f t="shared" si="11"/>
        <v>3.8204350429731928</v>
      </c>
      <c r="AB10" s="97">
        <f t="shared" si="11"/>
        <v>8.0388743533533695</v>
      </c>
      <c r="AC10" s="97">
        <f t="shared" si="11"/>
        <v>10.227828964968975</v>
      </c>
      <c r="AD10" s="97">
        <f t="shared" si="11"/>
        <v>7.5253584893119836</v>
      </c>
      <c r="AE10" s="97">
        <f t="shared" si="11"/>
        <v>4.3667276357395268</v>
      </c>
      <c r="AF10" s="97">
        <f t="shared" si="11"/>
        <v>1.0493858972589494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1.7607815930483821</v>
      </c>
      <c r="C11" s="69">
        <f>'Basic T2'!O11</f>
        <v>5.6145949878075649</v>
      </c>
      <c r="D11" s="69">
        <f>'Basic T2'!Z11</f>
        <v>10.603684465836999</v>
      </c>
      <c r="E11" s="69">
        <f>'Basic T2'!AK11</f>
        <v>3.3410957043168028</v>
      </c>
      <c r="F11" s="69">
        <f>'Basic T2'!AV11</f>
        <v>0.84832486160318921</v>
      </c>
      <c r="G11" s="69">
        <f>'Basic T2'!BG11</f>
        <v>2.8676797938812815</v>
      </c>
      <c r="H11" s="69">
        <f>'Basic T2'!BR11</f>
        <v>1.826402773106697</v>
      </c>
      <c r="I11" s="69">
        <f>'Basic T2'!CC11</f>
        <v>0.97172958818924071</v>
      </c>
      <c r="J11" s="69">
        <f>'Basic T2'!CN11</f>
        <v>0.13935300993407027</v>
      </c>
      <c r="K11" s="309">
        <f t="shared" si="12"/>
        <v>27.97364677772423</v>
      </c>
      <c r="L11" s="97"/>
      <c r="M11" s="97">
        <f t="shared" si="0"/>
        <v>13.985659816178803</v>
      </c>
      <c r="N11" s="97">
        <f t="shared" si="1"/>
        <v>6.2513341878461723</v>
      </c>
      <c r="O11" s="97">
        <f t="shared" si="2"/>
        <v>6.8086931411162217</v>
      </c>
      <c r="P11" s="97">
        <f t="shared" si="3"/>
        <v>8.2420164830136056</v>
      </c>
      <c r="Q11" s="97">
        <f t="shared" si="4"/>
        <v>2.0393672709185595</v>
      </c>
      <c r="R11" s="97">
        <f t="shared" si="5"/>
        <v>2.176937753899705</v>
      </c>
      <c r="S11" s="97">
        <f t="shared" si="6"/>
        <v>1.6227574791116832</v>
      </c>
      <c r="T11" s="97">
        <f t="shared" si="7"/>
        <v>1.4564577692206182</v>
      </c>
      <c r="U11" s="97">
        <f t="shared" si="8"/>
        <v>0.66171161164807391</v>
      </c>
      <c r="V11" s="97">
        <f t="shared" si="9"/>
        <v>4.160677100626212</v>
      </c>
      <c r="W11" s="97"/>
      <c r="X11" s="97">
        <f t="shared" si="10"/>
        <v>6.2944299219882716</v>
      </c>
      <c r="Y11" s="97">
        <f t="shared" si="11"/>
        <v>20.071015525507168</v>
      </c>
      <c r="Z11" s="97">
        <f t="shared" si="11"/>
        <v>37.905978259083646</v>
      </c>
      <c r="AA11" s="97">
        <f t="shared" si="11"/>
        <v>11.943725931998825</v>
      </c>
      <c r="AB11" s="97">
        <f t="shared" si="11"/>
        <v>3.0325858775006806</v>
      </c>
      <c r="AC11" s="97">
        <f t="shared" si="11"/>
        <v>10.251361993191574</v>
      </c>
      <c r="AD11" s="97">
        <f t="shared" si="11"/>
        <v>6.5290120648877448</v>
      </c>
      <c r="AE11" s="97">
        <f t="shared" si="11"/>
        <v>3.4737322448892911</v>
      </c>
      <c r="AF11" s="97">
        <f t="shared" si="11"/>
        <v>0.49815818095279174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2.9157210595576388</v>
      </c>
      <c r="C12" s="69">
        <f>'Basic T2'!O12</f>
        <v>16.603816376124328</v>
      </c>
      <c r="D12" s="69">
        <f>'Basic T2'!Z12</f>
        <v>9.2182110775525992</v>
      </c>
      <c r="E12" s="69">
        <f>'Basic T2'!AK12</f>
        <v>0.71786753201968723</v>
      </c>
      <c r="F12" s="69">
        <f>'Basic T2'!AV12</f>
        <v>0.35685160426554652</v>
      </c>
      <c r="G12" s="69">
        <f>'Basic T2'!BG12</f>
        <v>1.2995246588316403</v>
      </c>
      <c r="H12" s="69">
        <f>'Basic T2'!BR12</f>
        <v>0.94416005934489322</v>
      </c>
      <c r="I12" s="69">
        <f>'Basic T2'!CC12</f>
        <v>0.61102176858955159</v>
      </c>
      <c r="J12" s="69">
        <f>'Basic T2'!CN12</f>
        <v>0.12860400788347975</v>
      </c>
      <c r="K12" s="309">
        <f t="shared" si="12"/>
        <v>32.795778144169368</v>
      </c>
      <c r="L12" s="97"/>
      <c r="M12" s="97">
        <f t="shared" si="0"/>
        <v>23.159194200368415</v>
      </c>
      <c r="N12" s="97">
        <f t="shared" si="1"/>
        <v>18.48681965238552</v>
      </c>
      <c r="O12" s="97">
        <f t="shared" si="2"/>
        <v>5.9190718791479711</v>
      </c>
      <c r="P12" s="97">
        <f t="shared" si="3"/>
        <v>1.7708789436597174</v>
      </c>
      <c r="Q12" s="97">
        <f t="shared" si="4"/>
        <v>0.85786886044882782</v>
      </c>
      <c r="R12" s="97">
        <f t="shared" si="5"/>
        <v>0.98650633797064313</v>
      </c>
      <c r="S12" s="97">
        <f t="shared" si="6"/>
        <v>0.83888549685800873</v>
      </c>
      <c r="T12" s="97">
        <f t="shared" si="7"/>
        <v>0.91581795269144883</v>
      </c>
      <c r="U12" s="97">
        <f t="shared" si="8"/>
        <v>0.61067045025608224</v>
      </c>
      <c r="V12" s="97">
        <f t="shared" si="9"/>
        <v>4.8778996963070993</v>
      </c>
      <c r="W12" s="97"/>
      <c r="X12" s="97">
        <f t="shared" si="10"/>
        <v>8.8905378208750125</v>
      </c>
      <c r="Y12" s="97">
        <f t="shared" si="11"/>
        <v>50.627907967709731</v>
      </c>
      <c r="Z12" s="97">
        <f t="shared" si="11"/>
        <v>28.107919979912015</v>
      </c>
      <c r="AA12" s="97">
        <f t="shared" si="11"/>
        <v>2.1889022692614906</v>
      </c>
      <c r="AB12" s="97">
        <f t="shared" si="11"/>
        <v>1.0881022633365682</v>
      </c>
      <c r="AC12" s="97">
        <f t="shared" si="11"/>
        <v>3.9624754537579943</v>
      </c>
      <c r="AD12" s="97">
        <f t="shared" si="11"/>
        <v>2.8789073251879884</v>
      </c>
      <c r="AE12" s="97">
        <f t="shared" si="11"/>
        <v>1.863111056257047</v>
      </c>
      <c r="AF12" s="97">
        <f t="shared" si="11"/>
        <v>0.39213586370215081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1.0995737462200799</v>
      </c>
      <c r="C13" s="69">
        <f>'Basic T2'!O13</f>
        <v>13.511030379383813</v>
      </c>
      <c r="D13" s="69">
        <f>'Basic T2'!Z13</f>
        <v>20.629171446706916</v>
      </c>
      <c r="E13" s="69">
        <f>'Basic T2'!AK13</f>
        <v>1.9167698968553621</v>
      </c>
      <c r="F13" s="69">
        <f>'Basic T2'!AV13</f>
        <v>3.1347171809635905</v>
      </c>
      <c r="G13" s="69">
        <f>'Basic T2'!BG13</f>
        <v>6.39751641520456</v>
      </c>
      <c r="H13" s="69">
        <f>'Basic T2'!BR13</f>
        <v>4.0370143541803394</v>
      </c>
      <c r="I13" s="69">
        <f>'Basic T2'!CC13</f>
        <v>2.3076206766862684</v>
      </c>
      <c r="J13" s="69">
        <f>'Basic T2'!CN13</f>
        <v>0.54183206644726423</v>
      </c>
      <c r="K13" s="309">
        <f t="shared" si="12"/>
        <v>53.575246162648192</v>
      </c>
      <c r="L13" s="97"/>
      <c r="M13" s="97">
        <f t="shared" si="0"/>
        <v>8.733771648993379</v>
      </c>
      <c r="N13" s="97">
        <f t="shared" si="1"/>
        <v>15.0432874155811</v>
      </c>
      <c r="O13" s="97">
        <f t="shared" si="2"/>
        <v>13.246122004915486</v>
      </c>
      <c r="P13" s="97">
        <f t="shared" si="3"/>
        <v>4.7284036382479551</v>
      </c>
      <c r="Q13" s="97">
        <f t="shared" si="4"/>
        <v>7.535839053875967</v>
      </c>
      <c r="R13" s="97">
        <f t="shared" si="5"/>
        <v>4.8565376947481012</v>
      </c>
      <c r="S13" s="97">
        <f t="shared" si="6"/>
        <v>3.5868841927917172</v>
      </c>
      <c r="T13" s="97">
        <f t="shared" si="7"/>
        <v>3.4587318363298856</v>
      </c>
      <c r="U13" s="97">
        <f t="shared" si="8"/>
        <v>2.5728656316864185</v>
      </c>
      <c r="V13" s="97">
        <f t="shared" si="9"/>
        <v>7.9685463121972404</v>
      </c>
      <c r="W13" s="97"/>
      <c r="X13" s="97">
        <f t="shared" si="10"/>
        <v>2.0523914027047159</v>
      </c>
      <c r="Y13" s="97">
        <f t="shared" si="11"/>
        <v>25.218792907392164</v>
      </c>
      <c r="Z13" s="97">
        <f t="shared" si="11"/>
        <v>38.505042765607008</v>
      </c>
      <c r="AA13" s="97">
        <f t="shared" si="11"/>
        <v>3.5777155200300386</v>
      </c>
      <c r="AB13" s="97">
        <f t="shared" si="11"/>
        <v>5.8510551149815626</v>
      </c>
      <c r="AC13" s="97">
        <f t="shared" si="11"/>
        <v>11.941179692917224</v>
      </c>
      <c r="AD13" s="97">
        <f t="shared" si="11"/>
        <v>7.5352231549705539</v>
      </c>
      <c r="AE13" s="97">
        <f t="shared" si="11"/>
        <v>4.3072516543938999</v>
      </c>
      <c r="AF13" s="97">
        <f t="shared" si="11"/>
        <v>1.011347787002836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0.38566867251356984</v>
      </c>
      <c r="C14" s="69">
        <f>'Basic T2'!O14</f>
        <v>2.0643864855022387</v>
      </c>
      <c r="D14" s="69">
        <f>'Basic T2'!Z14</f>
        <v>4.336988571575902</v>
      </c>
      <c r="E14" s="69">
        <f>'Basic T2'!AK14</f>
        <v>0.69632587416880709</v>
      </c>
      <c r="F14" s="69">
        <f>'Basic T2'!AV14</f>
        <v>1.4984334756005036</v>
      </c>
      <c r="G14" s="69">
        <f>'Basic T2'!BG14</f>
        <v>2.0778321131607576</v>
      </c>
      <c r="H14" s="69">
        <f>'Basic T2'!BR14</f>
        <v>1.5792000853193568</v>
      </c>
      <c r="I14" s="69">
        <f>'Basic T2'!CC14</f>
        <v>1.2407955378587461</v>
      </c>
      <c r="J14" s="69">
        <f>'Basic T2'!CN14</f>
        <v>0.29988662995455212</v>
      </c>
      <c r="K14" s="309">
        <f t="shared" si="12"/>
        <v>14.179517445654435</v>
      </c>
      <c r="L14" s="97"/>
      <c r="M14" s="97">
        <f t="shared" si="0"/>
        <v>3.0633162436653474</v>
      </c>
      <c r="N14" s="97">
        <f t="shared" si="1"/>
        <v>2.2985041381919999</v>
      </c>
      <c r="O14" s="97">
        <f t="shared" si="2"/>
        <v>2.7848079066786342</v>
      </c>
      <c r="P14" s="97">
        <f t="shared" si="3"/>
        <v>1.7177386822631351</v>
      </c>
      <c r="Q14" s="97">
        <f t="shared" si="4"/>
        <v>3.602224013585273</v>
      </c>
      <c r="R14" s="97">
        <f t="shared" si="5"/>
        <v>1.5773417879695524</v>
      </c>
      <c r="S14" s="97">
        <f t="shared" si="6"/>
        <v>1.4031180784437445</v>
      </c>
      <c r="T14" s="97">
        <f t="shared" si="7"/>
        <v>1.8597419725545163</v>
      </c>
      <c r="U14" s="97">
        <f t="shared" si="8"/>
        <v>1.4239984146221174</v>
      </c>
      <c r="V14" s="97">
        <f t="shared" si="9"/>
        <v>2.1089990162113526</v>
      </c>
      <c r="W14" s="97"/>
      <c r="X14" s="97">
        <f t="shared" si="10"/>
        <v>2.7198998413853981</v>
      </c>
      <c r="Y14" s="97">
        <f t="shared" si="11"/>
        <v>14.558933288205139</v>
      </c>
      <c r="Z14" s="97">
        <f t="shared" si="11"/>
        <v>30.58629172817901</v>
      </c>
      <c r="AA14" s="97">
        <f t="shared" si="11"/>
        <v>4.9107868221722066</v>
      </c>
      <c r="AB14" s="97">
        <f t="shared" si="11"/>
        <v>10.567591466659715</v>
      </c>
      <c r="AC14" s="97">
        <f t="shared" si="11"/>
        <v>14.65375758465988</v>
      </c>
      <c r="AD14" s="97">
        <f t="shared" si="11"/>
        <v>11.137192019206061</v>
      </c>
      <c r="AE14" s="97">
        <f t="shared" si="11"/>
        <v>8.7506189305406163</v>
      </c>
      <c r="AF14" s="97">
        <f t="shared" si="11"/>
        <v>2.1149283189919674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6.301714801497342E-2</v>
      </c>
      <c r="C15" s="69">
        <f>'Basic T2'!O15</f>
        <v>1.511922635715619</v>
      </c>
      <c r="D15" s="69">
        <f>'Basic T2'!Z15</f>
        <v>3.9382488558125428</v>
      </c>
      <c r="E15" s="69">
        <f>'Basic T2'!AK15</f>
        <v>1.8632993707169174</v>
      </c>
      <c r="F15" s="69">
        <f>'Basic T2'!AV15</f>
        <v>0.6586237477442507</v>
      </c>
      <c r="G15" s="69">
        <f>'Basic T2'!BG15</f>
        <v>2.3187474654880122</v>
      </c>
      <c r="H15" s="69">
        <f>'Basic T2'!BR15</f>
        <v>1.5132209021691203</v>
      </c>
      <c r="I15" s="69">
        <f>'Basic T2'!CC15</f>
        <v>0.45462437445710296</v>
      </c>
      <c r="J15" s="69">
        <f>'Basic T2'!CN15</f>
        <v>8.6294693650053961E-2</v>
      </c>
      <c r="K15" s="309">
        <f t="shared" si="12"/>
        <v>12.407999193768593</v>
      </c>
      <c r="L15" s="97"/>
      <c r="M15" s="97">
        <f t="shared" si="0"/>
        <v>0.50053703321453813</v>
      </c>
      <c r="N15" s="97">
        <f t="shared" si="1"/>
        <v>1.6833865456995782</v>
      </c>
      <c r="O15" s="97">
        <f t="shared" si="2"/>
        <v>2.5287746027307958</v>
      </c>
      <c r="P15" s="97">
        <f t="shared" si="3"/>
        <v>4.5964993179918592</v>
      </c>
      <c r="Q15" s="97">
        <f t="shared" si="4"/>
        <v>1.583327067016489</v>
      </c>
      <c r="R15" s="97">
        <f t="shared" si="5"/>
        <v>1.7602275226649935</v>
      </c>
      <c r="S15" s="97">
        <f t="shared" si="6"/>
        <v>1.3444956242407191</v>
      </c>
      <c r="T15" s="97">
        <f t="shared" si="7"/>
        <v>0.68140479646088703</v>
      </c>
      <c r="U15" s="97">
        <f t="shared" si="8"/>
        <v>0.40976654066438761</v>
      </c>
      <c r="V15" s="97">
        <f t="shared" si="9"/>
        <v>1.8455111884522561</v>
      </c>
      <c r="W15" s="97"/>
      <c r="X15" s="97">
        <f t="shared" si="10"/>
        <v>0.50787517818844796</v>
      </c>
      <c r="Y15" s="97">
        <f t="shared" si="11"/>
        <v>12.185063942258473</v>
      </c>
      <c r="Z15" s="97">
        <f t="shared" si="11"/>
        <v>31.739596322591368</v>
      </c>
      <c r="AA15" s="97">
        <f t="shared" si="11"/>
        <v>15.016920468955888</v>
      </c>
      <c r="AB15" s="97">
        <f t="shared" si="11"/>
        <v>5.3080576284613024</v>
      </c>
      <c r="AC15" s="97">
        <f t="shared" si="11"/>
        <v>18.687521084402615</v>
      </c>
      <c r="AD15" s="97">
        <f t="shared" si="11"/>
        <v>12.195527083279254</v>
      </c>
      <c r="AE15" s="97">
        <f t="shared" si="11"/>
        <v>3.6639619922398072</v>
      </c>
      <c r="AF15" s="97">
        <f t="shared" si="11"/>
        <v>0.69547629962284263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3.1660267111116906E-2</v>
      </c>
      <c r="C16" s="69">
        <f>'Basic T2'!O16</f>
        <v>0.57033257647338598</v>
      </c>
      <c r="D16" s="69">
        <f>'Basic T2'!Z16</f>
        <v>2.0557192111752114</v>
      </c>
      <c r="E16" s="69">
        <f>'Basic T2'!AK16</f>
        <v>0.51072160003203637</v>
      </c>
      <c r="F16" s="69">
        <f>'Basic T2'!AV16</f>
        <v>0.41813579838945747</v>
      </c>
      <c r="G16" s="69">
        <f>'Basic T2'!BG16</f>
        <v>1.3463129779129623</v>
      </c>
      <c r="H16" s="69">
        <f>'Basic T2'!BR16</f>
        <v>1.4508461718482952</v>
      </c>
      <c r="I16" s="69">
        <f>'Basic T2'!CC16</f>
        <v>0.75047687839534549</v>
      </c>
      <c r="J16" s="69">
        <f>'Basic T2'!CN16</f>
        <v>0.10151723427552434</v>
      </c>
      <c r="K16" s="309">
        <f t="shared" si="12"/>
        <v>7.2357227156133357</v>
      </c>
      <c r="L16" s="97"/>
      <c r="M16" s="97">
        <f t="shared" si="0"/>
        <v>0.25147339525446089</v>
      </c>
      <c r="N16" s="97">
        <f t="shared" si="1"/>
        <v>0.63501277322635397</v>
      </c>
      <c r="O16" s="97">
        <f t="shared" si="2"/>
        <v>1.3199903616789375</v>
      </c>
      <c r="P16" s="97">
        <f t="shared" si="3"/>
        <v>1.2598788595778556</v>
      </c>
      <c r="Q16" s="97">
        <f t="shared" si="4"/>
        <v>1.0051956516084442</v>
      </c>
      <c r="R16" s="97">
        <f t="shared" si="5"/>
        <v>1.02202468924088</v>
      </c>
      <c r="S16" s="97">
        <f t="shared" si="6"/>
        <v>1.2890757236437</v>
      </c>
      <c r="T16" s="97">
        <f t="shared" si="7"/>
        <v>1.124837499490108</v>
      </c>
      <c r="U16" s="97">
        <f t="shared" si="8"/>
        <v>0.48205010235727053</v>
      </c>
      <c r="V16" s="97">
        <f t="shared" si="9"/>
        <v>1.0762095499578093</v>
      </c>
      <c r="W16" s="97"/>
      <c r="X16" s="97">
        <f t="shared" si="10"/>
        <v>0.43755500805468917</v>
      </c>
      <c r="Y16" s="97">
        <f t="shared" si="11"/>
        <v>7.8821784483630779</v>
      </c>
      <c r="Z16" s="97">
        <f t="shared" si="11"/>
        <v>28.410696373692623</v>
      </c>
      <c r="AA16" s="97">
        <f t="shared" si="11"/>
        <v>7.0583357061208929</v>
      </c>
      <c r="AB16" s="97">
        <f t="shared" si="11"/>
        <v>5.7787703429706978</v>
      </c>
      <c r="AC16" s="97">
        <f t="shared" si="11"/>
        <v>18.606475549538001</v>
      </c>
      <c r="AD16" s="97">
        <f t="shared" si="11"/>
        <v>20.051157691789939</v>
      </c>
      <c r="AE16" s="97">
        <f t="shared" si="11"/>
        <v>10.371830263422849</v>
      </c>
      <c r="AF16" s="97">
        <f t="shared" si="11"/>
        <v>1.4030006160472281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0.21920700650196887</v>
      </c>
      <c r="C17" s="69">
        <f>'Basic T2'!O17</f>
        <v>3.7934030725684278</v>
      </c>
      <c r="D17" s="69">
        <f>'Basic T2'!Z17</f>
        <v>6.6643584218480676</v>
      </c>
      <c r="E17" s="69">
        <f>'Basic T2'!AK17</f>
        <v>0.81659374344893998</v>
      </c>
      <c r="F17" s="69">
        <f>'Basic T2'!AV17</f>
        <v>0.99115311084331481</v>
      </c>
      <c r="G17" s="69">
        <f>'Basic T2'!BG17</f>
        <v>2.2607674418568271</v>
      </c>
      <c r="H17" s="69">
        <f>'Basic T2'!BR17</f>
        <v>1.1174743017280162</v>
      </c>
      <c r="I17" s="69">
        <f>'Basic T2'!CC17</f>
        <v>0.82923273414972654</v>
      </c>
      <c r="J17" s="69">
        <f>'Basic T2'!CN17</f>
        <v>0.28307838519787487</v>
      </c>
      <c r="K17" s="309">
        <f t="shared" si="12"/>
        <v>16.975268218143167</v>
      </c>
      <c r="L17" s="97"/>
      <c r="M17" s="97">
        <f t="shared" si="0"/>
        <v>1.7411328209944499</v>
      </c>
      <c r="N17" s="97">
        <f t="shared" si="1"/>
        <v>4.2236047955950076</v>
      </c>
      <c r="O17" s="97">
        <f t="shared" si="2"/>
        <v>4.2792268690159823</v>
      </c>
      <c r="P17" s="97">
        <f t="shared" si="3"/>
        <v>2.0144227190906507</v>
      </c>
      <c r="Q17" s="97">
        <f t="shared" si="4"/>
        <v>2.3827254230213315</v>
      </c>
      <c r="R17" s="97">
        <f t="shared" si="5"/>
        <v>1.7162132283619704</v>
      </c>
      <c r="S17" s="97">
        <f t="shared" si="6"/>
        <v>0.99287506980712814</v>
      </c>
      <c r="T17" s="97">
        <f t="shared" si="7"/>
        <v>1.2428791639400212</v>
      </c>
      <c r="U17" s="97">
        <f t="shared" si="8"/>
        <v>1.3441852069118696</v>
      </c>
      <c r="V17" s="97">
        <f t="shared" si="9"/>
        <v>2.5248266811053983</v>
      </c>
      <c r="W17" s="97"/>
      <c r="X17" s="97">
        <f t="shared" si="10"/>
        <v>1.291331622481702</v>
      </c>
      <c r="Y17" s="97">
        <f t="shared" si="11"/>
        <v>22.346645860440891</v>
      </c>
      <c r="Z17" s="97">
        <f t="shared" si="11"/>
        <v>39.259223101554305</v>
      </c>
      <c r="AA17" s="97">
        <f t="shared" si="11"/>
        <v>4.8104909622350744</v>
      </c>
      <c r="AB17" s="97">
        <f t="shared" si="11"/>
        <v>5.8388067752824684</v>
      </c>
      <c r="AC17" s="97">
        <f t="shared" si="11"/>
        <v>13.318007190251748</v>
      </c>
      <c r="AD17" s="97">
        <f t="shared" si="11"/>
        <v>6.5829551991034796</v>
      </c>
      <c r="AE17" s="97">
        <f t="shared" si="11"/>
        <v>4.884946284757036</v>
      </c>
      <c r="AF17" s="97">
        <f t="shared" si="11"/>
        <v>1.6675930038932796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0.75718895330600389</v>
      </c>
      <c r="C18" s="69">
        <f>'Basic T2'!O18</f>
        <v>7.2594703629159509</v>
      </c>
      <c r="D18" s="69">
        <f>'Basic T2'!Z18</f>
        <v>13.598042423754315</v>
      </c>
      <c r="E18" s="69">
        <f>'Basic T2'!AK18</f>
        <v>3.4767378689255839</v>
      </c>
      <c r="F18" s="69">
        <f>'Basic T2'!AV18</f>
        <v>3.1623617879438921</v>
      </c>
      <c r="G18" s="69">
        <f>'Basic T2'!BG18</f>
        <v>8.2661010255031506</v>
      </c>
      <c r="H18" s="69">
        <f>'Basic T2'!BR18</f>
        <v>5.9821261783923374</v>
      </c>
      <c r="I18" s="69">
        <f>'Basic T2'!CC18</f>
        <v>3.2831133584981456</v>
      </c>
      <c r="J18" s="69">
        <f>'Basic T2'!CN18</f>
        <v>0.72181776884700644</v>
      </c>
      <c r="K18" s="309">
        <f t="shared" si="12"/>
        <v>46.506959728086379</v>
      </c>
      <c r="L18" s="97"/>
      <c r="M18" s="97">
        <f t="shared" si="0"/>
        <v>6.0142536469685162</v>
      </c>
      <c r="N18" s="97">
        <f t="shared" si="1"/>
        <v>8.0827513585398343</v>
      </c>
      <c r="O18" s="97">
        <f t="shared" si="2"/>
        <v>8.7313894035147754</v>
      </c>
      <c r="P18" s="97">
        <f t="shared" si="3"/>
        <v>8.5766267592331022</v>
      </c>
      <c r="Q18" s="97">
        <f t="shared" si="4"/>
        <v>7.6022965034271808</v>
      </c>
      <c r="R18" s="97">
        <f t="shared" si="5"/>
        <v>6.27503371832589</v>
      </c>
      <c r="S18" s="97">
        <f t="shared" si="6"/>
        <v>5.31511457380428</v>
      </c>
      <c r="T18" s="97">
        <f t="shared" si="7"/>
        <v>4.9208298443675664</v>
      </c>
      <c r="U18" s="97">
        <f t="shared" si="8"/>
        <v>3.4275197885280337</v>
      </c>
      <c r="V18" s="97">
        <f t="shared" si="9"/>
        <v>6.9172404977416555</v>
      </c>
      <c r="W18" s="97"/>
      <c r="X18" s="97">
        <f t="shared" si="10"/>
        <v>1.6281196572149266</v>
      </c>
      <c r="Y18" s="97">
        <f t="shared" si="11"/>
        <v>15.609427933711666</v>
      </c>
      <c r="Z18" s="97">
        <f t="shared" si="11"/>
        <v>29.238725780524877</v>
      </c>
      <c r="AA18" s="97">
        <f t="shared" si="11"/>
        <v>7.4757367268321353</v>
      </c>
      <c r="AB18" s="97">
        <f t="shared" si="11"/>
        <v>6.7997603077762276</v>
      </c>
      <c r="AC18" s="97">
        <f t="shared" si="11"/>
        <v>17.773901097454679</v>
      </c>
      <c r="AD18" s="97">
        <f t="shared" si="11"/>
        <v>12.862862275599635</v>
      </c>
      <c r="AE18" s="97">
        <f t="shared" si="11"/>
        <v>7.0594022436504602</v>
      </c>
      <c r="AF18" s="97">
        <f t="shared" si="11"/>
        <v>1.5520639772354068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0.39368903456625498</v>
      </c>
      <c r="C19" s="69">
        <f>'Basic T2'!O19</f>
        <v>4.2396567346703327</v>
      </c>
      <c r="D19" s="69">
        <f>'Basic T2'!Z19</f>
        <v>11.994609294022544</v>
      </c>
      <c r="E19" s="69">
        <f>'Basic T2'!AK19</f>
        <v>4.5072268261844028</v>
      </c>
      <c r="F19" s="69">
        <f>'Basic T2'!AV19</f>
        <v>4.1033718652250979</v>
      </c>
      <c r="G19" s="69">
        <f>'Basic T2'!BG19</f>
        <v>11.273764311423648</v>
      </c>
      <c r="H19" s="69">
        <f>'Basic T2'!BR19</f>
        <v>11.142982064483073</v>
      </c>
      <c r="I19" s="69">
        <f>'Basic T2'!CC19</f>
        <v>5.5002947754213958</v>
      </c>
      <c r="J19" s="69">
        <f>'Basic T2'!CN19</f>
        <v>1.3005203198829798</v>
      </c>
      <c r="K19" s="309">
        <f t="shared" si="12"/>
        <v>54.456115225879721</v>
      </c>
      <c r="L19" s="97"/>
      <c r="M19" s="97">
        <f t="shared" si="0"/>
        <v>3.1270209391905017</v>
      </c>
      <c r="N19" s="97">
        <f t="shared" si="1"/>
        <v>4.720467130350614</v>
      </c>
      <c r="O19" s="97">
        <f t="shared" si="2"/>
        <v>7.7018148072679162</v>
      </c>
      <c r="P19" s="97">
        <f t="shared" si="3"/>
        <v>11.11869909805209</v>
      </c>
      <c r="Q19" s="97">
        <f t="shared" si="4"/>
        <v>9.8644784104682284</v>
      </c>
      <c r="R19" s="97">
        <f t="shared" si="5"/>
        <v>8.5582369448885807</v>
      </c>
      <c r="S19" s="97">
        <f t="shared" si="6"/>
        <v>9.900531115592484</v>
      </c>
      <c r="T19" s="97">
        <f t="shared" si="7"/>
        <v>8.2440085760833757</v>
      </c>
      <c r="U19" s="97">
        <f t="shared" si="8"/>
        <v>6.1754632875025939</v>
      </c>
      <c r="V19" s="97">
        <f t="shared" si="9"/>
        <v>8.0995628996718487</v>
      </c>
      <c r="W19" s="97"/>
      <c r="X19" s="97">
        <f t="shared" si="10"/>
        <v>0.72294733646214682</v>
      </c>
      <c r="Y19" s="97">
        <f t="shared" si="11"/>
        <v>7.7854557143574548</v>
      </c>
      <c r="Z19" s="97">
        <f t="shared" si="11"/>
        <v>22.026193466555295</v>
      </c>
      <c r="AA19" s="97">
        <f t="shared" si="11"/>
        <v>8.2768056580767411</v>
      </c>
      <c r="AB19" s="97">
        <f t="shared" si="11"/>
        <v>7.5351902136328146</v>
      </c>
      <c r="AC19" s="97">
        <f t="shared" si="11"/>
        <v>20.702476231844582</v>
      </c>
      <c r="AD19" s="97">
        <f t="shared" si="11"/>
        <v>20.462315422726817</v>
      </c>
      <c r="AE19" s="97">
        <f t="shared" si="11"/>
        <v>10.100417102113513</v>
      </c>
      <c r="AF19" s="97">
        <f t="shared" si="11"/>
        <v>2.3881988542306458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3.5898163979287495E-2</v>
      </c>
      <c r="C20" s="69">
        <f>'Basic T2'!O20</f>
        <v>0.81423215579200403</v>
      </c>
      <c r="D20" s="69">
        <f>'Basic T2'!Z20</f>
        <v>2.4449548325517001</v>
      </c>
      <c r="E20" s="69">
        <f>'Basic T2'!AK20</f>
        <v>1.2356538530016905</v>
      </c>
      <c r="F20" s="69">
        <f>'Basic T2'!AV20</f>
        <v>0.96184695602451009</v>
      </c>
      <c r="G20" s="69">
        <f>'Basic T2'!BG20</f>
        <v>2.9985664925102586</v>
      </c>
      <c r="H20" s="69">
        <f>'Basic T2'!BR20</f>
        <v>3.2140401721919778</v>
      </c>
      <c r="I20" s="69">
        <f>'Basic T2'!CC20</f>
        <v>2.526142485931246</v>
      </c>
      <c r="J20" s="69">
        <f>'Basic T2'!CN20</f>
        <v>0.64791494443647635</v>
      </c>
      <c r="K20" s="309">
        <f t="shared" si="12"/>
        <v>14.879250056419149</v>
      </c>
      <c r="L20" s="97"/>
      <c r="M20" s="97">
        <f t="shared" si="0"/>
        <v>0.28513446041341201</v>
      </c>
      <c r="N20" s="97">
        <f t="shared" si="1"/>
        <v>0.90657248179068506</v>
      </c>
      <c r="O20" s="97">
        <f t="shared" si="2"/>
        <v>1.5699210262590266</v>
      </c>
      <c r="P20" s="97">
        <f t="shared" si="3"/>
        <v>3.0481854831577522</v>
      </c>
      <c r="Q20" s="97">
        <f t="shared" si="4"/>
        <v>2.3122736236234043</v>
      </c>
      <c r="R20" s="97">
        <f t="shared" si="5"/>
        <v>2.2762975904953628</v>
      </c>
      <c r="S20" s="97">
        <f t="shared" si="6"/>
        <v>2.8556722560808567</v>
      </c>
      <c r="T20" s="97">
        <f t="shared" si="7"/>
        <v>3.7862589495178929</v>
      </c>
      <c r="U20" s="97">
        <f t="shared" si="8"/>
        <v>3.0765954915273963</v>
      </c>
      <c r="V20" s="97">
        <f t="shared" si="9"/>
        <v>2.2130741649863239</v>
      </c>
      <c r="W20" s="97"/>
      <c r="X20" s="97">
        <f t="shared" si="10"/>
        <v>0.24126326154321498</v>
      </c>
      <c r="Y20" s="97">
        <f t="shared" si="11"/>
        <v>5.4722660934159864</v>
      </c>
      <c r="Z20" s="97">
        <f t="shared" si="11"/>
        <v>16.431976230528548</v>
      </c>
      <c r="AA20" s="97">
        <f t="shared" si="11"/>
        <v>8.3045439005080066</v>
      </c>
      <c r="AB20" s="97">
        <f t="shared" si="11"/>
        <v>6.4643510417351555</v>
      </c>
      <c r="AC20" s="97">
        <f t="shared" si="11"/>
        <v>20.152672218964614</v>
      </c>
      <c r="AD20" s="97">
        <f t="shared" si="11"/>
        <v>21.600821009156903</v>
      </c>
      <c r="AE20" s="97">
        <f t="shared" si="11"/>
        <v>16.977619680781071</v>
      </c>
      <c r="AF20" s="97">
        <f t="shared" si="11"/>
        <v>4.354486563366514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1.9315879208192412E-2</v>
      </c>
      <c r="C21" s="69">
        <f>'Basic T2'!O21</f>
        <v>0.11713746085380769</v>
      </c>
      <c r="D21" s="69">
        <f>'Basic T2'!Z21</f>
        <v>0.92968280665429781</v>
      </c>
      <c r="E21" s="69">
        <f>'Basic T2'!AK21</f>
        <v>0.39467554547079814</v>
      </c>
      <c r="F21" s="69">
        <f>'Basic T2'!AV21</f>
        <v>0.55072352593286478</v>
      </c>
      <c r="G21" s="69">
        <f>'Basic T2'!BG21</f>
        <v>0.76524126121988545</v>
      </c>
      <c r="H21" s="69">
        <f>'Basic T2'!BR21</f>
        <v>1.1102196197206586</v>
      </c>
      <c r="I21" s="69">
        <f>'Basic T2'!CC21</f>
        <v>0.96729487820510973</v>
      </c>
      <c r="J21" s="69">
        <f>'Basic T2'!CN21</f>
        <v>0.47837416644659692</v>
      </c>
      <c r="K21" s="309">
        <f t="shared" si="12"/>
        <v>5.3326651437122115</v>
      </c>
      <c r="L21" s="97"/>
      <c r="M21" s="97">
        <f t="shared" si="0"/>
        <v>0.15342352323690908</v>
      </c>
      <c r="N21" s="97">
        <f t="shared" si="1"/>
        <v>0.13042176956718332</v>
      </c>
      <c r="O21" s="97">
        <f t="shared" si="2"/>
        <v>0.59695523470870704</v>
      </c>
      <c r="P21" s="97">
        <f t="shared" si="3"/>
        <v>0.97360945004054333</v>
      </c>
      <c r="Q21" s="97">
        <f t="shared" si="4"/>
        <v>1.3239356583158883</v>
      </c>
      <c r="R21" s="97">
        <f t="shared" si="5"/>
        <v>0.58091652908593905</v>
      </c>
      <c r="S21" s="97">
        <f t="shared" si="6"/>
        <v>0.98642929034415061</v>
      </c>
      <c r="T21" s="97">
        <f t="shared" si="7"/>
        <v>1.4498108914378147</v>
      </c>
      <c r="U21" s="97">
        <f t="shared" si="8"/>
        <v>2.2715385968336355</v>
      </c>
      <c r="V21" s="97">
        <f t="shared" si="9"/>
        <v>0.79315714268685089</v>
      </c>
      <c r="W21" s="97"/>
      <c r="X21" s="97">
        <f t="shared" si="10"/>
        <v>0.36221811585090663</v>
      </c>
      <c r="Y21" s="97">
        <f t="shared" si="11"/>
        <v>2.196602593581662</v>
      </c>
      <c r="Z21" s="97">
        <f t="shared" si="11"/>
        <v>17.433736820143196</v>
      </c>
      <c r="AA21" s="97">
        <f t="shared" si="11"/>
        <v>7.401093727705053</v>
      </c>
      <c r="AB21" s="97">
        <f t="shared" si="11"/>
        <v>10.327359980257288</v>
      </c>
      <c r="AC21" s="97">
        <f t="shared" si="11"/>
        <v>14.350071504530668</v>
      </c>
      <c r="AD21" s="97">
        <f t="shared" si="11"/>
        <v>20.819226218052105</v>
      </c>
      <c r="AE21" s="97">
        <f t="shared" si="11"/>
        <v>18.139051527464741</v>
      </c>
      <c r="AF21" s="97">
        <f t="shared" si="11"/>
        <v>8.970639512414385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3.017734617242088E-2</v>
      </c>
      <c r="C22" s="69">
        <f>'Basic T2'!O22</f>
        <v>0.50610431374376785</v>
      </c>
      <c r="D22" s="69">
        <f>'Basic T2'!Z22</f>
        <v>1.2448068244051962</v>
      </c>
      <c r="E22" s="69">
        <f>'Basic T2'!AK22</f>
        <v>0.42317937507698139</v>
      </c>
      <c r="F22" s="69">
        <f>'Basic T2'!AV22</f>
        <v>1.7416428203701104</v>
      </c>
      <c r="G22" s="69">
        <f>'Basic T2'!BG22</f>
        <v>7.6971479125014834</v>
      </c>
      <c r="H22" s="69">
        <f>'Basic T2'!BR22</f>
        <v>4.3703919524166102</v>
      </c>
      <c r="I22" s="69">
        <f>'Basic T2'!CC22</f>
        <v>2.0228845107240629</v>
      </c>
      <c r="J22" s="69">
        <f>'Basic T2'!CN22</f>
        <v>0.66351530927738955</v>
      </c>
      <c r="K22" s="309">
        <f t="shared" si="12"/>
        <v>18.699850364688022</v>
      </c>
      <c r="L22" s="97"/>
      <c r="M22" s="97">
        <f t="shared" si="0"/>
        <v>0.23969474657663972</v>
      </c>
      <c r="N22" s="97">
        <f t="shared" si="1"/>
        <v>0.56350052069531009</v>
      </c>
      <c r="O22" s="97">
        <f t="shared" si="2"/>
        <v>0.79929836790681164</v>
      </c>
      <c r="P22" s="97">
        <f t="shared" si="3"/>
        <v>1.0439244168161546</v>
      </c>
      <c r="Q22" s="97">
        <f t="shared" si="4"/>
        <v>4.1868976452967628</v>
      </c>
      <c r="R22" s="97">
        <f t="shared" si="5"/>
        <v>5.8431251368535708</v>
      </c>
      <c r="S22" s="97">
        <f t="shared" si="6"/>
        <v>3.8830899360550042</v>
      </c>
      <c r="T22" s="97">
        <f t="shared" si="7"/>
        <v>3.0319606377019572</v>
      </c>
      <c r="U22" s="97">
        <f t="shared" si="8"/>
        <v>3.1506731348166408</v>
      </c>
      <c r="V22" s="97">
        <f t="shared" si="9"/>
        <v>2.7813334391370992</v>
      </c>
      <c r="W22" s="97"/>
      <c r="X22" s="97">
        <f t="shared" si="10"/>
        <v>0.16137747406474684</v>
      </c>
      <c r="Y22" s="97">
        <f t="shared" si="11"/>
        <v>2.7064618372533777</v>
      </c>
      <c r="Z22" s="97">
        <f t="shared" si="11"/>
        <v>6.6567742528883267</v>
      </c>
      <c r="AA22" s="97">
        <f t="shared" si="11"/>
        <v>2.2630094189207783</v>
      </c>
      <c r="AB22" s="97">
        <f t="shared" si="11"/>
        <v>9.3136724968610043</v>
      </c>
      <c r="AC22" s="97">
        <f t="shared" si="11"/>
        <v>41.161548153542668</v>
      </c>
      <c r="AD22" s="97">
        <f t="shared" si="11"/>
        <v>23.371266973715827</v>
      </c>
      <c r="AE22" s="97">
        <f t="shared" si="11"/>
        <v>10.817650790104661</v>
      </c>
      <c r="AF22" s="97">
        <f t="shared" si="11"/>
        <v>3.5482386026486221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9.25793525468541E-3</v>
      </c>
      <c r="C23" s="69">
        <f>'Basic T2'!O23</f>
        <v>0.26150083663013568</v>
      </c>
      <c r="D23" s="69">
        <f>'Basic T2'!Z23</f>
        <v>0.75461513504684052</v>
      </c>
      <c r="E23" s="69">
        <f>'Basic T2'!AK23</f>
        <v>0.5163575128709933</v>
      </c>
      <c r="F23" s="69">
        <f>'Basic T2'!AV23</f>
        <v>0.69474864649494905</v>
      </c>
      <c r="G23" s="69">
        <f>'Basic T2'!BG23</f>
        <v>6.0694925639649924</v>
      </c>
      <c r="H23" s="69">
        <f>'Basic T2'!BR23</f>
        <v>5.4268171612066896</v>
      </c>
      <c r="I23" s="69">
        <f>'Basic T2'!CC23</f>
        <v>2.5534881009322139</v>
      </c>
      <c r="J23" s="69">
        <f>'Basic T2'!CN23</f>
        <v>1.1104924288052789</v>
      </c>
      <c r="K23" s="309">
        <f t="shared" si="12"/>
        <v>17.39677032120678</v>
      </c>
      <c r="L23" s="97"/>
      <c r="M23" s="97">
        <f t="shared" si="0"/>
        <v>7.3534578952564641E-2</v>
      </c>
      <c r="N23" s="97">
        <f t="shared" si="1"/>
        <v>0.29115708679366142</v>
      </c>
      <c r="O23" s="97">
        <f t="shared" si="2"/>
        <v>0.48454317088832316</v>
      </c>
      <c r="P23" s="97">
        <f t="shared" si="3"/>
        <v>1.2737818694364162</v>
      </c>
      <c r="Q23" s="97">
        <f t="shared" si="4"/>
        <v>1.6701710810398358</v>
      </c>
      <c r="R23" s="97">
        <f t="shared" si="5"/>
        <v>4.6075254070210576</v>
      </c>
      <c r="S23" s="97">
        <f t="shared" si="6"/>
        <v>4.8217229330747005</v>
      </c>
      <c r="T23" s="97">
        <f t="shared" si="7"/>
        <v>3.8272453863891753</v>
      </c>
      <c r="U23" s="97">
        <f t="shared" si="8"/>
        <v>5.2731242413449184</v>
      </c>
      <c r="V23" s="97">
        <f t="shared" si="9"/>
        <v>2.5875190487476138</v>
      </c>
      <c r="W23" s="97"/>
      <c r="X23" s="97">
        <f t="shared" si="10"/>
        <v>5.3216402146781951E-2</v>
      </c>
      <c r="Y23" s="97">
        <f t="shared" si="11"/>
        <v>1.5031573780758856</v>
      </c>
      <c r="Z23" s="97">
        <f t="shared" si="11"/>
        <v>4.337673723995537</v>
      </c>
      <c r="AA23" s="97">
        <f t="shared" si="11"/>
        <v>2.9681228373840747</v>
      </c>
      <c r="AB23" s="97">
        <f t="shared" si="11"/>
        <v>3.993549570796171</v>
      </c>
      <c r="AC23" s="97">
        <f t="shared" si="11"/>
        <v>34.888616978326375</v>
      </c>
      <c r="AD23" s="97">
        <f t="shared" si="11"/>
        <v>31.194394482471054</v>
      </c>
      <c r="AE23" s="97">
        <f t="shared" si="11"/>
        <v>14.677943398605976</v>
      </c>
      <c r="AF23" s="97">
        <f t="shared" si="11"/>
        <v>6.3833252281981387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5.2577569599011907E-2</v>
      </c>
      <c r="C24" s="69">
        <f>'Basic T2'!O24</f>
        <v>0.50101869166864665</v>
      </c>
      <c r="D24" s="69">
        <f>'Basic T2'!Z24</f>
        <v>1.2373720871941762</v>
      </c>
      <c r="E24" s="69">
        <f>'Basic T2'!AK24</f>
        <v>0.43649436759004356</v>
      </c>
      <c r="F24" s="69">
        <f>'Basic T2'!AV24</f>
        <v>0.54175370250282806</v>
      </c>
      <c r="G24" s="69">
        <f>'Basic T2'!BG24</f>
        <v>3.1468772188263747</v>
      </c>
      <c r="H24" s="69">
        <f>'Basic T2'!BR24</f>
        <v>2.748785673989667</v>
      </c>
      <c r="I24" s="69">
        <f>'Basic T2'!CC24</f>
        <v>2.2765692808913447</v>
      </c>
      <c r="J24" s="69">
        <f>'Basic T2'!CN24</f>
        <v>0.84272686125174456</v>
      </c>
      <c r="K24" s="309">
        <f t="shared" si="12"/>
        <v>11.784175453513837</v>
      </c>
      <c r="L24" s="97"/>
      <c r="M24" s="97">
        <f t="shared" si="0"/>
        <v>0.41761681589378125</v>
      </c>
      <c r="N24" s="97">
        <f t="shared" si="1"/>
        <v>0.55783814910595975</v>
      </c>
      <c r="O24" s="97">
        <f t="shared" si="2"/>
        <v>0.79452447592447628</v>
      </c>
      <c r="P24" s="97">
        <f t="shared" si="3"/>
        <v>1.0767706437656164</v>
      </c>
      <c r="Q24" s="97">
        <f t="shared" si="4"/>
        <v>1.3023722630211128</v>
      </c>
      <c r="R24" s="97">
        <f t="shared" si="5"/>
        <v>2.3888845048763643</v>
      </c>
      <c r="S24" s="97">
        <f t="shared" si="6"/>
        <v>2.4422939871878944</v>
      </c>
      <c r="T24" s="97">
        <f t="shared" si="7"/>
        <v>3.4121910628468677</v>
      </c>
      <c r="U24" s="97">
        <f t="shared" si="8"/>
        <v>4.0016512725619808</v>
      </c>
      <c r="V24" s="97">
        <f t="shared" si="9"/>
        <v>1.7527263909773771</v>
      </c>
      <c r="W24" s="97"/>
      <c r="X24" s="97">
        <f t="shared" si="10"/>
        <v>0.44617096721293453</v>
      </c>
      <c r="Y24" s="97">
        <f t="shared" ref="Y24:AG32" si="13">IF($K24&gt;0,C24/$K24*100,0)</f>
        <v>4.2516228109897289</v>
      </c>
      <c r="Z24" s="97">
        <f t="shared" si="13"/>
        <v>10.500285676120116</v>
      </c>
      <c r="AA24" s="97">
        <f t="shared" si="13"/>
        <v>3.7040722052376478</v>
      </c>
      <c r="AB24" s="97">
        <f t="shared" si="13"/>
        <v>4.5972983399639258</v>
      </c>
      <c r="AC24" s="97">
        <f t="shared" si="13"/>
        <v>26.704263113190752</v>
      </c>
      <c r="AD24" s="97">
        <f t="shared" si="13"/>
        <v>23.326075590380206</v>
      </c>
      <c r="AE24" s="97">
        <f t="shared" si="13"/>
        <v>19.318867831457069</v>
      </c>
      <c r="AF24" s="97">
        <f t="shared" si="13"/>
        <v>7.1513434654476224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5.0158834453904989E-2</v>
      </c>
      <c r="C25" s="69">
        <f>'Basic T2'!O25</f>
        <v>2.5242993926832331</v>
      </c>
      <c r="D25" s="69">
        <f>'Basic T2'!Z25</f>
        <v>6.7024233038523633</v>
      </c>
      <c r="E25" s="69">
        <f>'Basic T2'!AK25</f>
        <v>5.2736023838838424</v>
      </c>
      <c r="F25" s="69">
        <f>'Basic T2'!AV25</f>
        <v>3.1404985433621948</v>
      </c>
      <c r="G25" s="69">
        <f>'Basic T2'!BG25</f>
        <v>17.417479989817672</v>
      </c>
      <c r="H25" s="69">
        <f>'Basic T2'!BR25</f>
        <v>10.939596468757664</v>
      </c>
      <c r="I25" s="69">
        <f>'Basic T2'!CC25</f>
        <v>1.8913658884446511</v>
      </c>
      <c r="J25" s="69">
        <f>'Basic T2'!CN25</f>
        <v>0.41798013106060639</v>
      </c>
      <c r="K25" s="309">
        <f t="shared" si="12"/>
        <v>48.357404936316136</v>
      </c>
      <c r="L25" s="97"/>
      <c r="M25" s="97">
        <f t="shared" si="0"/>
        <v>0.3984051163516838</v>
      </c>
      <c r="N25" s="97">
        <f t="shared" si="1"/>
        <v>2.8105747837747463</v>
      </c>
      <c r="O25" s="97">
        <f t="shared" si="2"/>
        <v>4.3036685715067584</v>
      </c>
      <c r="P25" s="97">
        <f t="shared" si="3"/>
        <v>13.009240566402259</v>
      </c>
      <c r="Q25" s="97">
        <f t="shared" si="4"/>
        <v>7.5497374102612218</v>
      </c>
      <c r="R25" s="97">
        <f t="shared" si="5"/>
        <v>13.22210724102778</v>
      </c>
      <c r="S25" s="97">
        <f t="shared" si="6"/>
        <v>9.7198231679990901</v>
      </c>
      <c r="T25" s="97">
        <f t="shared" si="7"/>
        <v>2.8348365390388861</v>
      </c>
      <c r="U25" s="97">
        <f t="shared" si="8"/>
        <v>1.9847601877551242</v>
      </c>
      <c r="V25" s="97">
        <f t="shared" si="9"/>
        <v>7.192467573604211</v>
      </c>
      <c r="W25" s="97"/>
      <c r="X25" s="97">
        <f t="shared" si="10"/>
        <v>0.10372524026043423</v>
      </c>
      <c r="Y25" s="97">
        <f t="shared" si="13"/>
        <v>5.2200886213964282</v>
      </c>
      <c r="Z25" s="97">
        <f t="shared" si="13"/>
        <v>13.860179868376024</v>
      </c>
      <c r="AA25" s="97">
        <f t="shared" si="13"/>
        <v>10.905470198057293</v>
      </c>
      <c r="AB25" s="97">
        <f t="shared" si="13"/>
        <v>6.4943487920785801</v>
      </c>
      <c r="AC25" s="97">
        <f t="shared" si="13"/>
        <v>36.018227224466386</v>
      </c>
      <c r="AD25" s="97">
        <f t="shared" si="13"/>
        <v>22.622381170297434</v>
      </c>
      <c r="AE25" s="97">
        <f t="shared" si="13"/>
        <v>3.9112228849655373</v>
      </c>
      <c r="AF25" s="97">
        <f t="shared" si="13"/>
        <v>0.86435600010187008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2.7928141075608551E-2</v>
      </c>
      <c r="C26" s="69">
        <f>'Basic T2'!O26</f>
        <v>0.44731428841197701</v>
      </c>
      <c r="D26" s="69">
        <f>'Basic T2'!Z26</f>
        <v>1.9265598586373645</v>
      </c>
      <c r="E26" s="69">
        <f>'Basic T2'!AK26</f>
        <v>1.1657813638725596</v>
      </c>
      <c r="F26" s="69">
        <f>'Basic T2'!AV26</f>
        <v>1.5414508880913735</v>
      </c>
      <c r="G26" s="69">
        <f>'Basic T2'!BG26</f>
        <v>4.3334379279146242</v>
      </c>
      <c r="H26" s="69">
        <f>'Basic T2'!BR26</f>
        <v>3.7402568825856624</v>
      </c>
      <c r="I26" s="69">
        <f>'Basic T2'!CC26</f>
        <v>2.2822687097568655</v>
      </c>
      <c r="J26" s="69">
        <f>'Basic T2'!CN26</f>
        <v>0.6766367772422619</v>
      </c>
      <c r="K26" s="309">
        <f t="shared" si="12"/>
        <v>16.141634837588299</v>
      </c>
      <c r="L26" s="97"/>
      <c r="M26" s="97">
        <f t="shared" si="0"/>
        <v>0.22182960221971074</v>
      </c>
      <c r="N26" s="97">
        <f t="shared" si="1"/>
        <v>0.49804324442532971</v>
      </c>
      <c r="O26" s="97">
        <f t="shared" si="2"/>
        <v>1.2370563211038217</v>
      </c>
      <c r="P26" s="97">
        <f t="shared" si="3"/>
        <v>2.8758198109121422</v>
      </c>
      <c r="Q26" s="97">
        <f t="shared" si="4"/>
        <v>3.7056375843577856</v>
      </c>
      <c r="R26" s="97">
        <f t="shared" si="5"/>
        <v>3.2896366775630308</v>
      </c>
      <c r="S26" s="97">
        <f t="shared" si="6"/>
        <v>3.323215404283804</v>
      </c>
      <c r="T26" s="97">
        <f t="shared" si="7"/>
        <v>3.4207335396348562</v>
      </c>
      <c r="U26" s="97">
        <f t="shared" si="8"/>
        <v>3.2129798457971361</v>
      </c>
      <c r="V26" s="97">
        <f t="shared" si="9"/>
        <v>2.4008357211725571</v>
      </c>
      <c r="W26" s="97"/>
      <c r="X26" s="97">
        <f t="shared" si="10"/>
        <v>0.17301928433279601</v>
      </c>
      <c r="Y26" s="97">
        <f t="shared" si="13"/>
        <v>2.7711832965663201</v>
      </c>
      <c r="Z26" s="97">
        <f t="shared" si="13"/>
        <v>11.935345322959922</v>
      </c>
      <c r="AA26" s="97">
        <f t="shared" si="13"/>
        <v>7.2222013172907173</v>
      </c>
      <c r="AB26" s="97">
        <f t="shared" si="13"/>
        <v>9.549533883035604</v>
      </c>
      <c r="AC26" s="97">
        <f t="shared" si="13"/>
        <v>26.846338499886901</v>
      </c>
      <c r="AD26" s="97">
        <f t="shared" si="13"/>
        <v>23.171487400247056</v>
      </c>
      <c r="AE26" s="97">
        <f t="shared" si="13"/>
        <v>14.139018338106924</v>
      </c>
      <c r="AF26" s="97">
        <f t="shared" si="13"/>
        <v>4.1918726575737439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1.7859302125287075E-3</v>
      </c>
      <c r="C27" s="69">
        <f>'Basic T2'!O27</f>
        <v>3.7143145401255608E-2</v>
      </c>
      <c r="D27" s="69">
        <f>'Basic T2'!Z27</f>
        <v>0.13113937716722271</v>
      </c>
      <c r="E27" s="69">
        <f>'Basic T2'!AK27</f>
        <v>3.9506694509252156E-2</v>
      </c>
      <c r="F27" s="69">
        <f>'Basic T2'!AV27</f>
        <v>3.5077205201572481E-2</v>
      </c>
      <c r="G27" s="69">
        <f>'Basic T2'!BG27</f>
        <v>0.1189787523094801</v>
      </c>
      <c r="H27" s="69">
        <f>'Basic T2'!BR27</f>
        <v>0.16004271964205846</v>
      </c>
      <c r="I27" s="69">
        <f>'Basic T2'!CC27</f>
        <v>0.12777874458911451</v>
      </c>
      <c r="J27" s="69">
        <f>'Basic T2'!CN27</f>
        <v>3.5421520444988155E-2</v>
      </c>
      <c r="K27" s="309">
        <f t="shared" si="12"/>
        <v>0.68687408947747297</v>
      </c>
      <c r="L27" s="97"/>
      <c r="M27" s="97">
        <f t="shared" si="0"/>
        <v>1.4185412038877495E-2</v>
      </c>
      <c r="N27" s="97">
        <f t="shared" si="1"/>
        <v>4.1355470019695875E-2</v>
      </c>
      <c r="O27" s="97">
        <f t="shared" si="2"/>
        <v>8.4205426965073576E-2</v>
      </c>
      <c r="P27" s="97">
        <f t="shared" si="3"/>
        <v>9.7457497824421674E-2</v>
      </c>
      <c r="Q27" s="97">
        <f t="shared" si="4"/>
        <v>8.4325365766354729E-2</v>
      </c>
      <c r="R27" s="97">
        <f t="shared" si="5"/>
        <v>9.0320173949348423E-2</v>
      </c>
      <c r="S27" s="97">
        <f t="shared" si="6"/>
        <v>0.14219783505626149</v>
      </c>
      <c r="T27" s="97">
        <f t="shared" si="7"/>
        <v>0.19151865658929562</v>
      </c>
      <c r="U27" s="97">
        <f t="shared" si="8"/>
        <v>0.16819752506076138</v>
      </c>
      <c r="V27" s="97">
        <f t="shared" si="9"/>
        <v>0.10216262891322959</v>
      </c>
      <c r="W27" s="97"/>
      <c r="X27" s="97">
        <f t="shared" si="10"/>
        <v>0.26000838288824107</v>
      </c>
      <c r="Y27" s="97">
        <f t="shared" si="13"/>
        <v>5.407562458719557</v>
      </c>
      <c r="Z27" s="97">
        <f t="shared" si="13"/>
        <v>19.092200328445148</v>
      </c>
      <c r="AA27" s="97">
        <f t="shared" si="13"/>
        <v>5.7516646958260083</v>
      </c>
      <c r="AB27" s="97">
        <f t="shared" si="13"/>
        <v>5.1067882365830437</v>
      </c>
      <c r="AC27" s="97">
        <f t="shared" si="13"/>
        <v>17.321770340760857</v>
      </c>
      <c r="AD27" s="97">
        <f t="shared" si="13"/>
        <v>23.300153855535306</v>
      </c>
      <c r="AE27" s="97">
        <f t="shared" si="13"/>
        <v>18.602935610268815</v>
      </c>
      <c r="AF27" s="97">
        <f t="shared" si="13"/>
        <v>5.1569160909730103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0.11698556423833385</v>
      </c>
      <c r="C28" s="69">
        <f>'Basic T2'!O28</f>
        <v>1.6590657237101816</v>
      </c>
      <c r="D28" s="69">
        <f>'Basic T2'!Z28</f>
        <v>5.6866844836550854</v>
      </c>
      <c r="E28" s="69">
        <f>'Basic T2'!AK28</f>
        <v>1.7405243535277104</v>
      </c>
      <c r="F28" s="69">
        <f>'Basic T2'!AV28</f>
        <v>1.4290766133334687</v>
      </c>
      <c r="G28" s="69">
        <f>'Basic T2'!BG28</f>
        <v>10.314279473521337</v>
      </c>
      <c r="H28" s="69">
        <f>'Basic T2'!BR28</f>
        <v>8.529629856695939</v>
      </c>
      <c r="I28" s="69">
        <f>'Basic T2'!CC28</f>
        <v>5.4673524952119728</v>
      </c>
      <c r="J28" s="69">
        <f>'Basic T2'!CN28</f>
        <v>1.9677377203570732</v>
      </c>
      <c r="K28" s="309">
        <f t="shared" si="12"/>
        <v>36.911336284251099</v>
      </c>
      <c r="L28" s="97"/>
      <c r="M28" s="97">
        <f t="shared" si="0"/>
        <v>0.92920116344952786</v>
      </c>
      <c r="N28" s="97">
        <f t="shared" si="1"/>
        <v>1.8472168163572402</v>
      </c>
      <c r="O28" s="97">
        <f t="shared" si="2"/>
        <v>3.651456223947358</v>
      </c>
      <c r="P28" s="97">
        <f t="shared" si="3"/>
        <v>4.2936304974225177</v>
      </c>
      <c r="Q28" s="97">
        <f t="shared" si="4"/>
        <v>3.4354905824163549</v>
      </c>
      <c r="R28" s="97">
        <f t="shared" si="5"/>
        <v>7.8298645609213802</v>
      </c>
      <c r="S28" s="97">
        <f t="shared" si="6"/>
        <v>7.578569660438772</v>
      </c>
      <c r="T28" s="97">
        <f t="shared" si="7"/>
        <v>8.1946336877090662</v>
      </c>
      <c r="U28" s="97">
        <f t="shared" si="8"/>
        <v>9.3437156388241238</v>
      </c>
      <c r="V28" s="97">
        <f t="shared" si="9"/>
        <v>5.4900297001566338</v>
      </c>
      <c r="W28" s="97"/>
      <c r="X28" s="97">
        <f t="shared" si="10"/>
        <v>0.3169366812879324</v>
      </c>
      <c r="Y28" s="97">
        <f t="shared" si="13"/>
        <v>4.4947322170453425</v>
      </c>
      <c r="Z28" s="97">
        <f t="shared" si="13"/>
        <v>15.406335982697581</v>
      </c>
      <c r="AA28" s="97">
        <f t="shared" si="13"/>
        <v>4.7154195126507439</v>
      </c>
      <c r="AB28" s="97">
        <f t="shared" si="13"/>
        <v>3.8716469171646071</v>
      </c>
      <c r="AC28" s="97">
        <f t="shared" si="13"/>
        <v>27.943392225336783</v>
      </c>
      <c r="AD28" s="97">
        <f t="shared" si="13"/>
        <v>23.108428779196657</v>
      </c>
      <c r="AE28" s="97">
        <f t="shared" si="13"/>
        <v>14.812122902049252</v>
      </c>
      <c r="AF28" s="97">
        <f t="shared" si="13"/>
        <v>5.3309847825711056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4.8309694891764454E-2</v>
      </c>
      <c r="C29" s="69">
        <f>'Basic T2'!O29</f>
        <v>0.56518516413030817</v>
      </c>
      <c r="D29" s="69">
        <f>'Basic T2'!Z29</f>
        <v>1.9389119555671279</v>
      </c>
      <c r="E29" s="69">
        <f>'Basic T2'!AK29</f>
        <v>0.65222789364340894</v>
      </c>
      <c r="F29" s="69">
        <f>'Basic T2'!AV29</f>
        <v>0.71098488207514499</v>
      </c>
      <c r="G29" s="69">
        <f>'Basic T2'!BG29</f>
        <v>2.5466835524387967</v>
      </c>
      <c r="H29" s="69">
        <f>'Basic T2'!BR29</f>
        <v>2.5097470564708275</v>
      </c>
      <c r="I29" s="69">
        <f>'Basic T2'!CC29</f>
        <v>1.1038748637794058</v>
      </c>
      <c r="J29" s="69">
        <f>'Basic T2'!CN29</f>
        <v>0.39392977012753844</v>
      </c>
      <c r="K29" s="309">
        <f t="shared" si="12"/>
        <v>10.469854833124323</v>
      </c>
      <c r="L29" s="97"/>
      <c r="M29" s="97">
        <f t="shared" si="0"/>
        <v>0.38371764064723696</v>
      </c>
      <c r="N29" s="97">
        <f t="shared" si="1"/>
        <v>0.62928160386701448</v>
      </c>
      <c r="O29" s="97">
        <f t="shared" si="2"/>
        <v>1.2449876809924569</v>
      </c>
      <c r="P29" s="97">
        <f t="shared" si="3"/>
        <v>1.6089551230587855</v>
      </c>
      <c r="Q29" s="97">
        <f t="shared" si="4"/>
        <v>1.709202882350715</v>
      </c>
      <c r="R29" s="97">
        <f t="shared" si="5"/>
        <v>1.9332603257757413</v>
      </c>
      <c r="S29" s="97">
        <f t="shared" si="6"/>
        <v>2.2299083567634526</v>
      </c>
      <c r="T29" s="97">
        <f t="shared" si="7"/>
        <v>1.6545211148657173</v>
      </c>
      <c r="U29" s="97">
        <f t="shared" si="8"/>
        <v>1.8705581113072058</v>
      </c>
      <c r="V29" s="97">
        <f t="shared" si="9"/>
        <v>1.55724012665198</v>
      </c>
      <c r="W29" s="97"/>
      <c r="X29" s="97">
        <f>IF($K29&gt;0,B29/$K29*100,0)</f>
        <v>0.46141704600261679</v>
      </c>
      <c r="Y29" s="97">
        <f t="shared" si="13"/>
        <v>5.398213949845668</v>
      </c>
      <c r="Z29" s="97">
        <f t="shared" si="13"/>
        <v>18.518995597081595</v>
      </c>
      <c r="AA29" s="97">
        <f t="shared" si="13"/>
        <v>6.229579149272471</v>
      </c>
      <c r="AB29" s="97">
        <f t="shared" si="13"/>
        <v>6.7907807071569408</v>
      </c>
      <c r="AC29" s="97">
        <f t="shared" si="13"/>
        <v>24.323962395177141</v>
      </c>
      <c r="AD29" s="97">
        <f t="shared" si="13"/>
        <v>23.971173397080335</v>
      </c>
      <c r="AE29" s="97">
        <f t="shared" si="13"/>
        <v>10.543363603160838</v>
      </c>
      <c r="AF29" s="97">
        <f t="shared" si="13"/>
        <v>3.7625141552223922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2.8566346278188444E-2</v>
      </c>
      <c r="C30" s="69">
        <f>'Basic T2'!O30</f>
        <v>0.15660889074001608</v>
      </c>
      <c r="D30" s="69">
        <f>'Basic T2'!Z30</f>
        <v>0.36484361101808749</v>
      </c>
      <c r="E30" s="69">
        <f>'Basic T2'!AK30</f>
        <v>0.17239385019522721</v>
      </c>
      <c r="F30" s="69">
        <f>'Basic T2'!AV30</f>
        <v>0.38068562706333064</v>
      </c>
      <c r="G30" s="69">
        <f>'Basic T2'!BG30</f>
        <v>2.1033753439670129</v>
      </c>
      <c r="H30" s="69">
        <f>'Basic T2'!BR30</f>
        <v>2.4575617094415643</v>
      </c>
      <c r="I30" s="69">
        <f>'Basic T2'!CC30</f>
        <v>1.7831410954344644</v>
      </c>
      <c r="J30" s="69">
        <f>'Basic T2'!CN30</f>
        <v>0.61415788181024689</v>
      </c>
      <c r="K30" s="309">
        <f t="shared" si="12"/>
        <v>8.061334355948139</v>
      </c>
      <c r="L30" s="97"/>
      <c r="M30" s="97">
        <f t="shared" si="0"/>
        <v>0.22689878336712666</v>
      </c>
      <c r="N30" s="97">
        <f t="shared" si="1"/>
        <v>0.17436956983178981</v>
      </c>
      <c r="O30" s="97">
        <f t="shared" si="2"/>
        <v>0.23426839981161629</v>
      </c>
      <c r="P30" s="97">
        <f t="shared" si="3"/>
        <v>0.42527155179764159</v>
      </c>
      <c r="Q30" s="97">
        <f t="shared" si="4"/>
        <v>0.91516569121277602</v>
      </c>
      <c r="R30" s="97">
        <f t="shared" si="5"/>
        <v>1.5967323850708592</v>
      </c>
      <c r="S30" s="97">
        <f t="shared" si="6"/>
        <v>2.1835417154953118</v>
      </c>
      <c r="T30" s="97">
        <f t="shared" si="7"/>
        <v>2.6726259379438795</v>
      </c>
      <c r="U30" s="97">
        <f t="shared" si="8"/>
        <v>2.9163015708903361</v>
      </c>
      <c r="V30" s="97">
        <f t="shared" si="9"/>
        <v>1.1990073915565982</v>
      </c>
      <c r="W30" s="97"/>
      <c r="X30" s="97">
        <f t="shared" si="10"/>
        <v>0.35436250398310887</v>
      </c>
      <c r="Y30" s="97">
        <f t="shared" si="13"/>
        <v>1.9427167243653725</v>
      </c>
      <c r="Z30" s="97">
        <f t="shared" si="13"/>
        <v>4.5258464034416814</v>
      </c>
      <c r="AA30" s="97">
        <f t="shared" si="13"/>
        <v>2.1385274767573019</v>
      </c>
      <c r="AB30" s="97">
        <f t="shared" si="13"/>
        <v>4.7223649367978116</v>
      </c>
      <c r="AC30" s="97">
        <f t="shared" si="13"/>
        <v>26.092148657932984</v>
      </c>
      <c r="AD30" s="97">
        <f t="shared" si="13"/>
        <v>30.485793057674464</v>
      </c>
      <c r="AE30" s="97">
        <f t="shared" si="13"/>
        <v>22.119676677580742</v>
      </c>
      <c r="AF30" s="97">
        <f t="shared" si="13"/>
        <v>7.6185635614665221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5.1000033388799784E-2</v>
      </c>
      <c r="C31" s="69">
        <f>'Basic T2'!O31</f>
        <v>0.45708286262355619</v>
      </c>
      <c r="D31" s="69">
        <f>'Basic T2'!Z31</f>
        <v>1.0829568995356404</v>
      </c>
      <c r="E31" s="69">
        <f>'Basic T2'!AK31</f>
        <v>0.48269285239048182</v>
      </c>
      <c r="F31" s="69">
        <f>'Basic T2'!AV31</f>
        <v>0.84416163962251267</v>
      </c>
      <c r="G31" s="69">
        <f>'Basic T2'!BG31</f>
        <v>3.7803640447213476</v>
      </c>
      <c r="H31" s="69">
        <f>'Basic T2'!BR31</f>
        <v>4.6720820505747209</v>
      </c>
      <c r="I31" s="69">
        <f>'Basic T2'!CC31</f>
        <v>3.6742396436561275</v>
      </c>
      <c r="J31" s="69">
        <f>'Basic T2'!CN31</f>
        <v>1.7220543991043917</v>
      </c>
      <c r="K31" s="309">
        <f t="shared" si="12"/>
        <v>16.766634425617578</v>
      </c>
      <c r="L31" s="97"/>
      <c r="M31" s="97">
        <f t="shared" si="0"/>
        <v>0.40508665038612507</v>
      </c>
      <c r="N31" s="97">
        <f t="shared" si="1"/>
        <v>0.50891965172950171</v>
      </c>
      <c r="O31" s="97">
        <f t="shared" si="2"/>
        <v>0.69537350321474101</v>
      </c>
      <c r="P31" s="97">
        <f t="shared" si="3"/>
        <v>1.190735853658736</v>
      </c>
      <c r="Q31" s="97">
        <f t="shared" si="4"/>
        <v>2.0293589132324308</v>
      </c>
      <c r="R31" s="97">
        <f t="shared" si="5"/>
        <v>2.8697824736214574</v>
      </c>
      <c r="S31" s="97">
        <f t="shared" si="6"/>
        <v>4.1511413595245701</v>
      </c>
      <c r="T31" s="97">
        <f t="shared" si="7"/>
        <v>5.5070617793509049</v>
      </c>
      <c r="U31" s="97">
        <f t="shared" si="8"/>
        <v>8.177099241100974</v>
      </c>
      <c r="V31" s="97">
        <f t="shared" si="9"/>
        <v>2.4937954090701315</v>
      </c>
      <c r="W31" s="97"/>
      <c r="X31" s="97">
        <f t="shared" si="10"/>
        <v>0.3041757343434251</v>
      </c>
      <c r="Y31" s="97">
        <f t="shared" si="13"/>
        <v>2.7261455759134563</v>
      </c>
      <c r="Z31" s="97">
        <f t="shared" si="13"/>
        <v>6.4589998925544716</v>
      </c>
      <c r="AA31" s="97">
        <f t="shared" si="13"/>
        <v>2.8788893473634762</v>
      </c>
      <c r="AB31" s="97">
        <f t="shared" si="13"/>
        <v>5.0347709516033001</v>
      </c>
      <c r="AC31" s="97">
        <f t="shared" si="13"/>
        <v>22.546946207316157</v>
      </c>
      <c r="AD31" s="97">
        <f t="shared" si="13"/>
        <v>27.8653540834426</v>
      </c>
      <c r="AE31" s="97">
        <f t="shared" si="13"/>
        <v>21.913996276093979</v>
      </c>
      <c r="AF31" s="97">
        <f t="shared" si="13"/>
        <v>10.270721931369135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5.1138969438847262E-4</v>
      </c>
      <c r="C32" s="69">
        <f>'Basic T2'!O32</f>
        <v>9.3205751328139533E-2</v>
      </c>
      <c r="D32" s="69">
        <f>'Basic T2'!Z32</f>
        <v>0.30806522040109474</v>
      </c>
      <c r="E32" s="69">
        <f>'Basic T2'!AK32</f>
        <v>0.22465454706760107</v>
      </c>
      <c r="F32" s="69">
        <f>'Basic T2'!AV32</f>
        <v>0.27948710061364923</v>
      </c>
      <c r="G32" s="69">
        <f>'Basic T2'!BG32</f>
        <v>1.2243567180238615</v>
      </c>
      <c r="H32" s="69">
        <f>'Basic T2'!BR32</f>
        <v>1.7332991247541789</v>
      </c>
      <c r="I32" s="69">
        <f>'Basic T2'!CC32</f>
        <v>1.838272401082087</v>
      </c>
      <c r="J32" s="69">
        <f>'Basic T2'!CN32</f>
        <v>0.83172920968941233</v>
      </c>
      <c r="K32" s="309">
        <f t="shared" si="12"/>
        <v>6.5335814626544133</v>
      </c>
      <c r="L32" s="97"/>
      <c r="M32" s="97">
        <f t="shared" si="0"/>
        <v>4.0619020141132844E-3</v>
      </c>
      <c r="N32" s="97">
        <f t="shared" si="1"/>
        <v>0.10377601608785134</v>
      </c>
      <c r="O32" s="97">
        <f t="shared" si="2"/>
        <v>0.19781063458830711</v>
      </c>
      <c r="P32" s="97">
        <f t="shared" si="3"/>
        <v>0.55419139221986036</v>
      </c>
      <c r="Q32" s="97">
        <f t="shared" si="4"/>
        <v>0.67188511316082355</v>
      </c>
      <c r="R32" s="97">
        <f t="shared" si="5"/>
        <v>0.92944420412414497</v>
      </c>
      <c r="S32" s="97">
        <f t="shared" si="6"/>
        <v>1.5400349581424235</v>
      </c>
      <c r="T32" s="97">
        <f t="shared" si="7"/>
        <v>2.7552584104071127</v>
      </c>
      <c r="U32" s="97">
        <f t="shared" si="8"/>
        <v>3.9494294099477627</v>
      </c>
      <c r="V32" s="97">
        <f t="shared" si="9"/>
        <v>0.97177615034408704</v>
      </c>
      <c r="W32" s="97"/>
      <c r="X32" s="97">
        <f t="shared" si="10"/>
        <v>7.8270960163510251E-3</v>
      </c>
      <c r="Y32" s="97">
        <f t="shared" si="13"/>
        <v>1.4265644633176826</v>
      </c>
      <c r="Z32" s="97">
        <f t="shared" si="13"/>
        <v>4.7151049108667022</v>
      </c>
      <c r="AA32" s="97">
        <f t="shared" si="13"/>
        <v>3.4384594169631759</v>
      </c>
      <c r="AB32" s="97">
        <f t="shared" si="13"/>
        <v>4.2777013221796025</v>
      </c>
      <c r="AC32" s="97">
        <f t="shared" si="13"/>
        <v>18.739442142448461</v>
      </c>
      <c r="AD32" s="97">
        <f t="shared" si="13"/>
        <v>26.529081096816803</v>
      </c>
      <c r="AE32" s="97">
        <f t="shared" si="13"/>
        <v>28.135753898371814</v>
      </c>
      <c r="AF32" s="97">
        <f t="shared" si="13"/>
        <v>12.730065653019404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4.8270304893122722E-2</v>
      </c>
      <c r="C33" s="69">
        <f>'Basic T2'!O33</f>
        <v>1.6691919324863762</v>
      </c>
      <c r="D33" s="69">
        <f>'Basic T2'!Z33</f>
        <v>5.2074768220795145</v>
      </c>
      <c r="E33" s="69">
        <f>'Basic T2'!AK33</f>
        <v>2.6655567443253529</v>
      </c>
      <c r="F33" s="69">
        <f>'Basic T2'!AV33</f>
        <v>2.392244699868078</v>
      </c>
      <c r="G33" s="69">
        <f>'Basic T2'!BG33</f>
        <v>11.147795766786224</v>
      </c>
      <c r="H33" s="69">
        <f>'Basic T2'!BR33</f>
        <v>15.952449671559506</v>
      </c>
      <c r="I33" s="69">
        <f>'Basic T2'!CC33</f>
        <v>13.146468716095598</v>
      </c>
      <c r="J33" s="69">
        <f>'Basic T2'!CN33</f>
        <v>4.9657052016794321</v>
      </c>
      <c r="K33" s="309">
        <f t="shared" ref="K33" si="14">SUM(B33:J33)</f>
        <v>57.195159859773206</v>
      </c>
      <c r="L33" s="97"/>
      <c r="M33" s="97">
        <f t="shared" si="0"/>
        <v>0.38340477099699866</v>
      </c>
      <c r="N33" s="97">
        <f t="shared" si="1"/>
        <v>1.8584914167965167</v>
      </c>
      <c r="O33" s="97">
        <f t="shared" si="2"/>
        <v>3.3437539409294157</v>
      </c>
      <c r="P33" s="97">
        <f t="shared" si="3"/>
        <v>6.5755562149124511</v>
      </c>
      <c r="Q33" s="97">
        <f t="shared" si="4"/>
        <v>5.7509401949148424</v>
      </c>
      <c r="R33" s="97">
        <f t="shared" si="5"/>
        <v>8.4626106196586441</v>
      </c>
      <c r="S33" s="97">
        <f t="shared" si="6"/>
        <v>14.173739437901967</v>
      </c>
      <c r="T33" s="97">
        <f t="shared" si="7"/>
        <v>19.704325907223868</v>
      </c>
      <c r="U33" s="97">
        <f t="shared" si="8"/>
        <v>23.579431786418585</v>
      </c>
      <c r="V33" s="97">
        <f t="shared" si="9"/>
        <v>8.5069563430933464</v>
      </c>
      <c r="W33" s="97"/>
      <c r="X33" s="97">
        <f t="shared" ref="X33" si="15">IF($K33&gt;0,B33/$K33*100,0)</f>
        <v>8.439578630686273E-2</v>
      </c>
      <c r="Y33" s="97">
        <f t="shared" ref="Y33" si="16">IF($K33&gt;0,C33/$K33*100,0)</f>
        <v>2.9184146640708333</v>
      </c>
      <c r="Z33" s="97">
        <f t="shared" ref="Z33" si="17">IF($K33&gt;0,D33/$K33*100,0)</f>
        <v>9.1047508824991734</v>
      </c>
      <c r="AA33" s="97">
        <f t="shared" ref="AA33" si="18">IF($K33&gt;0,E33/$K33*100,0)</f>
        <v>4.6604585962528384</v>
      </c>
      <c r="AB33" s="97">
        <f t="shared" ref="AB33" si="19">IF($K33&gt;0,F33/$K33*100,0)</f>
        <v>4.1825999013434068</v>
      </c>
      <c r="AC33" s="97">
        <f t="shared" ref="AC33" si="20">IF($K33&gt;0,G33/$K33*100,0)</f>
        <v>19.490802707987097</v>
      </c>
      <c r="AD33" s="97">
        <f t="shared" ref="AD33" si="21">IF($K33&gt;0,H33/$K33*100,0)</f>
        <v>27.891258125111502</v>
      </c>
      <c r="AE33" s="97">
        <f t="shared" ref="AE33" si="22">IF($K33&gt;0,I33/$K33*100,0)</f>
        <v>22.985281881066722</v>
      </c>
      <c r="AF33" s="97">
        <f>IF($K33&gt;0,J33/$K33*100,0)</f>
        <v>8.6820374553615629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12.589907206319189</v>
      </c>
      <c r="C35" s="310">
        <f t="shared" ref="C35:K35" si="24">SUM(C8:C33)</f>
        <v>89.814347131264341</v>
      </c>
      <c r="D35" s="310">
        <f t="shared" si="24"/>
        <v>155.7374410340752</v>
      </c>
      <c r="E35" s="310">
        <f t="shared" si="24"/>
        <v>40.537357710975684</v>
      </c>
      <c r="F35" s="310">
        <f t="shared" si="24"/>
        <v>41.597453960369371</v>
      </c>
      <c r="G35" s="310">
        <f t="shared" si="24"/>
        <v>131.72998579055374</v>
      </c>
      <c r="H35" s="310">
        <f t="shared" si="24"/>
        <v>112.54933633746008</v>
      </c>
      <c r="I35" s="310">
        <f t="shared" si="24"/>
        <v>66.71869303215253</v>
      </c>
      <c r="J35" s="310">
        <f t="shared" si="24"/>
        <v>21.059477796829725</v>
      </c>
      <c r="K35" s="310">
        <f t="shared" si="24"/>
        <v>672.33399999999995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1.8725673856028686</v>
      </c>
      <c r="Y35" s="98">
        <f t="shared" ref="Y35:AG35" si="26">IF($K35&gt;0,C35/$K35*100,0)</f>
        <v>13.358590690231988</v>
      </c>
      <c r="Z35" s="98">
        <f t="shared" si="26"/>
        <v>23.163701528418198</v>
      </c>
      <c r="AA35" s="98">
        <f t="shared" si="26"/>
        <v>6.0293481678712793</v>
      </c>
      <c r="AB35" s="98">
        <f t="shared" si="26"/>
        <v>6.1870222181786696</v>
      </c>
      <c r="AC35" s="98">
        <f t="shared" si="26"/>
        <v>19.592938300093966</v>
      </c>
      <c r="AD35" s="98">
        <f t="shared" si="26"/>
        <v>16.740092920700143</v>
      </c>
      <c r="AE35" s="98">
        <f t="shared" si="26"/>
        <v>9.9234447509946744</v>
      </c>
      <c r="AF35" s="98">
        <f t="shared" si="26"/>
        <v>3.1322940379082018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automation\Data\Results\Workbooks\LSIPs\M3_LSIP\[M3_LSIP_MainTables.Main.xlsm]Manager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automation\Data\Results\Workbooks\LSIPs\M3_LSIP\[M3_LSIP_MainTables.Main.xlsm]Manager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automation\Data\Results\Workbooks\LSIPs\M3_LSIP\[M3_LSIP_MainTables.Main.xlsm]Manager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automation\Data\Results\Workbooks\LSIPs\M3_LSIP\[M3_LSIP_MainTables.Main.xlsm]Manager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automation\Data\Results\Workbooks\LSIPs\M3_LSIP\[M3_LSIP_MainTables.Main.xlsm]Manager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automation\Data\Results\Workbooks\LSIPs\M3_LSIP\[M3_LSIP_MainTables.Main.xlsm]Manager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automation\Data\Results\Workbooks\LSIPs\M3_LSIP\[M3_LSIP_MainTables.Main.xlsm]Manager</v>
      </c>
      <c r="Y79" s="91" t="str">
        <f ca="1">CELL("filename")</f>
        <v>M:\IE\Projects\Nuffield via NFER AI and automation\Data\Results\Workbooks\LSIPs\M3_LSIP\[M3_LSIP_MainTables.Main.xlsm]Manager</v>
      </c>
      <c r="AW79" s="91" t="str">
        <f ca="1">CELL("filename")</f>
        <v>M:\IE\Projects\Nuffield via NFER AI and automation\Data\Results\Workbooks\LSIPs\M3_LSIP\[M3_LSIP_MainTables.Main.xlsm]Manager</v>
      </c>
      <c r="BU79" s="91" t="str">
        <f ca="1">CELL("filename")</f>
        <v>M:\IE\Projects\Nuffield via NFER AI and automation\Data\Results\Workbooks\LSIPs\M3_LSIP\[M3_LSIP_MainTables.Main.xlsm]Manager</v>
      </c>
      <c r="CS79" s="91" t="str">
        <f ca="1">CELL("filename")</f>
        <v>M:\IE\Projects\Nuffield via NFER AI and automation\Data\Results\Workbooks\LSIPs\M3_LSIP\[M3_LSIP_MainTables.Main.xlsm]Manager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automation\Data\Results\Workbooks\LSIPs\M3_LSIP\[M3_LSIP_MainTables.Main.xlsm]Manager</v>
      </c>
      <c r="Y96" s="91" t="str">
        <f ca="1">CELL("filename")</f>
        <v>M:\IE\Projects\Nuffield via NFER AI and automation\Data\Results\Workbooks\LSIPs\M3_LSIP\[M3_LSIP_MainTables.Main.xlsm]Manager</v>
      </c>
      <c r="AW96" s="91" t="str">
        <f ca="1">CELL("filename")</f>
        <v>M:\IE\Projects\Nuffield via NFER AI and automation\Data\Results\Workbooks\LSIPs\M3_LSIP\[M3_LSIP_MainTables.Main.xlsm]Manager</v>
      </c>
      <c r="BU96" s="91" t="str">
        <f ca="1">CELL("filename")</f>
        <v>M:\IE\Projects\Nuffield via NFER AI and automation\Data\Results\Workbooks\LSIPs\M3_LSIP\[M3_LSIP_MainTables.Main.xlsm]Manager</v>
      </c>
      <c r="CS96" s="91" t="str">
        <f ca="1">CELL("filename")</f>
        <v>M:\IE\Projects\Nuffield via NFER AI and automation\Data\Results\Workbooks\LSIPs\M3_LSIP\[M3_LSIP_MainTables.Main.xlsm]Manager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2D8DE29-168E-4F51-BEBE-5AA2F8CB9E3A}"/>
</file>

<file path=customXml/itemProps2.xml><?xml version="1.0" encoding="utf-8"?>
<ds:datastoreItem xmlns:ds="http://schemas.openxmlformats.org/officeDocument/2006/customXml" ds:itemID="{65A80E82-6307-43F8-8E64-5F5B1607809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2024-02-29T16:11:38Z</dcterms:modified>
</cp:coreProperties>
</file>