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MA_LEP\"/>
    </mc:Choice>
  </mc:AlternateContent>
  <xr:revisionPtr revIDLastSave="0" documentId="13_ncr:1_{1DEB3091-34A9-4047-A65B-7F0BC154808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<sst xmlns="http://schemas.openxmlformats.org/spreadsheetml/2006/main" count="2355" uniqueCount="531">
  <si>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</si>
  <si>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</si>
  <si>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</si>
  <si>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</si>
  <si>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</si>
  <si>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</si>
  <si>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</si>
  <si>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</si>
  <si>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</si>
  <si>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</si>
  <si>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</si>
  <si>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</si>
  <si>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</si>
  <si>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</si>
  <si>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</si>
  <si>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</si>
  <si>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</si>
  <si>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</si>
  <si>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</si>
  <si>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</si>
  <si>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</si>
  <si>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</si>
  <si>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</si>
  <si>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</si>
  <si>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</si>
  <si>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</si>
  <si>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</si>
  <si>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</si>
  <si>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</si>
  <si>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</si>
  <si>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</si>
  <si>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</si>
  <si>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</si>
  <si>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</si>
  <si>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</si>
  <si>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</si>
  <si>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</si>
  <si>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</si>
  <si>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</si>
  <si>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</si>
  <si>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</si>
  <si>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</si>
  <si>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</si>
  <si>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</si>
  <si>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</si>
  <si>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</si>
  <si>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</si>
  <si>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</si>
  <si>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</si>
  <si>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</si>
  <si>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</si>
  <si>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</si>
  <si>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</si>
  <si>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</si>
  <si>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</si>
  <si>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</si>
  <si>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</si>
  <si>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</si>
  <si>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</si>
  <si>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</si>
  <si>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</si>
  <si>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</si>
  <si>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</si>
  <si>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</si>
  <si>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</si>
  <si>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</si>
  <si>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</si>
  <si>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</si>
  <si>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</si>
  <si>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</si>
  <si>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</si>
  <si>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</si>
  <si>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</si>
  <si>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</si>
  <si>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</si>
  <si>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</si>
  <si>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</si>
  <si>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</si>
  <si>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</si>
  <si>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</si>
  <si>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</si>
  <si>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</si>
  <si>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</si>
  <si>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</si>
  <si>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</si>
  <si>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</si>
  <si>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</si>
  <si>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</si>
  <si>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</si>
  <si>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</si>
  <si>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</si>
  <si>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</si>
  <si>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</si>
  <si>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</si>
  <si>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</si>
  <si>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</si>
  <si>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</si>
  <si>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</si>
  <si>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</si>
  <si>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</si>
  <si>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</si>
  <si>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</si>
  <si>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</si>
  <si>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</si>
  <si>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</si>
  <si>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</si>
  <si>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</si>
  <si>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</si>
  <si>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</si>
  <si>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</si>
  <si>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</si>
  <si>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</si>
  <si>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</si>
  <si>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</si>
  <si>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</si>
  <si>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</si>
  <si>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</si>
  <si>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</si>
  <si>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</si>
  <si>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</si>
  <si>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</si>
  <si>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</si>
  <si>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</si>
  <si>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</si>
  <si>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</si>
  <si>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</si>
  <si>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</si>
  <si>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</si>
  <si>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</si>
  <si>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</si>
  <si>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</si>
  <si>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</si>
  <si>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</si>
  <si>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</si>
  <si>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</si>
  <si>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</si>
  <si>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</si>
  <si>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</si>
  <si>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</si>
  <si>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</si>
  <si>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</si>
  <si>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</si>
  <si>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</si>
  <si>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</si>
  <si>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</si>
  <si>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</si>
  <si>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</si>
  <si>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</si>
  <si>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</si>
  <si>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</si>
  <si>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</si>
  <si>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</si>
  <si>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</si>
  <si>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</si>
  <si>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</si>
  <si>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</si>
  <si>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</si>
  <si>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</si>
  <si>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</si>
  <si>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</si>
  <si>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</si>
  <si>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</si>
  <si>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</si>
  <si>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</si>
  <si>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</si>
  <si>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</si>
  <si>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</si>
  <si>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</si>
  <si>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</si>
  <si>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</si>
  <si>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</si>
  <si>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</si>
  <si>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</si>
  <si>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</si>
  <si>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</si>
  <si>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</si>
  <si>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</si>
  <si>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</si>
  <si>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</si>
  <si>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</si>
  <si>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</si>
  <si>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</si>
  <si>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</si>
  <si>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</si>
  <si>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</si>
  <si>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</si>
  <si>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</si>
  <si>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</si>
  <si>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</si>
  <si>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</si>
  <si>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</si>
  <si>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</si>
  <si>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</si>
  <si>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</si>
  <si>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</si>
  <si>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</si>
  <si>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</si>
  <si>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</si>
  <si>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</si>
  <si>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</si>
  <si>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</si>
  <si>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</si>
  <si>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</si>
  <si>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</si>
  <si>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</si>
  <si>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</si>
  <si>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</si>
  <si>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</si>
  <si>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</si>
  <si>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</si>
  <si>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</si>
  <si>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</si>
  <si>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</si>
  <si>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</si>
  <si>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</si>
  <si>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</si>
  <si>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</si>
  <si>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</si>
  <si>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</si>
  <si>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</si>
  <si>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</si>
  <si>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</si>
  <si>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</si>
  <si>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</si>
  <si>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</si>
  <si>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</si>
  <si>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</si>
  <si>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</si>
  <si>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</si>
  <si>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</si>
  <si>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</si>
  <si>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</si>
  <si>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</si>
  <si>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</si>
  <si>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</si>
  <si>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</si>
  <si>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</si>
  <si>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</si>
  <si>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</si>
  <si>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</si>
  <si>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</si>
  <si>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</si>
  <si>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</si>
  <si>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</si>
  <si>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</si>
  <si>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</si>
  <si>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</si>
  <si>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</si>
  <si>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</si>
  <si>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</si>
  <si>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</si>
  <si>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</si>
  <si>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</si>
  <si>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</si>
  <si>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</si>
  <si>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</si>
  <si>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</si>
  <si>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</si>
  <si>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</si>
  <si>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</si>
  <si>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</si>
  <si>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</si>
  <si>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</si>
  <si>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</si>
  <si>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</si>
  <si>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</si>
  <si>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</si>
  <si>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</si>
  <si>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</si>
  <si>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</si>
  <si>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</si>
  <si>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</si>
  <si>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</si>
  <si>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</si>
  <si>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</si>
  <si>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</si>
  <si>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</si>
  <si>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</si>
  <si>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</si>
  <si>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</si>
  <si>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</si>
  <si>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</si>
  <si>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</si>
  <si>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</si>
  <si>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</si>
  <si>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</si>
  <si>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</si>
  <si>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</si>
  <si>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</si>
  <si>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</si>
  <si>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</si>
  <si>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</si>
  <si>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</si>
  <si>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</si>
  <si>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</si>
  <si>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</si>
  <si>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</si>
  <si>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</si>
  <si>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</si>
  <si>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</si>
  <si>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</si>
  <si>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</si>
  <si>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</si>
  <si>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</si>
  <si>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</si>
  <si>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</si>
  <si>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</si>
  <si>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</si>
  <si>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</si>
  <si>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</si>
  <si>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</si>
  <si>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</si>
  <si>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</si>
  <si>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</si>
  <si>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</si>
  <si>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</si>
  <si>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</si>
  <si>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</si>
  <si>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</si>
  <si>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</si>
  <si>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</si>
  <si>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</si>
  <si>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</si>
  <si>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</si>
  <si>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</si>
  <si>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</si>
  <si>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</si>
  <si>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</si>
  <si>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</si>
  <si>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</si>
  <si>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</si>
  <si>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</si>
  <si>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</si>
  <si>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</si>
  <si>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</si>
  <si>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</si>
  <si>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</si>
  <si>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</si>
  <si>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</si>
  <si>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</si>
  <si>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</si>
  <si>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</si>
  <si>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</si>
  <si>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</si>
  <si>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</si>
  <si>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</si>
  <si>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</si>
  <si>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</si>
  <si>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</si>
  <si>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</si>
  <si>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</si>
  <si>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</si>
  <si>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</si>
  <si>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</si>
  <si>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</si>
  <si>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</si>
  <si>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</si>
  <si>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</si>
  <si>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</si>
  <si>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</si>
  <si>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</si>
  <si>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</si>
  <si>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</si>
  <si>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</si>
  <si>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</si>
  <si>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</si>
  <si>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</si>
  <si>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</si>
  <si>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</si>
  <si>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</si>
  <si>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</si>
  <si>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</si>
  <si>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</si>
  <si>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</si>
  <si>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</si>
  <si>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</si>
  <si>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</si>
  <si>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</si>
  <si>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</si>
  <si>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</si>
  <si>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</si>
  <si>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</si>
  <si>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</si>
  <si>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</si>
  <si>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</si>
  <si>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</si>
  <si>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</si>
  <si>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</si>
  <si>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</si>
  <si>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</si>
  <si>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</si>
  <si>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</si>
  <si>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</si>
  <si>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</si>
  <si>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</si>
  <si>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</si>
  <si>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</si>
  <si>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</si>
  <si>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</si>
  <si>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</si>
  <si>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</si>
  <si>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</si>
  <si>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</si>
  <si>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</si>
  <si>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</si>
  <si>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</si>
  <si>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</si>
  <si>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</si>
  <si>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</si>
  <si>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</si>
  <si>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</si>
  <si>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</si>
  <si>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</si>
  <si>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</si>
  <si>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</si>
  <si>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</si>
  <si>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</si>
  <si>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</si>
  <si>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</si>
  <si>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</si>
  <si>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</si>
  <si>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</si>
  <si>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</si>
  <si>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</si>
  <si>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</si>
  <si>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</si>
  <si>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</si>
  <si>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</si>
  <si>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</si>
  <si>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</si>
  <si>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</si>
  <si>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</si>
  <si>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</si>
  <si>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</si>
  <si>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</si>
  <si>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</si>
  <si>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</si>
  <si>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</si>
  <si>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</si>
  <si>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</si>
  <si>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</si>
  <si>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</si>
  <si>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</si>
  <si>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</si>
  <si>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</si>
  <si>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</si>
  <si>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</si>
  <si>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</si>
  <si>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</si>
  <si>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</si>
  <si>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</si>
  <si>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</si>
  <si>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</si>
  <si>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</si>
  <si>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</si>
  <si>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</si>
  <si>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</si>
  <si>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</si>
  <si>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</si>
  <si>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</si>
  <si>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</si>
  <si>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</si>
  <si>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</si>
  <si>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</si>
  <si>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</si>
  <si>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</si>
  <si>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</si>
  <si>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</si>
  <si>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</si>
  <si>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</si>
  <si>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</si>
  <si>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</si>
  <si>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</si>
  <si>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</si>
  <si>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</si>
  <si>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</si>
  <si>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</si>
  <si>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</si>
  <si>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</si>
  <si>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</si>
  <si>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</si>
  <si>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</si>
  <si>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</si>
  <si>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</si>
  <si>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</si>
  <si>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</si>
  <si>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</si>
  <si>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</si>
  <si>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</si>
  <si>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</si>
  <si>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</si>
  <si>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</si>
  <si>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</si>
  <si>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</si>
  <si>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</si>
  <si>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</si>
  <si>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</si>
  <si>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</si>
  <si>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</si>
  <si>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</si>
  <si>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</si>
  <si>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</si>
  <si>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</si>
  <si>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</si>
  <si>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</si>
  <si>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</si>
  <si>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</si>
  <si>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</si>
  <si>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</si>
  <si>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</si>
  <si>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</si>
  <si>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</si>
  <si>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</si>
  <si>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</si>
  <si>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</si>
  <si>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</si>
  <si>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</si>
  <si>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</si>
  <si>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</si>
  <si>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</si>
  <si>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</si>
  <si>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</si>
  <si>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</si>
  <si>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</si>
  <si>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</si>
  <si>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</si>
  <si>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automation/Data/Results/Workbooks/LEPs/MA_LEP/MA_LEP_Database.Main.xlsx</t>
  </si>
  <si>
    <t>35. The Marches</t>
  </si>
  <si>
    <t>28-02-2024 10:04:00</t>
  </si>
  <si>
    <t>The Marches</t>
  </si>
  <si>
    <t>29 02 2024 03:56:31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</si>
</sst>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0.64846431068390498</c:v>
                </c:pt>
                <c:pt idx="2">
                  <c:v>2.5497584640854054</c:v>
                </c:pt>
                <c:pt idx="3">
                  <c:v>-1.1567933102465955</c:v>
                </c:pt>
                <c:pt idx="4">
                  <c:v>-2.8691409444583038</c:v>
                </c:pt>
                <c:pt idx="5">
                  <c:v>0.38134831860752172</c:v>
                </c:pt>
                <c:pt idx="7">
                  <c:v>-2.9459719575289367</c:v>
                </c:pt>
                <c:pt idx="8">
                  <c:v>-1.7791859362643936</c:v>
                </c:pt>
                <c:pt idx="9">
                  <c:v>-0.19926440508643006</c:v>
                </c:pt>
                <c:pt idx="10">
                  <c:v>3.5233597181050902</c:v>
                </c:pt>
                <c:pt idx="11">
                  <c:v>2.3196651537780832</c:v>
                </c:pt>
                <c:pt idx="12">
                  <c:v>4.6702372008612825</c:v>
                </c:pt>
                <c:pt idx="13">
                  <c:v>1.8793712372919824</c:v>
                </c:pt>
                <c:pt idx="14">
                  <c:v>8.1269397802697938</c:v>
                </c:pt>
                <c:pt idx="15">
                  <c:v>1.1133578035142921</c:v>
                </c:pt>
                <c:pt idx="17">
                  <c:v>3.1177054715457508</c:v>
                </c:pt>
                <c:pt idx="18">
                  <c:v>0.83577085056496525</c:v>
                </c:pt>
                <c:pt idx="19">
                  <c:v>-0.29333983748944803</c:v>
                </c:pt>
                <c:pt idx="20">
                  <c:v>0.71984729055178942</c:v>
                </c:pt>
                <c:pt idx="22">
                  <c:v>4.4232028056660821</c:v>
                </c:pt>
                <c:pt idx="24">
                  <c:v>0.27205117630184628</c:v>
                </c:pt>
                <c:pt idx="25">
                  <c:v>1.2102514553214982</c:v>
                </c:pt>
                <c:pt idx="26">
                  <c:v>0.64380773637908728</c:v>
                </c:pt>
                <c:pt idx="27">
                  <c:v>0.48134685566438851</c:v>
                </c:pt>
                <c:pt idx="29">
                  <c:v>-0.65699120410154244</c:v>
                </c:pt>
                <c:pt idx="30">
                  <c:v>-1.7091386352668714</c:v>
                </c:pt>
                <c:pt idx="31">
                  <c:v>4.7269029047683375</c:v>
                </c:pt>
                <c:pt idx="32">
                  <c:v>-8.6041367220954577</c:v>
                </c:pt>
                <c:pt idx="33">
                  <c:v>-6.5238916796685249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0.4846029368474003</c:v>
                </c:pt>
                <c:pt idx="2">
                  <c:v>0.6968980056537788</c:v>
                </c:pt>
                <c:pt idx="3">
                  <c:v>0.7236440569239555</c:v>
                </c:pt>
                <c:pt idx="4">
                  <c:v>0.20847013868603437</c:v>
                </c:pt>
                <c:pt idx="5">
                  <c:v>0.6336538754755594</c:v>
                </c:pt>
                <c:pt idx="7">
                  <c:v>-0.20597531535614388</c:v>
                </c:pt>
                <c:pt idx="8">
                  <c:v>-0.37906599923046569</c:v>
                </c:pt>
                <c:pt idx="9">
                  <c:v>0.98859637189558924</c:v>
                </c:pt>
                <c:pt idx="10">
                  <c:v>0.68292364837581054</c:v>
                </c:pt>
                <c:pt idx="11">
                  <c:v>1.0215979201106506</c:v>
                </c:pt>
                <c:pt idx="12">
                  <c:v>-0.36485115780026112</c:v>
                </c:pt>
                <c:pt idx="13">
                  <c:v>0.95162324374071794</c:v>
                </c:pt>
                <c:pt idx="14">
                  <c:v>-1.7292072595742614E-2</c:v>
                </c:pt>
                <c:pt idx="15">
                  <c:v>0.52953204536347886</c:v>
                </c:pt>
                <c:pt idx="17">
                  <c:v>2.077412162391612</c:v>
                </c:pt>
                <c:pt idx="18">
                  <c:v>0.88838954860386288</c:v>
                </c:pt>
                <c:pt idx="19">
                  <c:v>0.11848393948723501</c:v>
                </c:pt>
                <c:pt idx="20">
                  <c:v>0.80425551296041675</c:v>
                </c:pt>
                <c:pt idx="22">
                  <c:v>0.13296601787586848</c:v>
                </c:pt>
                <c:pt idx="24">
                  <c:v>-0.54716561465085745</c:v>
                </c:pt>
                <c:pt idx="25">
                  <c:v>-0.10095204018105708</c:v>
                </c:pt>
                <c:pt idx="26">
                  <c:v>-0.13574290279554369</c:v>
                </c:pt>
                <c:pt idx="27">
                  <c:v>-0.38854719790396564</c:v>
                </c:pt>
                <c:pt idx="29">
                  <c:v>0.6723089494039769</c:v>
                </c:pt>
                <c:pt idx="30">
                  <c:v>-0.36124382874926919</c:v>
                </c:pt>
                <c:pt idx="31">
                  <c:v>-3.0942151784390859</c:v>
                </c:pt>
                <c:pt idx="32">
                  <c:v>0.26210354593489971</c:v>
                </c:pt>
                <c:pt idx="33">
                  <c:v>0.21148478053301112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16.474999999999987</c:v>
                </c:pt>
                <c:pt idx="1">
                  <c:v>11.543999999999993</c:v>
                </c:pt>
                <c:pt idx="2">
                  <c:v>11.872999999999987</c:v>
                </c:pt>
                <c:pt idx="3">
                  <c:v>12.731999999999966</c:v>
                </c:pt>
                <c:pt idx="4">
                  <c:v>13.897999999999991</c:v>
                </c:pt>
                <c:pt idx="5">
                  <c:v>13.90099999999997</c:v>
                </c:pt>
                <c:pt idx="6">
                  <c:v>11.125999999999957</c:v>
                </c:pt>
                <c:pt idx="7">
                  <c:v>8.8550000000000058</c:v>
                </c:pt>
                <c:pt idx="8">
                  <c:v>15.594000000000003</c:v>
                </c:pt>
                <c:pt idx="9">
                  <c:v>12.237000000000005</c:v>
                </c:pt>
                <c:pt idx="10">
                  <c:v>8.8649999999999842</c:v>
                </c:pt>
                <c:pt idx="11">
                  <c:v>8.9489999999999998</c:v>
                </c:pt>
                <c:pt idx="12">
                  <c:v>9.025999999999998</c:v>
                </c:pt>
                <c:pt idx="13">
                  <c:v>9.1349999999999998</c:v>
                </c:pt>
                <c:pt idx="14">
                  <c:v>9.2139999999999702</c:v>
                </c:pt>
                <c:pt idx="15">
                  <c:v>9.2099999999999866</c:v>
                </c:pt>
                <c:pt idx="16">
                  <c:v>9.2110000000000252</c:v>
                </c:pt>
                <c:pt idx="17">
                  <c:v>9.2110000000000039</c:v>
                </c:pt>
                <c:pt idx="18">
                  <c:v>9.2079999999999966</c:v>
                </c:pt>
                <c:pt idx="19">
                  <c:v>9.203999999999974</c:v>
                </c:pt>
                <c:pt idx="20">
                  <c:v>9.2090000000000138</c:v>
                </c:pt>
                <c:pt idx="21">
                  <c:v>9.2129999999999939</c:v>
                </c:pt>
                <c:pt idx="22">
                  <c:v>9.216999999999981</c:v>
                </c:pt>
                <c:pt idx="23">
                  <c:v>9.2189999999999639</c:v>
                </c:pt>
                <c:pt idx="24" formatCode="#,##0.00">
                  <c:v>9.2199999999999971</c:v>
                </c:pt>
                <c:pt idx="25">
                  <c:v>9.2199999999999935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0.27100000000000013</c:v>
                </c:pt>
                <c:pt idx="1">
                  <c:v>0.25299999999999906</c:v>
                </c:pt>
                <c:pt idx="2">
                  <c:v>0.76600000000000013</c:v>
                </c:pt>
                <c:pt idx="3">
                  <c:v>0.37200000000000094</c:v>
                </c:pt>
                <c:pt idx="4">
                  <c:v>0.25800000000000001</c:v>
                </c:pt>
                <c:pt idx="5">
                  <c:v>0.43500000000000155</c:v>
                </c:pt>
                <c:pt idx="6">
                  <c:v>0.18100000000000052</c:v>
                </c:pt>
                <c:pt idx="7">
                  <c:v>0.2960000000000001</c:v>
                </c:pt>
                <c:pt idx="8">
                  <c:v>0.45699999999999952</c:v>
                </c:pt>
                <c:pt idx="9">
                  <c:v>0.5310000000000008</c:v>
                </c:pt>
                <c:pt idx="10">
                  <c:v>0.54799999999999871</c:v>
                </c:pt>
                <c:pt idx="11">
                  <c:v>0.52500000000000002</c:v>
                </c:pt>
                <c:pt idx="12">
                  <c:v>0.51600000000000046</c:v>
                </c:pt>
                <c:pt idx="13">
                  <c:v>0.49600000000000044</c:v>
                </c:pt>
                <c:pt idx="14">
                  <c:v>0.47700000000000087</c:v>
                </c:pt>
                <c:pt idx="15">
                  <c:v>0.46000000000000024</c:v>
                </c:pt>
                <c:pt idx="16">
                  <c:v>0.44500000000000062</c:v>
                </c:pt>
                <c:pt idx="17">
                  <c:v>0.43100000000000027</c:v>
                </c:pt>
                <c:pt idx="18">
                  <c:v>0.41800000000000015</c:v>
                </c:pt>
                <c:pt idx="19">
                  <c:v>0.40500000000000042</c:v>
                </c:pt>
                <c:pt idx="20">
                  <c:v>0.39399999999999963</c:v>
                </c:pt>
                <c:pt idx="21">
                  <c:v>0.38200000000000078</c:v>
                </c:pt>
                <c:pt idx="22">
                  <c:v>0.37099999999999955</c:v>
                </c:pt>
                <c:pt idx="23">
                  <c:v>0.36099999999999999</c:v>
                </c:pt>
                <c:pt idx="24" formatCode="#,##0.00">
                  <c:v>0.3509999999999992</c:v>
                </c:pt>
                <c:pt idx="25">
                  <c:v>0.34200000000000041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0.29900000000000021</c:v>
                </c:pt>
                <c:pt idx="1">
                  <c:v>0.49700000000000089</c:v>
                </c:pt>
                <c:pt idx="2">
                  <c:v>1.1920000000000024</c:v>
                </c:pt>
                <c:pt idx="3">
                  <c:v>0.41999999999999987</c:v>
                </c:pt>
                <c:pt idx="4">
                  <c:v>0.88699999999999968</c:v>
                </c:pt>
                <c:pt idx="5">
                  <c:v>0.55699999999999994</c:v>
                </c:pt>
                <c:pt idx="6">
                  <c:v>0.65400000000000047</c:v>
                </c:pt>
                <c:pt idx="7">
                  <c:v>0.57700000000000184</c:v>
                </c:pt>
                <c:pt idx="8">
                  <c:v>0.38400000000000095</c:v>
                </c:pt>
                <c:pt idx="9">
                  <c:v>0.46400000000000036</c:v>
                </c:pt>
                <c:pt idx="10">
                  <c:v>0.51099999999999968</c:v>
                </c:pt>
                <c:pt idx="11">
                  <c:v>0.50400000000000056</c:v>
                </c:pt>
                <c:pt idx="12">
                  <c:v>0.49499999999999855</c:v>
                </c:pt>
                <c:pt idx="13">
                  <c:v>0.49300000000000099</c:v>
                </c:pt>
                <c:pt idx="14">
                  <c:v>0.49200000000000049</c:v>
                </c:pt>
                <c:pt idx="15">
                  <c:v>0.49100000000000027</c:v>
                </c:pt>
                <c:pt idx="16">
                  <c:v>0.49000000000000049</c:v>
                </c:pt>
                <c:pt idx="17">
                  <c:v>0.4890000000000001</c:v>
                </c:pt>
                <c:pt idx="18">
                  <c:v>0.48800000000000049</c:v>
                </c:pt>
                <c:pt idx="19">
                  <c:v>0.4870000000000011</c:v>
                </c:pt>
                <c:pt idx="20">
                  <c:v>0.48700000000000054</c:v>
                </c:pt>
                <c:pt idx="21">
                  <c:v>0.48599999999999921</c:v>
                </c:pt>
                <c:pt idx="22">
                  <c:v>0.48600000000000071</c:v>
                </c:pt>
                <c:pt idx="23">
                  <c:v>0.48500000000000165</c:v>
                </c:pt>
                <c:pt idx="24" formatCode="#,##0.00">
                  <c:v>0.48500000000000015</c:v>
                </c:pt>
                <c:pt idx="25">
                  <c:v>0.48399999999999993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2.7319999999999971</c:v>
                </c:pt>
                <c:pt idx="1">
                  <c:v>2.7230000000000034</c:v>
                </c:pt>
                <c:pt idx="2">
                  <c:v>2.5310000000000019</c:v>
                </c:pt>
                <c:pt idx="3">
                  <c:v>2.6729999999999947</c:v>
                </c:pt>
                <c:pt idx="4">
                  <c:v>2.654000000000003</c:v>
                </c:pt>
                <c:pt idx="5">
                  <c:v>2.7759999999999905</c:v>
                </c:pt>
                <c:pt idx="6">
                  <c:v>2.2500000000000022</c:v>
                </c:pt>
                <c:pt idx="7">
                  <c:v>2.6920000000000002</c:v>
                </c:pt>
                <c:pt idx="8">
                  <c:v>3.017999999999994</c:v>
                </c:pt>
                <c:pt idx="9">
                  <c:v>2.9409999999999954</c:v>
                </c:pt>
                <c:pt idx="10">
                  <c:v>2.6859999999999986</c:v>
                </c:pt>
                <c:pt idx="11">
                  <c:v>2.6250000000000004</c:v>
                </c:pt>
                <c:pt idx="12">
                  <c:v>2.605000000000004</c:v>
                </c:pt>
                <c:pt idx="13">
                  <c:v>2.6339999999999972</c:v>
                </c:pt>
                <c:pt idx="14">
                  <c:v>2.7390000000000052</c:v>
                </c:pt>
                <c:pt idx="15">
                  <c:v>2.7980000000000023</c:v>
                </c:pt>
                <c:pt idx="16">
                  <c:v>2.8400000000000021</c:v>
                </c:pt>
                <c:pt idx="17">
                  <c:v>2.8690000000000024</c:v>
                </c:pt>
                <c:pt idx="18">
                  <c:v>2.8910000000000049</c:v>
                </c:pt>
                <c:pt idx="19">
                  <c:v>2.907000000000004</c:v>
                </c:pt>
                <c:pt idx="20">
                  <c:v>2.9200000000000017</c:v>
                </c:pt>
                <c:pt idx="21">
                  <c:v>2.9319999999999982</c:v>
                </c:pt>
                <c:pt idx="22">
                  <c:v>2.9419999999999926</c:v>
                </c:pt>
                <c:pt idx="23">
                  <c:v>2.9519999999999951</c:v>
                </c:pt>
                <c:pt idx="24" formatCode="#,##0.00">
                  <c:v>2.9609999999999959</c:v>
                </c:pt>
                <c:pt idx="25">
                  <c:v>2.9699999999999971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9.8279999999999674</c:v>
                </c:pt>
                <c:pt idx="1">
                  <c:v>9.4870000000000179</c:v>
                </c:pt>
                <c:pt idx="2">
                  <c:v>9.8529999999999767</c:v>
                </c:pt>
                <c:pt idx="3">
                  <c:v>9.1780000000000115</c:v>
                </c:pt>
                <c:pt idx="4">
                  <c:v>9.1080000000000005</c:v>
                </c:pt>
                <c:pt idx="5">
                  <c:v>9.5069999999999908</c:v>
                </c:pt>
                <c:pt idx="6">
                  <c:v>9.5429999999999833</c:v>
                </c:pt>
                <c:pt idx="7">
                  <c:v>10.202999999999983</c:v>
                </c:pt>
                <c:pt idx="8">
                  <c:v>9.5900000000000176</c:v>
                </c:pt>
                <c:pt idx="9">
                  <c:v>9.8970000000000073</c:v>
                </c:pt>
                <c:pt idx="10">
                  <c:v>9.8169999999999931</c:v>
                </c:pt>
                <c:pt idx="11">
                  <c:v>9.8390000000000022</c:v>
                </c:pt>
                <c:pt idx="12">
                  <c:v>9.8710000000000058</c:v>
                </c:pt>
                <c:pt idx="13">
                  <c:v>9.9499999999999957</c:v>
                </c:pt>
                <c:pt idx="14">
                  <c:v>9.9559999999999977</c:v>
                </c:pt>
                <c:pt idx="15">
                  <c:v>9.9159999999999933</c:v>
                </c:pt>
                <c:pt idx="16">
                  <c:v>9.8980000000000139</c:v>
                </c:pt>
                <c:pt idx="17">
                  <c:v>9.8719999999999839</c:v>
                </c:pt>
                <c:pt idx="18">
                  <c:v>9.8420000000000147</c:v>
                </c:pt>
                <c:pt idx="19">
                  <c:v>9.8099999999999952</c:v>
                </c:pt>
                <c:pt idx="20">
                  <c:v>9.7810000000000077</c:v>
                </c:pt>
                <c:pt idx="21">
                  <c:v>9.751000000000003</c:v>
                </c:pt>
                <c:pt idx="22">
                  <c:v>9.7199999999999864</c:v>
                </c:pt>
                <c:pt idx="23">
                  <c:v>9.6880000000000077</c:v>
                </c:pt>
                <c:pt idx="24" formatCode="#,##0.00">
                  <c:v>9.6539999999999981</c:v>
                </c:pt>
                <c:pt idx="25">
                  <c:v>9.6189999999999714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6.9300000000000122</c:v>
                </c:pt>
                <c:pt idx="1">
                  <c:v>7.575999999999981</c:v>
                </c:pt>
                <c:pt idx="2">
                  <c:v>6.7359999999999802</c:v>
                </c:pt>
                <c:pt idx="3">
                  <c:v>6.11299999999998</c:v>
                </c:pt>
                <c:pt idx="4">
                  <c:v>6.0499999999999714</c:v>
                </c:pt>
                <c:pt idx="5">
                  <c:v>5.322999999999996</c:v>
                </c:pt>
                <c:pt idx="6">
                  <c:v>6.0110000000000019</c:v>
                </c:pt>
                <c:pt idx="7">
                  <c:v>5.4470000000000072</c:v>
                </c:pt>
                <c:pt idx="8">
                  <c:v>6.1800000000000246</c:v>
                </c:pt>
                <c:pt idx="9">
                  <c:v>6.1200000000000045</c:v>
                </c:pt>
                <c:pt idx="10">
                  <c:v>5.65300000000002</c:v>
                </c:pt>
                <c:pt idx="11">
                  <c:v>5.9520000000000026</c:v>
                </c:pt>
                <c:pt idx="12">
                  <c:v>5.9590000000000174</c:v>
                </c:pt>
                <c:pt idx="13">
                  <c:v>6.0610000000000062</c:v>
                </c:pt>
                <c:pt idx="14">
                  <c:v>6.1179999999999914</c:v>
                </c:pt>
                <c:pt idx="15">
                  <c:v>6.1260000000000101</c:v>
                </c:pt>
                <c:pt idx="16">
                  <c:v>6.0679999999999987</c:v>
                </c:pt>
                <c:pt idx="17">
                  <c:v>6.008999999999987</c:v>
                </c:pt>
                <c:pt idx="18">
                  <c:v>5.9499999999999984</c:v>
                </c:pt>
                <c:pt idx="19">
                  <c:v>5.8910000000000053</c:v>
                </c:pt>
                <c:pt idx="20">
                  <c:v>5.8419999999999899</c:v>
                </c:pt>
                <c:pt idx="21">
                  <c:v>5.7899999999999991</c:v>
                </c:pt>
                <c:pt idx="22">
                  <c:v>5.7360000000000078</c:v>
                </c:pt>
                <c:pt idx="23">
                  <c:v>5.6800000000000024</c:v>
                </c:pt>
                <c:pt idx="24" formatCode="#,##0.00">
                  <c:v>5.6249999999999885</c:v>
                </c:pt>
                <c:pt idx="25">
                  <c:v>5.5680000000000014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25.455999999999943</c:v>
                </c:pt>
                <c:pt idx="1">
                  <c:v>25.061999999999959</c:v>
                </c:pt>
                <c:pt idx="2">
                  <c:v>24.135999999999992</c:v>
                </c:pt>
                <c:pt idx="3">
                  <c:v>25.875999999999951</c:v>
                </c:pt>
                <c:pt idx="4">
                  <c:v>26.737999999999975</c:v>
                </c:pt>
                <c:pt idx="5">
                  <c:v>26.321999999999921</c:v>
                </c:pt>
                <c:pt idx="6">
                  <c:v>24.959999999999944</c:v>
                </c:pt>
                <c:pt idx="7">
                  <c:v>25.375000000000039</c:v>
                </c:pt>
                <c:pt idx="8">
                  <c:v>25.406000000000049</c:v>
                </c:pt>
                <c:pt idx="9">
                  <c:v>27.537000000000013</c:v>
                </c:pt>
                <c:pt idx="10">
                  <c:v>26.682000000000002</c:v>
                </c:pt>
                <c:pt idx="11">
                  <c:v>26.634000000000061</c:v>
                </c:pt>
                <c:pt idx="12">
                  <c:v>26.424999999999919</c:v>
                </c:pt>
                <c:pt idx="13">
                  <c:v>26.209999999999887</c:v>
                </c:pt>
                <c:pt idx="14">
                  <c:v>26.06700000000005</c:v>
                </c:pt>
                <c:pt idx="15">
                  <c:v>25.869999999999997</c:v>
                </c:pt>
                <c:pt idx="16">
                  <c:v>25.715999999999994</c:v>
                </c:pt>
                <c:pt idx="17">
                  <c:v>25.554999999999989</c:v>
                </c:pt>
                <c:pt idx="18">
                  <c:v>25.404000000000011</c:v>
                </c:pt>
                <c:pt idx="19">
                  <c:v>25.262999999999948</c:v>
                </c:pt>
                <c:pt idx="20">
                  <c:v>25.147999999999957</c:v>
                </c:pt>
                <c:pt idx="21">
                  <c:v>25.019000000000052</c:v>
                </c:pt>
                <c:pt idx="22">
                  <c:v>24.896999999999892</c:v>
                </c:pt>
                <c:pt idx="23">
                  <c:v>24.781999999999968</c:v>
                </c:pt>
                <c:pt idx="24" formatCode="#,##0.00">
                  <c:v>24.671999999999993</c:v>
                </c:pt>
                <c:pt idx="25">
                  <c:v>24.573999999999987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22.902000000000012</c:v>
                </c:pt>
                <c:pt idx="1">
                  <c:v>21.521999999999974</c:v>
                </c:pt>
                <c:pt idx="2">
                  <c:v>22.128000000000068</c:v>
                </c:pt>
                <c:pt idx="3">
                  <c:v>23.721999999999973</c:v>
                </c:pt>
                <c:pt idx="4">
                  <c:v>21.861000000000018</c:v>
                </c:pt>
                <c:pt idx="5">
                  <c:v>22.763999999999974</c:v>
                </c:pt>
                <c:pt idx="6">
                  <c:v>22.239000000000022</c:v>
                </c:pt>
                <c:pt idx="7">
                  <c:v>24.335000000000051</c:v>
                </c:pt>
                <c:pt idx="8">
                  <c:v>29.260999999999903</c:v>
                </c:pt>
                <c:pt idx="9">
                  <c:v>30.346999999999898</c:v>
                </c:pt>
                <c:pt idx="10">
                  <c:v>28.264000000000028</c:v>
                </c:pt>
                <c:pt idx="11">
                  <c:v>27.583000000000013</c:v>
                </c:pt>
                <c:pt idx="12">
                  <c:v>27.651999999999965</c:v>
                </c:pt>
                <c:pt idx="13">
                  <c:v>27.867999999999999</c:v>
                </c:pt>
                <c:pt idx="14">
                  <c:v>28.077999999999999</c:v>
                </c:pt>
                <c:pt idx="15">
                  <c:v>28.203999999999986</c:v>
                </c:pt>
                <c:pt idx="16">
                  <c:v>28.291999999999984</c:v>
                </c:pt>
                <c:pt idx="17">
                  <c:v>28.301000000000048</c:v>
                </c:pt>
                <c:pt idx="18">
                  <c:v>28.34700000000003</c:v>
                </c:pt>
                <c:pt idx="19">
                  <c:v>28.372999999999987</c:v>
                </c:pt>
                <c:pt idx="20">
                  <c:v>28.438000000000024</c:v>
                </c:pt>
                <c:pt idx="21">
                  <c:v>28.507999999999932</c:v>
                </c:pt>
                <c:pt idx="22">
                  <c:v>28.585000000000043</c:v>
                </c:pt>
                <c:pt idx="23">
                  <c:v>28.666000000000039</c:v>
                </c:pt>
                <c:pt idx="24" formatCode="#,##0.00">
                  <c:v>28.748999999999981</c:v>
                </c:pt>
                <c:pt idx="25">
                  <c:v>28.832999999999949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53.077999999999989</c:v>
                </c:pt>
                <c:pt idx="1">
                  <c:v>51.481999999999985</c:v>
                </c:pt>
                <c:pt idx="2">
                  <c:v>54.064000000000014</c:v>
                </c:pt>
                <c:pt idx="3">
                  <c:v>53.333000000000034</c:v>
                </c:pt>
                <c:pt idx="4">
                  <c:v>56.436000000000064</c:v>
                </c:pt>
                <c:pt idx="5">
                  <c:v>55.551000000000109</c:v>
                </c:pt>
                <c:pt idx="6">
                  <c:v>56.00999999999992</c:v>
                </c:pt>
                <c:pt idx="7">
                  <c:v>55.111999999999846</c:v>
                </c:pt>
                <c:pt idx="8">
                  <c:v>53.016000000000055</c:v>
                </c:pt>
                <c:pt idx="9">
                  <c:v>55.753999999999898</c:v>
                </c:pt>
                <c:pt idx="10">
                  <c:v>54.741000000000149</c:v>
                </c:pt>
                <c:pt idx="11">
                  <c:v>55.060999999999886</c:v>
                </c:pt>
                <c:pt idx="12">
                  <c:v>55.131999999999955</c:v>
                </c:pt>
                <c:pt idx="13">
                  <c:v>55.109000000000066</c:v>
                </c:pt>
                <c:pt idx="14">
                  <c:v>55.174999999999983</c:v>
                </c:pt>
                <c:pt idx="15">
                  <c:v>55.267000000000053</c:v>
                </c:pt>
                <c:pt idx="16">
                  <c:v>55.306999999999974</c:v>
                </c:pt>
                <c:pt idx="17">
                  <c:v>55.335999999999892</c:v>
                </c:pt>
                <c:pt idx="18">
                  <c:v>55.35900000000008</c:v>
                </c:pt>
                <c:pt idx="19">
                  <c:v>55.381999999999884</c:v>
                </c:pt>
                <c:pt idx="20">
                  <c:v>55.420000000000044</c:v>
                </c:pt>
                <c:pt idx="21">
                  <c:v>55.466999999999928</c:v>
                </c:pt>
                <c:pt idx="22">
                  <c:v>55.516000000000084</c:v>
                </c:pt>
                <c:pt idx="23">
                  <c:v>55.58700000000006</c:v>
                </c:pt>
                <c:pt idx="24" formatCode="#,##0.00">
                  <c:v>55.654000000000131</c:v>
                </c:pt>
                <c:pt idx="25">
                  <c:v>55.722000000000016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12.846000000000018</c:v>
                </c:pt>
                <c:pt idx="1">
                  <c:v>11.611999999999998</c:v>
                </c:pt>
                <c:pt idx="2">
                  <c:v>14.520000000000016</c:v>
                </c:pt>
                <c:pt idx="3">
                  <c:v>11.060999999999984</c:v>
                </c:pt>
                <c:pt idx="4">
                  <c:v>11.613999999999971</c:v>
                </c:pt>
                <c:pt idx="5">
                  <c:v>15.179000000000004</c:v>
                </c:pt>
                <c:pt idx="6">
                  <c:v>14.74700000000005</c:v>
                </c:pt>
                <c:pt idx="7">
                  <c:v>13.794999999999964</c:v>
                </c:pt>
                <c:pt idx="8">
                  <c:v>12.809000000000031</c:v>
                </c:pt>
                <c:pt idx="9">
                  <c:v>16.806999999999992</c:v>
                </c:pt>
                <c:pt idx="10">
                  <c:v>15.823999999999973</c:v>
                </c:pt>
                <c:pt idx="11">
                  <c:v>16.810000000000027</c:v>
                </c:pt>
                <c:pt idx="12">
                  <c:v>16.905000000000005</c:v>
                </c:pt>
                <c:pt idx="13">
                  <c:v>17.030999999999967</c:v>
                </c:pt>
                <c:pt idx="14">
                  <c:v>17.18300000000001</c:v>
                </c:pt>
                <c:pt idx="15">
                  <c:v>17.290000000000031</c:v>
                </c:pt>
                <c:pt idx="16">
                  <c:v>17.371000000000016</c:v>
                </c:pt>
                <c:pt idx="17">
                  <c:v>17.449999999999918</c:v>
                </c:pt>
                <c:pt idx="18">
                  <c:v>17.527999999999981</c:v>
                </c:pt>
                <c:pt idx="19">
                  <c:v>17.606000000000044</c:v>
                </c:pt>
                <c:pt idx="20">
                  <c:v>17.688999999999975</c:v>
                </c:pt>
                <c:pt idx="21">
                  <c:v>17.766999999999985</c:v>
                </c:pt>
                <c:pt idx="22">
                  <c:v>17.843999999999955</c:v>
                </c:pt>
                <c:pt idx="23">
                  <c:v>17.920000000000034</c:v>
                </c:pt>
                <c:pt idx="24" formatCode="#,##0.00">
                  <c:v>17.994</c:v>
                </c:pt>
                <c:pt idx="25">
                  <c:v>18.06900000000001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17.690999999999974</c:v>
                </c:pt>
                <c:pt idx="1">
                  <c:v>16.476999999999975</c:v>
                </c:pt>
                <c:pt idx="2">
                  <c:v>18.149999999999991</c:v>
                </c:pt>
                <c:pt idx="3">
                  <c:v>16.89400000000002</c:v>
                </c:pt>
                <c:pt idx="4">
                  <c:v>21.51600000000002</c:v>
                </c:pt>
                <c:pt idx="5">
                  <c:v>21.233999999999977</c:v>
                </c:pt>
                <c:pt idx="6">
                  <c:v>21.460999999999974</c:v>
                </c:pt>
                <c:pt idx="7">
                  <c:v>24.161000000000023</c:v>
                </c:pt>
                <c:pt idx="8">
                  <c:v>20.444000000000013</c:v>
                </c:pt>
                <c:pt idx="9">
                  <c:v>23.469000000000051</c:v>
                </c:pt>
                <c:pt idx="10">
                  <c:v>24.757000000000001</c:v>
                </c:pt>
                <c:pt idx="11">
                  <c:v>23.200000000000017</c:v>
                </c:pt>
                <c:pt idx="12">
                  <c:v>24.676999999999975</c:v>
                </c:pt>
                <c:pt idx="13">
                  <c:v>25.352000000000022</c:v>
                </c:pt>
                <c:pt idx="14">
                  <c:v>25.985999999999986</c:v>
                </c:pt>
                <c:pt idx="15">
                  <c:v>26.917999999999981</c:v>
                </c:pt>
                <c:pt idx="16">
                  <c:v>27.741000000000067</c:v>
                </c:pt>
                <c:pt idx="17">
                  <c:v>28.502000000000013</c:v>
                </c:pt>
                <c:pt idx="18">
                  <c:v>29.222000000000047</c:v>
                </c:pt>
                <c:pt idx="19">
                  <c:v>29.915000000000006</c:v>
                </c:pt>
                <c:pt idx="20">
                  <c:v>30.601000000000035</c:v>
                </c:pt>
                <c:pt idx="21">
                  <c:v>31.269999999999996</c:v>
                </c:pt>
                <c:pt idx="22">
                  <c:v>31.920000000000005</c:v>
                </c:pt>
                <c:pt idx="23">
                  <c:v>32.542000000000002</c:v>
                </c:pt>
                <c:pt idx="24" formatCode="#,##0.00">
                  <c:v>33.132999999999925</c:v>
                </c:pt>
                <c:pt idx="25">
                  <c:v>33.701000000000015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2.2140000000000013</c:v>
                </c:pt>
                <c:pt idx="1">
                  <c:v>1.2489999999999992</c:v>
                </c:pt>
                <c:pt idx="2">
                  <c:v>1.3449999999999993</c:v>
                </c:pt>
                <c:pt idx="3">
                  <c:v>1.667</c:v>
                </c:pt>
                <c:pt idx="4">
                  <c:v>2.3369999999999989</c:v>
                </c:pt>
                <c:pt idx="5">
                  <c:v>1.5669999999999953</c:v>
                </c:pt>
                <c:pt idx="6">
                  <c:v>1.3590000000000009</c:v>
                </c:pt>
                <c:pt idx="7">
                  <c:v>1.7620000000000016</c:v>
                </c:pt>
                <c:pt idx="8">
                  <c:v>1.3669999999999991</c:v>
                </c:pt>
                <c:pt idx="9">
                  <c:v>1.8839999999999992</c:v>
                </c:pt>
                <c:pt idx="10">
                  <c:v>2.3160000000000056</c:v>
                </c:pt>
                <c:pt idx="11">
                  <c:v>2.2830000000000044</c:v>
                </c:pt>
                <c:pt idx="12">
                  <c:v>2.2739999999999969</c:v>
                </c:pt>
                <c:pt idx="13">
                  <c:v>2.2629999999999981</c:v>
                </c:pt>
                <c:pt idx="14">
                  <c:v>2.2569999999999992</c:v>
                </c:pt>
                <c:pt idx="15">
                  <c:v>2.2659999999999973</c:v>
                </c:pt>
                <c:pt idx="16">
                  <c:v>2.2710000000000061</c:v>
                </c:pt>
                <c:pt idx="17">
                  <c:v>2.2749999999999955</c:v>
                </c:pt>
                <c:pt idx="18">
                  <c:v>2.2799999999999971</c:v>
                </c:pt>
                <c:pt idx="19">
                  <c:v>2.2849999999999997</c:v>
                </c:pt>
                <c:pt idx="20">
                  <c:v>2.2890000000000001</c:v>
                </c:pt>
                <c:pt idx="21">
                  <c:v>2.2939999999999996</c:v>
                </c:pt>
                <c:pt idx="22">
                  <c:v>2.2979999999999996</c:v>
                </c:pt>
                <c:pt idx="23">
                  <c:v>2.302</c:v>
                </c:pt>
                <c:pt idx="24" formatCode="#,##0.00">
                  <c:v>2.3059999999999969</c:v>
                </c:pt>
                <c:pt idx="25">
                  <c:v>2.3099999999999996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7.7229999999999936</c:v>
                </c:pt>
                <c:pt idx="1">
                  <c:v>7.3879999999999946</c:v>
                </c:pt>
                <c:pt idx="2">
                  <c:v>6.7720000000000002</c:v>
                </c:pt>
                <c:pt idx="3">
                  <c:v>7.9310000000000018</c:v>
                </c:pt>
                <c:pt idx="4">
                  <c:v>7.9959999999999836</c:v>
                </c:pt>
                <c:pt idx="5">
                  <c:v>7.3590000000000089</c:v>
                </c:pt>
                <c:pt idx="6">
                  <c:v>7.5360000000000156</c:v>
                </c:pt>
                <c:pt idx="7">
                  <c:v>6.8900000000000006</c:v>
                </c:pt>
                <c:pt idx="8">
                  <c:v>8.0630000000000379</c:v>
                </c:pt>
                <c:pt idx="9">
                  <c:v>7.6150000000000082</c:v>
                </c:pt>
                <c:pt idx="10">
                  <c:v>8.0769999999999822</c:v>
                </c:pt>
                <c:pt idx="11">
                  <c:v>8.2739999999999867</c:v>
                </c:pt>
                <c:pt idx="12">
                  <c:v>8.3369999999999926</c:v>
                </c:pt>
                <c:pt idx="13">
                  <c:v>8.4809999999999821</c:v>
                </c:pt>
                <c:pt idx="14">
                  <c:v>8.5899999999999839</c:v>
                </c:pt>
                <c:pt idx="15">
                  <c:v>8.677999999999999</c:v>
                </c:pt>
                <c:pt idx="16">
                  <c:v>8.7580000000000027</c:v>
                </c:pt>
                <c:pt idx="17">
                  <c:v>8.8260000000000023</c:v>
                </c:pt>
                <c:pt idx="18">
                  <c:v>8.8890000000000065</c:v>
                </c:pt>
                <c:pt idx="19">
                  <c:v>8.950999999999965</c:v>
                </c:pt>
                <c:pt idx="20">
                  <c:v>9.0169999999999941</c:v>
                </c:pt>
                <c:pt idx="21">
                  <c:v>9.0819999999999972</c:v>
                </c:pt>
                <c:pt idx="22">
                  <c:v>9.1449999999999907</c:v>
                </c:pt>
                <c:pt idx="23">
                  <c:v>9.2040000000000504</c:v>
                </c:pt>
                <c:pt idx="24" formatCode="#,##0.00">
                  <c:v>9.2589999999999737</c:v>
                </c:pt>
                <c:pt idx="25">
                  <c:v>9.3100000000000112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6.8579999999999997</c:v>
                </c:pt>
                <c:pt idx="1">
                  <c:v>5.2410000000000014</c:v>
                </c:pt>
                <c:pt idx="2">
                  <c:v>4.2059999999999977</c:v>
                </c:pt>
                <c:pt idx="3">
                  <c:v>4.8849999999999953</c:v>
                </c:pt>
                <c:pt idx="4">
                  <c:v>4.0389999999999988</c:v>
                </c:pt>
                <c:pt idx="5">
                  <c:v>4.595000000000014</c:v>
                </c:pt>
                <c:pt idx="6">
                  <c:v>4.2770000000000064</c:v>
                </c:pt>
                <c:pt idx="7">
                  <c:v>5.9749999999999979</c:v>
                </c:pt>
                <c:pt idx="8">
                  <c:v>5.3339999999999979</c:v>
                </c:pt>
                <c:pt idx="9">
                  <c:v>5.6710000000000154</c:v>
                </c:pt>
                <c:pt idx="10">
                  <c:v>5.7730000000000148</c:v>
                </c:pt>
                <c:pt idx="11">
                  <c:v>5.915</c:v>
                </c:pt>
                <c:pt idx="12">
                  <c:v>5.8849999999999971</c:v>
                </c:pt>
                <c:pt idx="13">
                  <c:v>5.8510000000000133</c:v>
                </c:pt>
                <c:pt idx="14">
                  <c:v>5.8020000000000147</c:v>
                </c:pt>
                <c:pt idx="15">
                  <c:v>5.7660000000000045</c:v>
                </c:pt>
                <c:pt idx="16">
                  <c:v>5.7389999999999981</c:v>
                </c:pt>
                <c:pt idx="17">
                  <c:v>5.7110000000000039</c:v>
                </c:pt>
                <c:pt idx="18">
                  <c:v>5.6829999999999856</c:v>
                </c:pt>
                <c:pt idx="19">
                  <c:v>5.6540000000000115</c:v>
                </c:pt>
                <c:pt idx="20">
                  <c:v>5.6260000000000048</c:v>
                </c:pt>
                <c:pt idx="21">
                  <c:v>5.5940000000000092</c:v>
                </c:pt>
                <c:pt idx="22">
                  <c:v>5.5609999999999991</c:v>
                </c:pt>
                <c:pt idx="23">
                  <c:v>5.5290000000000044</c:v>
                </c:pt>
                <c:pt idx="24" formatCode="#,##0.00">
                  <c:v>5.4969999999999937</c:v>
                </c:pt>
                <c:pt idx="25">
                  <c:v>5.464999999999991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3.2169999999999956</c:v>
                </c:pt>
                <c:pt idx="1">
                  <c:v>4.2050000000000072</c:v>
                </c:pt>
                <c:pt idx="2">
                  <c:v>4.8660000000000014</c:v>
                </c:pt>
                <c:pt idx="3">
                  <c:v>5.5210000000000043</c:v>
                </c:pt>
                <c:pt idx="4">
                  <c:v>6.3260000000000014</c:v>
                </c:pt>
                <c:pt idx="5">
                  <c:v>5.6630000000000047</c:v>
                </c:pt>
                <c:pt idx="6">
                  <c:v>5.5339999999999954</c:v>
                </c:pt>
                <c:pt idx="7">
                  <c:v>5.9850000000000003</c:v>
                </c:pt>
                <c:pt idx="8">
                  <c:v>6.0020000000000033</c:v>
                </c:pt>
                <c:pt idx="9">
                  <c:v>6.294999999999991</c:v>
                </c:pt>
                <c:pt idx="10">
                  <c:v>6.3509999999999991</c:v>
                </c:pt>
                <c:pt idx="11">
                  <c:v>6.33</c:v>
                </c:pt>
                <c:pt idx="12">
                  <c:v>6.2880000000000082</c:v>
                </c:pt>
                <c:pt idx="13">
                  <c:v>6.2950000000000017</c:v>
                </c:pt>
                <c:pt idx="14">
                  <c:v>6.3570000000000011</c:v>
                </c:pt>
                <c:pt idx="15">
                  <c:v>6.420999999999994</c:v>
                </c:pt>
                <c:pt idx="16">
                  <c:v>6.5029999999999948</c:v>
                </c:pt>
                <c:pt idx="17">
                  <c:v>6.5940000000000074</c:v>
                </c:pt>
                <c:pt idx="18">
                  <c:v>6.6909999999999989</c:v>
                </c:pt>
                <c:pt idx="19">
                  <c:v>6.7900000000000027</c:v>
                </c:pt>
                <c:pt idx="20">
                  <c:v>6.8909999999999973</c:v>
                </c:pt>
                <c:pt idx="21">
                  <c:v>6.9929999999999888</c:v>
                </c:pt>
                <c:pt idx="22">
                  <c:v>7.0949999999999953</c:v>
                </c:pt>
                <c:pt idx="23">
                  <c:v>7.1960000000000068</c:v>
                </c:pt>
                <c:pt idx="24" formatCode="#,##0.00">
                  <c:v>7.2970000000000077</c:v>
                </c:pt>
                <c:pt idx="25">
                  <c:v>7.3969999999999931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12.757999999999987</c:v>
                </c:pt>
                <c:pt idx="1">
                  <c:v>16.953999999999976</c:v>
                </c:pt>
                <c:pt idx="2">
                  <c:v>15.844999999999962</c:v>
                </c:pt>
                <c:pt idx="3">
                  <c:v>16.706000000000031</c:v>
                </c:pt>
                <c:pt idx="4">
                  <c:v>18.485999999999944</c:v>
                </c:pt>
                <c:pt idx="5">
                  <c:v>21.690000000000005</c:v>
                </c:pt>
                <c:pt idx="6">
                  <c:v>21.942000000000014</c:v>
                </c:pt>
                <c:pt idx="7">
                  <c:v>21.955999999999943</c:v>
                </c:pt>
                <c:pt idx="8">
                  <c:v>25.899999999999981</c:v>
                </c:pt>
                <c:pt idx="9">
                  <c:v>25.829999999999995</c:v>
                </c:pt>
                <c:pt idx="10">
                  <c:v>25.79000000000001</c:v>
                </c:pt>
                <c:pt idx="11">
                  <c:v>26.109999999999939</c:v>
                </c:pt>
                <c:pt idx="12">
                  <c:v>26.242000000000047</c:v>
                </c:pt>
                <c:pt idx="13">
                  <c:v>26.426999999999953</c:v>
                </c:pt>
                <c:pt idx="14">
                  <c:v>26.632000000000009</c:v>
                </c:pt>
                <c:pt idx="15">
                  <c:v>26.796999999999979</c:v>
                </c:pt>
                <c:pt idx="16">
                  <c:v>26.947999999999997</c:v>
                </c:pt>
                <c:pt idx="17">
                  <c:v>27.107000000000024</c:v>
                </c:pt>
                <c:pt idx="18">
                  <c:v>27.273999999999969</c:v>
                </c:pt>
                <c:pt idx="19">
                  <c:v>27.448999999999966</c:v>
                </c:pt>
                <c:pt idx="20">
                  <c:v>27.637000000000008</c:v>
                </c:pt>
                <c:pt idx="21">
                  <c:v>27.82200000000002</c:v>
                </c:pt>
                <c:pt idx="22">
                  <c:v>28.006999999999991</c:v>
                </c:pt>
                <c:pt idx="23">
                  <c:v>28.192000000000057</c:v>
                </c:pt>
                <c:pt idx="24" formatCode="#,##0.00">
                  <c:v>28.377000000000031</c:v>
                </c:pt>
                <c:pt idx="25">
                  <c:v>28.561999999999983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17.917999999999996</c:v>
                </c:pt>
                <c:pt idx="1">
                  <c:v>19.164000000000044</c:v>
                </c:pt>
                <c:pt idx="2">
                  <c:v>24.009000000000007</c:v>
                </c:pt>
                <c:pt idx="3">
                  <c:v>21.745000000000026</c:v>
                </c:pt>
                <c:pt idx="4">
                  <c:v>24.872000000000035</c:v>
                </c:pt>
                <c:pt idx="5">
                  <c:v>21.463999999999981</c:v>
                </c:pt>
                <c:pt idx="6">
                  <c:v>25.61099999999999</c:v>
                </c:pt>
                <c:pt idx="7">
                  <c:v>25.415999999999993</c:v>
                </c:pt>
                <c:pt idx="8">
                  <c:v>26.605000000000025</c:v>
                </c:pt>
                <c:pt idx="9">
                  <c:v>23.453999999999969</c:v>
                </c:pt>
                <c:pt idx="10">
                  <c:v>21.250999999999998</c:v>
                </c:pt>
                <c:pt idx="11">
                  <c:v>21.690000000000023</c:v>
                </c:pt>
                <c:pt idx="12">
                  <c:v>22.20000000000001</c:v>
                </c:pt>
                <c:pt idx="13">
                  <c:v>22.529999999999951</c:v>
                </c:pt>
                <c:pt idx="14">
                  <c:v>22.737000000000002</c:v>
                </c:pt>
                <c:pt idx="15">
                  <c:v>22.893000000000043</c:v>
                </c:pt>
                <c:pt idx="16">
                  <c:v>23.07099999999998</c:v>
                </c:pt>
                <c:pt idx="17">
                  <c:v>23.246000000000013</c:v>
                </c:pt>
                <c:pt idx="18">
                  <c:v>23.418999999999997</c:v>
                </c:pt>
                <c:pt idx="19">
                  <c:v>23.591999999999992</c:v>
                </c:pt>
                <c:pt idx="20">
                  <c:v>23.771000000000004</c:v>
                </c:pt>
                <c:pt idx="21">
                  <c:v>23.942000000000039</c:v>
                </c:pt>
                <c:pt idx="22">
                  <c:v>24.113999999999994</c:v>
                </c:pt>
                <c:pt idx="23">
                  <c:v>24.286000000000044</c:v>
                </c:pt>
                <c:pt idx="24" formatCode="#,##0.00">
                  <c:v>24.457999999999998</c:v>
                </c:pt>
                <c:pt idx="25">
                  <c:v>24.629999999999978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8.4629999999999761</c:v>
                </c:pt>
                <c:pt idx="1">
                  <c:v>7.1589999999999883</c:v>
                </c:pt>
                <c:pt idx="2">
                  <c:v>8.1359999999999957</c:v>
                </c:pt>
                <c:pt idx="3">
                  <c:v>8.9109999999999925</c:v>
                </c:pt>
                <c:pt idx="4">
                  <c:v>8.1920000000000073</c:v>
                </c:pt>
                <c:pt idx="5">
                  <c:v>10.133999999999999</c:v>
                </c:pt>
                <c:pt idx="6">
                  <c:v>8.8210000000000015</c:v>
                </c:pt>
                <c:pt idx="7">
                  <c:v>8.6229999999999993</c:v>
                </c:pt>
                <c:pt idx="8">
                  <c:v>6.5630000000000042</c:v>
                </c:pt>
                <c:pt idx="9">
                  <c:v>9.7400000000000073</c:v>
                </c:pt>
                <c:pt idx="10">
                  <c:v>9.2639999999999958</c:v>
                </c:pt>
                <c:pt idx="11">
                  <c:v>9.0329999999999959</c:v>
                </c:pt>
                <c:pt idx="12">
                  <c:v>8.2519999999999989</c:v>
                </c:pt>
                <c:pt idx="13">
                  <c:v>8.0339999999999954</c:v>
                </c:pt>
                <c:pt idx="14">
                  <c:v>8.1350000000000122</c:v>
                </c:pt>
                <c:pt idx="15">
                  <c:v>8.1920000000000073</c:v>
                </c:pt>
                <c:pt idx="16">
                  <c:v>8.2569999999999855</c:v>
                </c:pt>
                <c:pt idx="17">
                  <c:v>8.3190000000000062</c:v>
                </c:pt>
                <c:pt idx="18">
                  <c:v>8.3699999999999992</c:v>
                </c:pt>
                <c:pt idx="19">
                  <c:v>8.4159999999999826</c:v>
                </c:pt>
                <c:pt idx="20">
                  <c:v>8.4660000000000029</c:v>
                </c:pt>
                <c:pt idx="21">
                  <c:v>8.5220000000000056</c:v>
                </c:pt>
                <c:pt idx="22">
                  <c:v>8.5799999999999859</c:v>
                </c:pt>
                <c:pt idx="23">
                  <c:v>8.6380000000000088</c:v>
                </c:pt>
                <c:pt idx="24" formatCode="#,##0.00">
                  <c:v>8.6949999999999861</c:v>
                </c:pt>
                <c:pt idx="25">
                  <c:v>8.7510000000000066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9.1829999999999945</c:v>
                </c:pt>
                <c:pt idx="1">
                  <c:v>9.7999999999999847</c:v>
                </c:pt>
                <c:pt idx="2">
                  <c:v>8.7070000000000025</c:v>
                </c:pt>
                <c:pt idx="3">
                  <c:v>9.5189999999999984</c:v>
                </c:pt>
                <c:pt idx="4">
                  <c:v>8.9370000000000136</c:v>
                </c:pt>
                <c:pt idx="5">
                  <c:v>11.363000000000028</c:v>
                </c:pt>
                <c:pt idx="6">
                  <c:v>11.978999999999987</c:v>
                </c:pt>
                <c:pt idx="7">
                  <c:v>12.463000000000013</c:v>
                </c:pt>
                <c:pt idx="8">
                  <c:v>12.427999999999964</c:v>
                </c:pt>
                <c:pt idx="9">
                  <c:v>10.402999999999988</c:v>
                </c:pt>
                <c:pt idx="10">
                  <c:v>9.785000000000009</c:v>
                </c:pt>
                <c:pt idx="11">
                  <c:v>9.6030000000000104</c:v>
                </c:pt>
                <c:pt idx="12">
                  <c:v>9.4789999999999921</c:v>
                </c:pt>
                <c:pt idx="13">
                  <c:v>9.4879999999999978</c:v>
                </c:pt>
                <c:pt idx="14">
                  <c:v>9.5070000000000014</c:v>
                </c:pt>
                <c:pt idx="15">
                  <c:v>9.4949999999999939</c:v>
                </c:pt>
                <c:pt idx="16">
                  <c:v>9.4770000000000092</c:v>
                </c:pt>
                <c:pt idx="17">
                  <c:v>9.4609999999999985</c:v>
                </c:pt>
                <c:pt idx="18">
                  <c:v>9.4489999999999945</c:v>
                </c:pt>
                <c:pt idx="19">
                  <c:v>9.4419999999999895</c:v>
                </c:pt>
                <c:pt idx="20">
                  <c:v>9.4410000000000025</c:v>
                </c:pt>
                <c:pt idx="21">
                  <c:v>9.4450000000000092</c:v>
                </c:pt>
                <c:pt idx="22">
                  <c:v>9.4520000000000035</c:v>
                </c:pt>
                <c:pt idx="23">
                  <c:v>9.4610000000000056</c:v>
                </c:pt>
                <c:pt idx="24" formatCode="#,##0.00">
                  <c:v>9.4730000000000025</c:v>
                </c:pt>
                <c:pt idx="25">
                  <c:v>9.4869999999999912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16.242999999999981</c:v>
                </c:pt>
                <c:pt idx="1">
                  <c:v>14.866999999999997</c:v>
                </c:pt>
                <c:pt idx="2">
                  <c:v>12.734000000000039</c:v>
                </c:pt>
                <c:pt idx="3">
                  <c:v>12.800999999999986</c:v>
                </c:pt>
                <c:pt idx="4">
                  <c:v>14.220999999999963</c:v>
                </c:pt>
                <c:pt idx="5">
                  <c:v>14.653999999999971</c:v>
                </c:pt>
                <c:pt idx="6">
                  <c:v>13.322999999999976</c:v>
                </c:pt>
                <c:pt idx="7">
                  <c:v>12.518000000000013</c:v>
                </c:pt>
                <c:pt idx="8">
                  <c:v>12.606999999999985</c:v>
                </c:pt>
                <c:pt idx="9">
                  <c:v>12.748000000000035</c:v>
                </c:pt>
                <c:pt idx="10">
                  <c:v>12.668999999999984</c:v>
                </c:pt>
                <c:pt idx="11">
                  <c:v>12.474999999999984</c:v>
                </c:pt>
                <c:pt idx="12">
                  <c:v>12.56299999999999</c:v>
                </c:pt>
                <c:pt idx="13">
                  <c:v>12.62000000000001</c:v>
                </c:pt>
                <c:pt idx="14">
                  <c:v>12.69100000000002</c:v>
                </c:pt>
                <c:pt idx="15">
                  <c:v>12.731999999999969</c:v>
                </c:pt>
                <c:pt idx="16">
                  <c:v>12.764000000000005</c:v>
                </c:pt>
                <c:pt idx="17">
                  <c:v>12.79700000000002</c:v>
                </c:pt>
                <c:pt idx="18">
                  <c:v>12.831000000000001</c:v>
                </c:pt>
                <c:pt idx="19">
                  <c:v>12.864000000000024</c:v>
                </c:pt>
                <c:pt idx="20">
                  <c:v>12.896999999999968</c:v>
                </c:pt>
                <c:pt idx="21">
                  <c:v>12.932000000000006</c:v>
                </c:pt>
                <c:pt idx="22">
                  <c:v>12.967000000000011</c:v>
                </c:pt>
                <c:pt idx="23">
                  <c:v>13.002000000000001</c:v>
                </c:pt>
                <c:pt idx="24" formatCode="#,##0.00">
                  <c:v>13.036999999999978</c:v>
                </c:pt>
                <c:pt idx="25">
                  <c:v>13.071000000000035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26.185000000000038</c:v>
                </c:pt>
                <c:pt idx="1">
                  <c:v>26.870000000000008</c:v>
                </c:pt>
                <c:pt idx="2">
                  <c:v>27.331000000000028</c:v>
                </c:pt>
                <c:pt idx="3">
                  <c:v>29.42600000000002</c:v>
                </c:pt>
                <c:pt idx="4">
                  <c:v>27.982999999999965</c:v>
                </c:pt>
                <c:pt idx="5">
                  <c:v>28.664000000000062</c:v>
                </c:pt>
                <c:pt idx="6">
                  <c:v>29.892999999999962</c:v>
                </c:pt>
                <c:pt idx="7">
                  <c:v>29.344000000000001</c:v>
                </c:pt>
                <c:pt idx="8">
                  <c:v>28.414000000000012</c:v>
                </c:pt>
                <c:pt idx="9">
                  <c:v>26.55400000000003</c:v>
                </c:pt>
                <c:pt idx="10">
                  <c:v>27.043999999999979</c:v>
                </c:pt>
                <c:pt idx="11">
                  <c:v>27.16699999999998</c:v>
                </c:pt>
                <c:pt idx="12">
                  <c:v>27.303999999999963</c:v>
                </c:pt>
                <c:pt idx="13">
                  <c:v>27.499000000000049</c:v>
                </c:pt>
                <c:pt idx="14">
                  <c:v>27.721999999999987</c:v>
                </c:pt>
                <c:pt idx="15">
                  <c:v>27.954000000000008</c:v>
                </c:pt>
                <c:pt idx="16">
                  <c:v>28.130999999999986</c:v>
                </c:pt>
                <c:pt idx="17">
                  <c:v>28.315999999999956</c:v>
                </c:pt>
                <c:pt idx="18">
                  <c:v>28.506999999999962</c:v>
                </c:pt>
                <c:pt idx="19">
                  <c:v>28.708999999999897</c:v>
                </c:pt>
                <c:pt idx="20">
                  <c:v>28.939999999999994</c:v>
                </c:pt>
                <c:pt idx="21">
                  <c:v>29.174999999999994</c:v>
                </c:pt>
                <c:pt idx="22">
                  <c:v>29.413000000000014</c:v>
                </c:pt>
                <c:pt idx="23">
                  <c:v>29.652000000000065</c:v>
                </c:pt>
                <c:pt idx="24" formatCode="#,##0.00">
                  <c:v>29.892000000000035</c:v>
                </c:pt>
                <c:pt idx="25">
                  <c:v>30.132999999999921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40.68100000000009</c:v>
                </c:pt>
                <c:pt idx="1">
                  <c:v>42.171999999999997</c:v>
                </c:pt>
                <c:pt idx="2">
                  <c:v>43.149000000000001</c:v>
                </c:pt>
                <c:pt idx="3">
                  <c:v>43.338000000000036</c:v>
                </c:pt>
                <c:pt idx="4">
                  <c:v>46.124000000000066</c:v>
                </c:pt>
                <c:pt idx="5">
                  <c:v>38.604000000000163</c:v>
                </c:pt>
                <c:pt idx="6">
                  <c:v>43.371999999999964</c:v>
                </c:pt>
                <c:pt idx="7">
                  <c:v>45.113000000000049</c:v>
                </c:pt>
                <c:pt idx="8">
                  <c:v>43.829000000000029</c:v>
                </c:pt>
                <c:pt idx="9">
                  <c:v>44.17</c:v>
                </c:pt>
                <c:pt idx="10">
                  <c:v>43.783000000000158</c:v>
                </c:pt>
                <c:pt idx="11">
                  <c:v>44.522000000000041</c:v>
                </c:pt>
                <c:pt idx="12">
                  <c:v>45.000999999999969</c:v>
                </c:pt>
                <c:pt idx="13">
                  <c:v>45.398999999999994</c:v>
                </c:pt>
                <c:pt idx="14">
                  <c:v>45.915999999999983</c:v>
                </c:pt>
                <c:pt idx="15">
                  <c:v>46.26399999999996</c:v>
                </c:pt>
                <c:pt idx="16">
                  <c:v>46.529000000000046</c:v>
                </c:pt>
                <c:pt idx="17">
                  <c:v>46.772999999999797</c:v>
                </c:pt>
                <c:pt idx="18">
                  <c:v>47.007000000000033</c:v>
                </c:pt>
                <c:pt idx="19">
                  <c:v>47.239000000000104</c:v>
                </c:pt>
                <c:pt idx="20">
                  <c:v>47.466000000000051</c:v>
                </c:pt>
                <c:pt idx="21">
                  <c:v>47.692000000000057</c:v>
                </c:pt>
                <c:pt idx="22">
                  <c:v>47.915000000000013</c:v>
                </c:pt>
                <c:pt idx="23">
                  <c:v>48.138999999999932</c:v>
                </c:pt>
                <c:pt idx="24" formatCode="#,##0.00">
                  <c:v>48.362999999999971</c:v>
                </c:pt>
                <c:pt idx="25">
                  <c:v>48.590000000000039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19.776999999999983</c:v>
                </c:pt>
                <c:pt idx="1">
                  <c:v>15.016999999999996</c:v>
                </c:pt>
                <c:pt idx="2">
                  <c:v>16.361999999999991</c:v>
                </c:pt>
                <c:pt idx="3">
                  <c:v>16.19699999999996</c:v>
                </c:pt>
                <c:pt idx="4">
                  <c:v>17.696999999999996</c:v>
                </c:pt>
                <c:pt idx="5">
                  <c:v>17.668999999999961</c:v>
                </c:pt>
                <c:pt idx="6">
                  <c:v>14.210999999999959</c:v>
                </c:pt>
                <c:pt idx="7">
                  <c:v>12.420000000000007</c:v>
                </c:pt>
                <c:pt idx="8">
                  <c:v>19.452999999999996</c:v>
                </c:pt>
                <c:pt idx="9">
                  <c:v>16.173000000000002</c:v>
                </c:pt>
                <c:pt idx="10">
                  <c:v>12.60999999999998</c:v>
                </c:pt>
                <c:pt idx="11">
                  <c:v>12.603000000000002</c:v>
                </c:pt>
                <c:pt idx="12">
                  <c:v>12.642000000000001</c:v>
                </c:pt>
                <c:pt idx="13">
                  <c:v>12.757999999999997</c:v>
                </c:pt>
                <c:pt idx="14">
                  <c:v>12.921999999999976</c:v>
                </c:pt>
                <c:pt idx="15">
                  <c:v>12.958999999999989</c:v>
                </c:pt>
                <c:pt idx="16">
                  <c:v>12.986000000000027</c:v>
                </c:pt>
                <c:pt idx="17">
                  <c:v>13.000000000000007</c:v>
                </c:pt>
                <c:pt idx="18">
                  <c:v>13.005000000000004</c:v>
                </c:pt>
                <c:pt idx="19">
                  <c:v>13.002999999999981</c:v>
                </c:pt>
                <c:pt idx="20">
                  <c:v>13.010000000000016</c:v>
                </c:pt>
                <c:pt idx="21">
                  <c:v>13.012999999999993</c:v>
                </c:pt>
                <c:pt idx="22">
                  <c:v>13.015999999999973</c:v>
                </c:pt>
                <c:pt idx="23">
                  <c:v>13.01699999999996</c:v>
                </c:pt>
                <c:pt idx="24">
                  <c:v>13.016999999999992</c:v>
                </c:pt>
                <c:pt idx="25">
                  <c:v>13.015999999999991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42.213999999999928</c:v>
                </c:pt>
                <c:pt idx="1">
                  <c:v>42.124999999999957</c:v>
                </c:pt>
                <c:pt idx="2">
                  <c:v>40.724999999999952</c:v>
                </c:pt>
                <c:pt idx="3">
                  <c:v>41.166999999999945</c:v>
                </c:pt>
                <c:pt idx="4">
                  <c:v>41.895999999999944</c:v>
                </c:pt>
                <c:pt idx="5">
                  <c:v>41.151999999999909</c:v>
                </c:pt>
                <c:pt idx="6">
                  <c:v>40.513999999999925</c:v>
                </c:pt>
                <c:pt idx="7">
                  <c:v>41.025000000000034</c:v>
                </c:pt>
                <c:pt idx="8">
                  <c:v>41.176000000000087</c:v>
                </c:pt>
                <c:pt idx="9">
                  <c:v>43.554000000000023</c:v>
                </c:pt>
                <c:pt idx="10">
                  <c:v>42.152000000000015</c:v>
                </c:pt>
                <c:pt idx="11">
                  <c:v>42.425000000000068</c:v>
                </c:pt>
                <c:pt idx="12">
                  <c:v>42.254999999999939</c:v>
                </c:pt>
                <c:pt idx="13">
                  <c:v>42.22099999999989</c:v>
                </c:pt>
                <c:pt idx="14">
                  <c:v>42.141000000000041</c:v>
                </c:pt>
                <c:pt idx="15">
                  <c:v>41.911999999999999</c:v>
                </c:pt>
                <c:pt idx="16">
                  <c:v>41.682000000000002</c:v>
                </c:pt>
                <c:pt idx="17">
                  <c:v>41.435999999999964</c:v>
                </c:pt>
                <c:pt idx="18">
                  <c:v>41.196000000000026</c:v>
                </c:pt>
                <c:pt idx="19">
                  <c:v>40.963999999999949</c:v>
                </c:pt>
                <c:pt idx="20">
                  <c:v>40.770999999999958</c:v>
                </c:pt>
                <c:pt idx="21">
                  <c:v>40.560000000000052</c:v>
                </c:pt>
                <c:pt idx="22">
                  <c:v>40.352999999999888</c:v>
                </c:pt>
                <c:pt idx="23">
                  <c:v>40.149999999999977</c:v>
                </c:pt>
                <c:pt idx="24">
                  <c:v>39.950999999999979</c:v>
                </c:pt>
                <c:pt idx="25">
                  <c:v>39.76099999999996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22.902000000000012</c:v>
                </c:pt>
                <c:pt idx="1">
                  <c:v>21.521999999999974</c:v>
                </c:pt>
                <c:pt idx="2">
                  <c:v>22.128000000000068</c:v>
                </c:pt>
                <c:pt idx="3">
                  <c:v>23.721999999999973</c:v>
                </c:pt>
                <c:pt idx="4">
                  <c:v>21.861000000000018</c:v>
                </c:pt>
                <c:pt idx="5">
                  <c:v>22.763999999999974</c:v>
                </c:pt>
                <c:pt idx="6">
                  <c:v>22.239000000000022</c:v>
                </c:pt>
                <c:pt idx="7">
                  <c:v>24.335000000000051</c:v>
                </c:pt>
                <c:pt idx="8">
                  <c:v>29.260999999999903</c:v>
                </c:pt>
                <c:pt idx="9">
                  <c:v>30.346999999999898</c:v>
                </c:pt>
                <c:pt idx="10">
                  <c:v>28.264000000000028</c:v>
                </c:pt>
                <c:pt idx="11">
                  <c:v>27.583000000000013</c:v>
                </c:pt>
                <c:pt idx="12">
                  <c:v>27.651999999999965</c:v>
                </c:pt>
                <c:pt idx="13">
                  <c:v>27.867999999999999</c:v>
                </c:pt>
                <c:pt idx="14">
                  <c:v>28.077999999999999</c:v>
                </c:pt>
                <c:pt idx="15">
                  <c:v>28.203999999999986</c:v>
                </c:pt>
                <c:pt idx="16">
                  <c:v>28.291999999999984</c:v>
                </c:pt>
                <c:pt idx="17">
                  <c:v>28.301000000000048</c:v>
                </c:pt>
                <c:pt idx="18">
                  <c:v>28.34700000000003</c:v>
                </c:pt>
                <c:pt idx="19">
                  <c:v>28.372999999999987</c:v>
                </c:pt>
                <c:pt idx="20">
                  <c:v>28.438000000000024</c:v>
                </c:pt>
                <c:pt idx="21">
                  <c:v>28.507999999999932</c:v>
                </c:pt>
                <c:pt idx="22">
                  <c:v>28.585000000000043</c:v>
                </c:pt>
                <c:pt idx="23">
                  <c:v>28.666000000000039</c:v>
                </c:pt>
                <c:pt idx="24" formatCode="#,##0.00">
                  <c:v>28.748999999999981</c:v>
                </c:pt>
                <c:pt idx="25">
                  <c:v>28.832999999999949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83.614999999999981</c:v>
                </c:pt>
                <c:pt idx="1">
                  <c:v>79.570999999999955</c:v>
                </c:pt>
                <c:pt idx="2">
                  <c:v>86.734000000000023</c:v>
                </c:pt>
                <c:pt idx="3">
                  <c:v>81.288000000000039</c:v>
                </c:pt>
                <c:pt idx="4">
                  <c:v>89.566000000000059</c:v>
                </c:pt>
                <c:pt idx="5">
                  <c:v>91.964000000000098</c:v>
                </c:pt>
                <c:pt idx="6">
                  <c:v>92.217999999999947</c:v>
                </c:pt>
                <c:pt idx="7">
                  <c:v>93.067999999999842</c:v>
                </c:pt>
                <c:pt idx="8">
                  <c:v>86.269000000000105</c:v>
                </c:pt>
                <c:pt idx="9">
                  <c:v>96.029999999999944</c:v>
                </c:pt>
                <c:pt idx="10">
                  <c:v>95.322000000000131</c:v>
                </c:pt>
                <c:pt idx="11">
                  <c:v>95.070999999999927</c:v>
                </c:pt>
                <c:pt idx="12">
                  <c:v>96.713999999999942</c:v>
                </c:pt>
                <c:pt idx="13">
                  <c:v>97.492000000000047</c:v>
                </c:pt>
                <c:pt idx="14">
                  <c:v>98.34399999999998</c:v>
                </c:pt>
                <c:pt idx="15">
                  <c:v>99.475000000000065</c:v>
                </c:pt>
                <c:pt idx="16">
                  <c:v>100.41900000000007</c:v>
                </c:pt>
                <c:pt idx="17">
                  <c:v>101.28799999999981</c:v>
                </c:pt>
                <c:pt idx="18">
                  <c:v>102.10900000000011</c:v>
                </c:pt>
                <c:pt idx="19">
                  <c:v>102.90299999999993</c:v>
                </c:pt>
                <c:pt idx="20">
                  <c:v>103.71000000000006</c:v>
                </c:pt>
                <c:pt idx="21">
                  <c:v>104.50399999999991</c:v>
                </c:pt>
                <c:pt idx="22">
                  <c:v>105.28000000000004</c:v>
                </c:pt>
                <c:pt idx="23">
                  <c:v>106.04900000000009</c:v>
                </c:pt>
                <c:pt idx="24">
                  <c:v>106.78100000000006</c:v>
                </c:pt>
                <c:pt idx="25">
                  <c:v>107.49200000000005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68.333999999999946</c:v>
                </c:pt>
                <c:pt idx="1">
                  <c:v>71.16</c:v>
                </c:pt>
                <c:pt idx="2">
                  <c:v>73.885999999999981</c:v>
                </c:pt>
                <c:pt idx="3">
                  <c:v>76.885000000000048</c:v>
                </c:pt>
                <c:pt idx="4">
                  <c:v>81.184999999999974</c:v>
                </c:pt>
                <c:pt idx="5">
                  <c:v>83.835000000000036</c:v>
                </c:pt>
                <c:pt idx="6">
                  <c:v>87.058999999999997</c:v>
                </c:pt>
                <c:pt idx="7">
                  <c:v>89.069999999999951</c:v>
                </c:pt>
                <c:pt idx="8">
                  <c:v>92.262000000000015</c:v>
                </c:pt>
                <c:pt idx="9">
                  <c:v>90.891999999999982</c:v>
                </c:pt>
                <c:pt idx="10">
                  <c:v>88.607000000000028</c:v>
                </c:pt>
                <c:pt idx="11">
                  <c:v>89.237999999999971</c:v>
                </c:pt>
                <c:pt idx="12">
                  <c:v>88.95700000000005</c:v>
                </c:pt>
                <c:pt idx="13">
                  <c:v>89.368999999999886</c:v>
                </c:pt>
                <c:pt idx="14">
                  <c:v>90.017000000000024</c:v>
                </c:pt>
                <c:pt idx="15">
                  <c:v>90.50800000000001</c:v>
                </c:pt>
                <c:pt idx="16">
                  <c:v>91.023999999999972</c:v>
                </c:pt>
                <c:pt idx="17">
                  <c:v>91.539000000000044</c:v>
                </c:pt>
                <c:pt idx="18">
                  <c:v>92.054999999999964</c:v>
                </c:pt>
                <c:pt idx="19">
                  <c:v>92.578999999999922</c:v>
                </c:pt>
                <c:pt idx="20">
                  <c:v>93.138000000000019</c:v>
                </c:pt>
                <c:pt idx="21">
                  <c:v>93.694000000000059</c:v>
                </c:pt>
                <c:pt idx="22">
                  <c:v>94.251999999999953</c:v>
                </c:pt>
                <c:pt idx="23">
                  <c:v>94.808000000000163</c:v>
                </c:pt>
                <c:pt idx="24">
                  <c:v>95.361999999999981</c:v>
                </c:pt>
                <c:pt idx="25">
                  <c:v>95.911999999999949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83.109000000000108</c:v>
                </c:pt>
                <c:pt idx="1">
                  <c:v>83.909000000000006</c:v>
                </c:pt>
                <c:pt idx="2">
                  <c:v>83.21400000000007</c:v>
                </c:pt>
                <c:pt idx="3">
                  <c:v>85.56500000000004</c:v>
                </c:pt>
                <c:pt idx="4">
                  <c:v>88.328000000000003</c:v>
                </c:pt>
                <c:pt idx="5">
                  <c:v>81.922000000000196</c:v>
                </c:pt>
                <c:pt idx="6">
                  <c:v>86.587999999999909</c:v>
                </c:pt>
                <c:pt idx="7">
                  <c:v>86.975000000000065</c:v>
                </c:pt>
                <c:pt idx="8">
                  <c:v>84.850000000000023</c:v>
                </c:pt>
                <c:pt idx="9">
                  <c:v>83.472000000000065</c:v>
                </c:pt>
                <c:pt idx="10">
                  <c:v>83.496000000000123</c:v>
                </c:pt>
                <c:pt idx="11">
                  <c:v>84.164000000000016</c:v>
                </c:pt>
                <c:pt idx="12">
                  <c:v>84.867999999999924</c:v>
                </c:pt>
                <c:pt idx="13">
                  <c:v>85.518000000000058</c:v>
                </c:pt>
                <c:pt idx="14">
                  <c:v>86.328999999999994</c:v>
                </c:pt>
                <c:pt idx="15">
                  <c:v>86.949999999999932</c:v>
                </c:pt>
                <c:pt idx="16">
                  <c:v>87.424000000000035</c:v>
                </c:pt>
                <c:pt idx="17">
                  <c:v>87.885999999999768</c:v>
                </c:pt>
                <c:pt idx="18">
                  <c:v>88.344999999999999</c:v>
                </c:pt>
                <c:pt idx="19">
                  <c:v>88.812000000000026</c:v>
                </c:pt>
                <c:pt idx="20">
                  <c:v>89.303000000000011</c:v>
                </c:pt>
                <c:pt idx="21">
                  <c:v>89.799000000000063</c:v>
                </c:pt>
                <c:pt idx="22">
                  <c:v>90.295000000000044</c:v>
                </c:pt>
                <c:pt idx="23">
                  <c:v>90.793000000000006</c:v>
                </c:pt>
                <c:pt idx="24">
                  <c:v>91.291999999999987</c:v>
                </c:pt>
                <c:pt idx="25">
                  <c:v>91.793999999999997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24.143988022610905</c:v>
                </c:pt>
                <c:pt idx="1">
                  <c:v>23.825299399916126</c:v>
                </c:pt>
                <c:pt idx="2">
                  <c:v>24.36094775057855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24.707785892380329</c:v>
                </c:pt>
                <c:pt idx="1">
                  <c:v>25.283705853314721</c:v>
                </c:pt>
                <c:pt idx="2">
                  <c:v>25.453812020976198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27.103558439874348</c:v>
                </c:pt>
                <c:pt idx="1">
                  <c:v>27.199808247087343</c:v>
                </c:pt>
                <c:pt idx="2">
                  <c:v>28.526995180569436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6.7089883468019913</c:v>
                </c:pt>
                <c:pt idx="1">
                  <c:v>8.0650361962157362</c:v>
                </c:pt>
                <c:pt idx="2">
                  <c:v>7.6519076028109705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12.128285382516045</c:v>
                </c:pt>
                <c:pt idx="1">
                  <c:v>12.027929724840273</c:v>
                </c:pt>
                <c:pt idx="2">
                  <c:v>10.552058342710339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5.2073939158163878</c:v>
                </c:pt>
                <c:pt idx="1">
                  <c:v>3.5982205786258192</c:v>
                </c:pt>
                <c:pt idx="2">
                  <c:v>3.4542791023545134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1.573999999999927</c:v>
                </c:pt>
                <c:pt idx="1">
                  <c:v>4.7719999999999914</c:v>
                </c:pt>
                <c:pt idx="2">
                  <c:v>3.3580000000000325</c:v>
                </c:pt>
                <c:pt idx="3">
                  <c:v>5.5000000000000533</c:v>
                </c:pt>
                <c:pt idx="4">
                  <c:v>1.0000000000001066</c:v>
                </c:pt>
                <c:pt idx="5">
                  <c:v>-5.0589999999999815</c:v>
                </c:pt>
                <c:pt idx="7">
                  <c:v>11.145000000000095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8.2979999999998739</c:v>
                </c:pt>
                <c:pt idx="1">
                  <c:v>7.3049999999999216</c:v>
                </c:pt>
                <c:pt idx="2">
                  <c:v>12.169999999999916</c:v>
                </c:pt>
                <c:pt idx="3">
                  <c:v>0.5689999999999209</c:v>
                </c:pt>
                <c:pt idx="4">
                  <c:v>-2.3910000000000551</c:v>
                </c:pt>
                <c:pt idx="5">
                  <c:v>0.40600000000001124</c:v>
                </c:pt>
                <c:pt idx="7">
                  <c:v>26.356999999999587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0.4846029368474003</c:v>
                </c:pt>
                <c:pt idx="2">
                  <c:v>0.10709434923183991</c:v>
                </c:pt>
                <c:pt idx="3">
                  <c:v>-1.3488660946173625</c:v>
                </c:pt>
                <c:pt idx="4">
                  <c:v>-0.13472031240493454</c:v>
                </c:pt>
                <c:pt idx="6">
                  <c:v>0.70324692708945147</c:v>
                </c:pt>
                <c:pt idx="7">
                  <c:v>1.1637049645268904</c:v>
                </c:pt>
                <c:pt idx="8">
                  <c:v>0.93793610961325768</c:v>
                </c:pt>
                <c:pt idx="10">
                  <c:v>2.8868413175329399</c:v>
                </c:pt>
                <c:pt idx="11">
                  <c:v>-0.79023185072664148</c:v>
                </c:pt>
                <c:pt idx="12">
                  <c:v>0.26438388313299033</c:v>
                </c:pt>
                <c:pt idx="14">
                  <c:v>-0.63329984497150216</c:v>
                </c:pt>
                <c:pt idx="15">
                  <c:v>0.36071674653392893</c:v>
                </c:pt>
                <c:pt idx="16">
                  <c:v>1.2113066839212649</c:v>
                </c:pt>
                <c:pt idx="17">
                  <c:v>1.0294859168495485</c:v>
                </c:pt>
                <c:pt idx="19">
                  <c:v>-0.26008176964130714</c:v>
                </c:pt>
                <c:pt idx="20">
                  <c:v>-0.73756944492692211</c:v>
                </c:pt>
                <c:pt idx="21">
                  <c:v>-0.49325818694553325</c:v>
                </c:pt>
                <c:pt idx="22">
                  <c:v>0.10931881746440997</c:v>
                </c:pt>
                <c:pt idx="23">
                  <c:v>-0.43174456704375697</c:v>
                </c:pt>
                <c:pt idx="25">
                  <c:v>-1.8740626769384039</c:v>
                </c:pt>
                <c:pt idx="26">
                  <c:v>-0.69774249542289279</c:v>
                </c:pt>
                <c:pt idx="27">
                  <c:v>-0.88278423242647008</c:v>
                </c:pt>
                <c:pt idx="29">
                  <c:v>0.168273624746762</c:v>
                </c:pt>
                <c:pt idx="30">
                  <c:v>0.28781765414240823</c:v>
                </c:pt>
                <c:pt idx="31">
                  <c:v>2.3572824366216105</c:v>
                </c:pt>
                <c:pt idx="32">
                  <c:v>0.80542751720720229</c:v>
                </c:pt>
                <c:pt idx="33">
                  <c:v>-0.38884048998284459</c:v>
                </c:pt>
                <c:pt idx="34">
                  <c:v>0.41718799801879758</c:v>
                </c:pt>
                <c:pt idx="36">
                  <c:v>1.6670770141107294</c:v>
                </c:pt>
                <c:pt idx="37">
                  <c:v>1.2611424406818061</c:v>
                </c:pt>
                <c:pt idx="38">
                  <c:v>1.1335845439714998</c:v>
                </c:pt>
                <c:pt idx="39">
                  <c:v>1.0481842591372637</c:v>
                </c:pt>
                <c:pt idx="40">
                  <c:v>1.2950619334381352</c:v>
                </c:pt>
                <c:pt idx="42">
                  <c:v>2.7339543589775417</c:v>
                </c:pt>
                <c:pt idx="43">
                  <c:v>0.29976893344247912</c:v>
                </c:pt>
                <c:pt idx="44">
                  <c:v>1.1134122254444101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0.64846431068388277</c:v>
                </c:pt>
                <c:pt idx="2">
                  <c:v>-1.8417709567841833</c:v>
                </c:pt>
                <c:pt idx="3">
                  <c:v>-5.504448792683359</c:v>
                </c:pt>
                <c:pt idx="4">
                  <c:v>-2.5677938312122062</c:v>
                </c:pt>
                <c:pt idx="6">
                  <c:v>-0.66952521717714708</c:v>
                </c:pt>
                <c:pt idx="7">
                  <c:v>-2.7531198366523846</c:v>
                </c:pt>
                <c:pt idx="8">
                  <c:v>-1.7479814557199935</c:v>
                </c:pt>
                <c:pt idx="10">
                  <c:v>2.2586842794914963</c:v>
                </c:pt>
                <c:pt idx="11">
                  <c:v>-1.4558033569597728</c:v>
                </c:pt>
                <c:pt idx="12">
                  <c:v>-0.64840835420277854</c:v>
                </c:pt>
                <c:pt idx="14">
                  <c:v>1.0399667988961525</c:v>
                </c:pt>
                <c:pt idx="15">
                  <c:v>-3.7740815925699778</c:v>
                </c:pt>
                <c:pt idx="16">
                  <c:v>-3.2876955033922517E-2</c:v>
                </c:pt>
                <c:pt idx="17">
                  <c:v>-0.84870191813789519</c:v>
                </c:pt>
                <c:pt idx="19">
                  <c:v>-1.6817132758475517</c:v>
                </c:pt>
                <c:pt idx="20">
                  <c:v>0.6812742741635569</c:v>
                </c:pt>
                <c:pt idx="21">
                  <c:v>-2.0074566181729647</c:v>
                </c:pt>
                <c:pt idx="22">
                  <c:v>-6.5335493866278016</c:v>
                </c:pt>
                <c:pt idx="23">
                  <c:v>-2.0048111948796299</c:v>
                </c:pt>
                <c:pt idx="25">
                  <c:v>-2.5150373847326768</c:v>
                </c:pt>
                <c:pt idx="26">
                  <c:v>0.43955090978256006</c:v>
                </c:pt>
                <c:pt idx="27">
                  <c:v>-9.6906519642037114E-2</c:v>
                </c:pt>
                <c:pt idx="29">
                  <c:v>2.5165671319085758</c:v>
                </c:pt>
                <c:pt idx="30">
                  <c:v>1.5174587363522951</c:v>
                </c:pt>
                <c:pt idx="31">
                  <c:v>0.72541553289757754</c:v>
                </c:pt>
                <c:pt idx="32">
                  <c:v>3.5366859223108449</c:v>
                </c:pt>
                <c:pt idx="33">
                  <c:v>5.3963000333218547</c:v>
                </c:pt>
                <c:pt idx="34">
                  <c:v>2.7878589464544801</c:v>
                </c:pt>
                <c:pt idx="36">
                  <c:v>6.1841291103191143</c:v>
                </c:pt>
                <c:pt idx="37">
                  <c:v>1.5321071750885151</c:v>
                </c:pt>
                <c:pt idx="38">
                  <c:v>3.9645983654007733</c:v>
                </c:pt>
                <c:pt idx="39">
                  <c:v>4.7945953405812869</c:v>
                </c:pt>
                <c:pt idx="40">
                  <c:v>4.3143519166191302</c:v>
                </c:pt>
                <c:pt idx="42">
                  <c:v>2.1911410494585892</c:v>
                </c:pt>
                <c:pt idx="43">
                  <c:v>4.615055040250593</c:v>
                </c:pt>
                <c:pt idx="44">
                  <c:v>3.8573760389159828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4.8519489606466912</c:v>
                </c:pt>
                <c:pt idx="1">
                  <c:v>1.0456549213962081</c:v>
                </c:pt>
                <c:pt idx="2">
                  <c:v>4.2349137259203609</c:v>
                </c:pt>
                <c:pt idx="3">
                  <c:v>3.001693872042436</c:v>
                </c:pt>
                <c:pt idx="4">
                  <c:v>0.99954794340606234</c:v>
                </c:pt>
                <c:pt idx="5">
                  <c:v>5.4990402205330788</c:v>
                </c:pt>
                <c:pt idx="6">
                  <c:v>1.5480603033653546</c:v>
                </c:pt>
                <c:pt idx="7">
                  <c:v>1.1168881946950417</c:v>
                </c:pt>
                <c:pt idx="8">
                  <c:v>0.12837779758707191</c:v>
                </c:pt>
                <c:pt idx="9">
                  <c:v>0.4322598299441518</c:v>
                </c:pt>
                <c:pt idx="10">
                  <c:v>2.3754839382689674</c:v>
                </c:pt>
                <c:pt idx="11">
                  <c:v>0.72469919745952183</c:v>
                </c:pt>
                <c:pt idx="12">
                  <c:v>-0.91996995549752381</c:v>
                </c:pt>
                <c:pt idx="13">
                  <c:v>-2.575651977873596</c:v>
                </c:pt>
                <c:pt idx="14">
                  <c:v>-1.6136508442257842</c:v>
                </c:pt>
                <c:pt idx="15">
                  <c:v>0.42405413980036144</c:v>
                </c:pt>
                <c:pt idx="16">
                  <c:v>-0.57384758041657946</c:v>
                </c:pt>
                <c:pt idx="17">
                  <c:v>-4.142015423927603E-2</c:v>
                </c:pt>
                <c:pt idx="18">
                  <c:v>-1.367964814581387</c:v>
                </c:pt>
                <c:pt idx="19">
                  <c:v>1.7525055665746136E-2</c:v>
                </c:pt>
                <c:pt idx="20">
                  <c:v>-1.53419608381666</c:v>
                </c:pt>
                <c:pt idx="21">
                  <c:v>0.66077233016261516</c:v>
                </c:pt>
                <c:pt idx="22">
                  <c:v>-1.950034903434684</c:v>
                </c:pt>
                <c:pt idx="23">
                  <c:v>-0.44165472530166561</c:v>
                </c:pt>
                <c:pt idx="24">
                  <c:v>-2.0834147941484105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5.8976038820429011</c:v>
                </c:pt>
                <c:pt idx="1">
                  <c:v>13.735195761901934</c:v>
                </c:pt>
                <c:pt idx="2">
                  <c:v>5.6010700638605897</c:v>
                </c:pt>
                <c:pt idx="3">
                  <c:v>-0.19527075803799931</c:v>
                </c:pt>
                <c:pt idx="4">
                  <c:v>-4.3390962627156071</c:v>
                </c:pt>
                <c:pt idx="5">
                  <c:v>-1.3918599131549243</c:v>
                </c:pt>
                <c:pt idx="6">
                  <c:v>-0.87342375365404479</c:v>
                </c:pt>
                <c:pt idx="7">
                  <c:v>-2.3916896287363478</c:v>
                </c:pt>
                <c:pt idx="8">
                  <c:v>-4.8975293915064242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6.1802945589236487</c:v>
                </c:pt>
                <c:pt idx="1">
                  <c:v>15.35951786925618</c:v>
                </c:pt>
                <c:pt idx="2">
                  <c:v>2.8098106826258515</c:v>
                </c:pt>
                <c:pt idx="3">
                  <c:v>-5.0044775724514992</c:v>
                </c:pt>
                <c:pt idx="4">
                  <c:v>-2.5587759893258806</c:v>
                </c:pt>
                <c:pt idx="5">
                  <c:v>5.3089398634961427</c:v>
                </c:pt>
                <c:pt idx="6">
                  <c:v>1.0673179706052842</c:v>
                </c:pt>
                <c:pt idx="7">
                  <c:v>3.9001927273801016</c:v>
                </c:pt>
                <c:pt idx="8">
                  <c:v>-0.7058201105102242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16.107621854648048</c:v>
                </c:pt>
                <c:pt idx="1">
                  <c:v>17.394980428554057</c:v>
                </c:pt>
                <c:pt idx="2">
                  <c:v>17.948885699421137</c:v>
                </c:pt>
                <c:pt idx="3">
                  <c:v>18.501100723271801</c:v>
                </c:pt>
                <c:pt idx="4">
                  <c:v>18.318911292309959</c:v>
                </c:pt>
                <c:pt idx="5">
                  <c:v>19.173319607599403</c:v>
                </c:pt>
                <c:pt idx="6">
                  <c:v>20.689615913325159</c:v>
                </c:pt>
                <c:pt idx="7">
                  <c:v>21.124619215402671</c:v>
                </c:pt>
                <c:pt idx="8">
                  <c:v>22.268680454407587</c:v>
                </c:pt>
                <c:pt idx="9">
                  <c:v>23.467792850185045</c:v>
                </c:pt>
                <c:pt idx="10">
                  <c:v>24.025268568246094</c:v>
                </c:pt>
                <c:pt idx="11">
                  <c:v>21.495908555737543</c:v>
                </c:pt>
                <c:pt idx="12">
                  <c:v>21.728986180548773</c:v>
                </c:pt>
                <c:pt idx="13">
                  <c:v>21.995822189414088</c:v>
                </c:pt>
                <c:pt idx="14">
                  <c:v>22.296204517717314</c:v>
                </c:pt>
                <c:pt idx="15">
                  <c:v>22.555946312866972</c:v>
                </c:pt>
                <c:pt idx="16">
                  <c:v>22.803244735636799</c:v>
                </c:pt>
                <c:pt idx="17">
                  <c:v>23.046750953951634</c:v>
                </c:pt>
                <c:pt idx="18">
                  <c:v>23.297371290853732</c:v>
                </c:pt>
                <c:pt idx="19">
                  <c:v>23.542199001923741</c:v>
                </c:pt>
                <c:pt idx="20">
                  <c:v>23.80489728084396</c:v>
                </c:pt>
                <c:pt idx="21">
                  <c:v>24.064797165359987</c:v>
                </c:pt>
                <c:pt idx="22">
                  <c:v>24.325477775332356</c:v>
                </c:pt>
                <c:pt idx="23">
                  <c:v>24.592324249372489</c:v>
                </c:pt>
                <c:pt idx="24">
                  <c:v>24.859891698507365</c:v>
                </c:pt>
                <c:pt idx="25">
                  <c:v>25.128538991307391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7.2824880643252596</c:v>
                </c:pt>
                <c:pt idx="1">
                  <c:v>7.7547268494853343</c:v>
                </c:pt>
                <c:pt idx="2">
                  <c:v>8.2521167806268405</c:v>
                </c:pt>
                <c:pt idx="3">
                  <c:v>8.4409975272627609</c:v>
                </c:pt>
                <c:pt idx="4">
                  <c:v>9.6701655597708083</c:v>
                </c:pt>
                <c:pt idx="5">
                  <c:v>9.1351890611217996</c:v>
                </c:pt>
                <c:pt idx="6">
                  <c:v>8.4896680826794366</c:v>
                </c:pt>
                <c:pt idx="7">
                  <c:v>9.381755231919751</c:v>
                </c:pt>
                <c:pt idx="8">
                  <c:v>9.3031267347444935</c:v>
                </c:pt>
                <c:pt idx="9">
                  <c:v>9.7913400801156776</c:v>
                </c:pt>
                <c:pt idx="10">
                  <c:v>10.180843982518008</c:v>
                </c:pt>
                <c:pt idx="11">
                  <c:v>11.660719483088004</c:v>
                </c:pt>
                <c:pt idx="12">
                  <c:v>11.938397336359687</c:v>
                </c:pt>
                <c:pt idx="13">
                  <c:v>12.16161882092533</c:v>
                </c:pt>
                <c:pt idx="14">
                  <c:v>12.404263697751594</c:v>
                </c:pt>
                <c:pt idx="15">
                  <c:v>12.669948258593704</c:v>
                </c:pt>
                <c:pt idx="16">
                  <c:v>12.913055635572034</c:v>
                </c:pt>
                <c:pt idx="17">
                  <c:v>13.147329525879339</c:v>
                </c:pt>
                <c:pt idx="18">
                  <c:v>13.385640374573899</c:v>
                </c:pt>
                <c:pt idx="19">
                  <c:v>13.634610245255672</c:v>
                </c:pt>
                <c:pt idx="20">
                  <c:v>13.896098514486027</c:v>
                </c:pt>
                <c:pt idx="21">
                  <c:v>14.16032107647178</c:v>
                </c:pt>
                <c:pt idx="22">
                  <c:v>14.418157617049637</c:v>
                </c:pt>
                <c:pt idx="23">
                  <c:v>14.684042198070099</c:v>
                </c:pt>
                <c:pt idx="24">
                  <c:v>14.96938906529992</c:v>
                </c:pt>
                <c:pt idx="25">
                  <c:v>15.257868118380365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14.757900120131474</c:v>
                </c:pt>
                <c:pt idx="1">
                  <c:v>14.123695521659153</c:v>
                </c:pt>
                <c:pt idx="2">
                  <c:v>14.175603052634521</c:v>
                </c:pt>
                <c:pt idx="3">
                  <c:v>14.930064140779503</c:v>
                </c:pt>
                <c:pt idx="4">
                  <c:v>15.902200628138877</c:v>
                </c:pt>
                <c:pt idx="5">
                  <c:v>16.050655566517165</c:v>
                </c:pt>
                <c:pt idx="6">
                  <c:v>16.764622613015227</c:v>
                </c:pt>
                <c:pt idx="7">
                  <c:v>16.178479474803741</c:v>
                </c:pt>
                <c:pt idx="8">
                  <c:v>18.552499724110689</c:v>
                </c:pt>
                <c:pt idx="9">
                  <c:v>19.273672821371047</c:v>
                </c:pt>
                <c:pt idx="10">
                  <c:v>20.285569292437525</c:v>
                </c:pt>
                <c:pt idx="11">
                  <c:v>20.107288075038635</c:v>
                </c:pt>
                <c:pt idx="12">
                  <c:v>20.329423825026979</c:v>
                </c:pt>
                <c:pt idx="13">
                  <c:v>20.620366017749291</c:v>
                </c:pt>
                <c:pt idx="14">
                  <c:v>20.933941698171559</c:v>
                </c:pt>
                <c:pt idx="15">
                  <c:v>21.207934239917119</c:v>
                </c:pt>
                <c:pt idx="16">
                  <c:v>21.460623304862885</c:v>
                </c:pt>
                <c:pt idx="17">
                  <c:v>21.69980542944101</c:v>
                </c:pt>
                <c:pt idx="18">
                  <c:v>21.93605872551716</c:v>
                </c:pt>
                <c:pt idx="19">
                  <c:v>22.174052262831534</c:v>
                </c:pt>
                <c:pt idx="20">
                  <c:v>22.433079889293605</c:v>
                </c:pt>
                <c:pt idx="21">
                  <c:v>22.689910284614797</c:v>
                </c:pt>
                <c:pt idx="22">
                  <c:v>22.947953426790498</c:v>
                </c:pt>
                <c:pt idx="23">
                  <c:v>23.202200560070892</c:v>
                </c:pt>
                <c:pt idx="24">
                  <c:v>23.463381654844021</c:v>
                </c:pt>
                <c:pt idx="25">
                  <c:v>23.720012364838759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12.728960945661582</c:v>
                </c:pt>
                <c:pt idx="1">
                  <c:v>13.898745430757478</c:v>
                </c:pt>
                <c:pt idx="2">
                  <c:v>14.501492366590757</c:v>
                </c:pt>
                <c:pt idx="3">
                  <c:v>14.843109479557491</c:v>
                </c:pt>
                <c:pt idx="4">
                  <c:v>15.668534539727862</c:v>
                </c:pt>
                <c:pt idx="5">
                  <c:v>13.988461102141033</c:v>
                </c:pt>
                <c:pt idx="6">
                  <c:v>15.890827734988305</c:v>
                </c:pt>
                <c:pt idx="7">
                  <c:v>16.730258154622391</c:v>
                </c:pt>
                <c:pt idx="8">
                  <c:v>16.525873855292975</c:v>
                </c:pt>
                <c:pt idx="9">
                  <c:v>17.240009576644635</c:v>
                </c:pt>
                <c:pt idx="10">
                  <c:v>16.990154974183469</c:v>
                </c:pt>
                <c:pt idx="11">
                  <c:v>17.602448186948831</c:v>
                </c:pt>
                <c:pt idx="12">
                  <c:v>17.774528223090929</c:v>
                </c:pt>
                <c:pt idx="13">
                  <c:v>17.971609377788077</c:v>
                </c:pt>
                <c:pt idx="14">
                  <c:v>18.200406478299165</c:v>
                </c:pt>
                <c:pt idx="15">
                  <c:v>18.394288182148188</c:v>
                </c:pt>
                <c:pt idx="16">
                  <c:v>18.581304540320165</c:v>
                </c:pt>
                <c:pt idx="17">
                  <c:v>18.763412162499172</c:v>
                </c:pt>
                <c:pt idx="18">
                  <c:v>18.917899158680992</c:v>
                </c:pt>
                <c:pt idx="19">
                  <c:v>19.091626074996078</c:v>
                </c:pt>
                <c:pt idx="20">
                  <c:v>19.263647023922115</c:v>
                </c:pt>
                <c:pt idx="21">
                  <c:v>19.439555141611908</c:v>
                </c:pt>
                <c:pt idx="22">
                  <c:v>19.613764800295115</c:v>
                </c:pt>
                <c:pt idx="23">
                  <c:v>19.791284878047506</c:v>
                </c:pt>
                <c:pt idx="24">
                  <c:v>19.963356634877854</c:v>
                </c:pt>
                <c:pt idx="25">
                  <c:v>20.120017203720131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12.275821125063556</c:v>
                </c:pt>
                <c:pt idx="1">
                  <c:v>12.561773407583253</c:v>
                </c:pt>
                <c:pt idx="2">
                  <c:v>12.692108208318441</c:v>
                </c:pt>
                <c:pt idx="3">
                  <c:v>13.348331979139306</c:v>
                </c:pt>
                <c:pt idx="4">
                  <c:v>12.724565193542064</c:v>
                </c:pt>
                <c:pt idx="5">
                  <c:v>12.654275376861333</c:v>
                </c:pt>
                <c:pt idx="6">
                  <c:v>13.629618239251526</c:v>
                </c:pt>
                <c:pt idx="7">
                  <c:v>13.093894077487173</c:v>
                </c:pt>
                <c:pt idx="8">
                  <c:v>12.830441303535279</c:v>
                </c:pt>
                <c:pt idx="9">
                  <c:v>12.833877874271586</c:v>
                </c:pt>
                <c:pt idx="10">
                  <c:v>13.653823320267396</c:v>
                </c:pt>
                <c:pt idx="11">
                  <c:v>13.786367184575429</c:v>
                </c:pt>
                <c:pt idx="12">
                  <c:v>13.935642332403996</c:v>
                </c:pt>
                <c:pt idx="13">
                  <c:v>14.132826126804563</c:v>
                </c:pt>
                <c:pt idx="14">
                  <c:v>14.352490505647996</c:v>
                </c:pt>
                <c:pt idx="15">
                  <c:v>14.555448804088744</c:v>
                </c:pt>
                <c:pt idx="16">
                  <c:v>14.755026168726609</c:v>
                </c:pt>
                <c:pt idx="17">
                  <c:v>14.957230027171171</c:v>
                </c:pt>
                <c:pt idx="18">
                  <c:v>15.150246517541751</c:v>
                </c:pt>
                <c:pt idx="19">
                  <c:v>15.333930428556712</c:v>
                </c:pt>
                <c:pt idx="20">
                  <c:v>15.528001279937254</c:v>
                </c:pt>
                <c:pt idx="21">
                  <c:v>15.732065733399981</c:v>
                </c:pt>
                <c:pt idx="22">
                  <c:v>15.917983622492269</c:v>
                </c:pt>
                <c:pt idx="23">
                  <c:v>16.107646007789128</c:v>
                </c:pt>
                <c:pt idx="24">
                  <c:v>16.296050963998777</c:v>
                </c:pt>
                <c:pt idx="25">
                  <c:v>16.477701130481428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15.428638395887511</c:v>
                </c:pt>
                <c:pt idx="1">
                  <c:v>14.692617447802022</c:v>
                </c:pt>
                <c:pt idx="2">
                  <c:v>14.180951412301461</c:v>
                </c:pt>
                <c:pt idx="3">
                  <c:v>15.466897569484756</c:v>
                </c:pt>
                <c:pt idx="4">
                  <c:v>15.728231849501404</c:v>
                </c:pt>
                <c:pt idx="5">
                  <c:v>15.716529425028735</c:v>
                </c:pt>
                <c:pt idx="6">
                  <c:v>17.040732100575639</c:v>
                </c:pt>
                <c:pt idx="7">
                  <c:v>17.279939347634183</c:v>
                </c:pt>
                <c:pt idx="8">
                  <c:v>18.95035615360894</c:v>
                </c:pt>
                <c:pt idx="9">
                  <c:v>19.427125342351783</c:v>
                </c:pt>
                <c:pt idx="10">
                  <c:v>21.215569645561814</c:v>
                </c:pt>
                <c:pt idx="11">
                  <c:v>22.481195969671909</c:v>
                </c:pt>
                <c:pt idx="12">
                  <c:v>22.718294045497743</c:v>
                </c:pt>
                <c:pt idx="13">
                  <c:v>23.040850347578214</c:v>
                </c:pt>
                <c:pt idx="14">
                  <c:v>23.412716925337453</c:v>
                </c:pt>
                <c:pt idx="15">
                  <c:v>23.740051211840882</c:v>
                </c:pt>
                <c:pt idx="16">
                  <c:v>24.058572284829182</c:v>
                </c:pt>
                <c:pt idx="17">
                  <c:v>24.37875140327343</c:v>
                </c:pt>
                <c:pt idx="18">
                  <c:v>24.716035331784681</c:v>
                </c:pt>
                <c:pt idx="19">
                  <c:v>25.049997186167033</c:v>
                </c:pt>
                <c:pt idx="20">
                  <c:v>25.405529195462417</c:v>
                </c:pt>
                <c:pt idx="21">
                  <c:v>25.758922874228602</c:v>
                </c:pt>
                <c:pt idx="22">
                  <c:v>26.111235865953574</c:v>
                </c:pt>
                <c:pt idx="23">
                  <c:v>26.474693424706217</c:v>
                </c:pt>
                <c:pt idx="24">
                  <c:v>26.834088248543416</c:v>
                </c:pt>
                <c:pt idx="25">
                  <c:v>27.186904402666059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5.2022219768477536</c:v>
                </c:pt>
                <c:pt idx="1">
                  <c:v>5.21554427907268</c:v>
                </c:pt>
                <c:pt idx="2">
                  <c:v>5.2802937621437218</c:v>
                </c:pt>
                <c:pt idx="3">
                  <c:v>5.5345937336336766</c:v>
                </c:pt>
                <c:pt idx="4">
                  <c:v>5.2627688918707252</c:v>
                </c:pt>
                <c:pt idx="5">
                  <c:v>5.1507696485487919</c:v>
                </c:pt>
                <c:pt idx="6">
                  <c:v>5.3744968048309225</c:v>
                </c:pt>
                <c:pt idx="7">
                  <c:v>5.9087208178787556</c:v>
                </c:pt>
                <c:pt idx="8">
                  <c:v>6.4239686618798615</c:v>
                </c:pt>
                <c:pt idx="9">
                  <c:v>6.1767891224512725</c:v>
                </c:pt>
                <c:pt idx="10">
                  <c:v>6.6988299519141465</c:v>
                </c:pt>
                <c:pt idx="11">
                  <c:v>5.678501605730979</c:v>
                </c:pt>
                <c:pt idx="12">
                  <c:v>5.7210422989923746</c:v>
                </c:pt>
                <c:pt idx="13">
                  <c:v>5.7757589901466186</c:v>
                </c:pt>
                <c:pt idx="14">
                  <c:v>5.8345417475610244</c:v>
                </c:pt>
                <c:pt idx="15">
                  <c:v>5.8820911760637218</c:v>
                </c:pt>
                <c:pt idx="16">
                  <c:v>5.9298180777912934</c:v>
                </c:pt>
                <c:pt idx="17">
                  <c:v>5.9737144035406491</c:v>
                </c:pt>
                <c:pt idx="18">
                  <c:v>6.0183937521884907</c:v>
                </c:pt>
                <c:pt idx="19">
                  <c:v>6.0568078996427923</c:v>
                </c:pt>
                <c:pt idx="20">
                  <c:v>6.0978011590845442</c:v>
                </c:pt>
                <c:pt idx="21">
                  <c:v>6.1406816549513419</c:v>
                </c:pt>
                <c:pt idx="22">
                  <c:v>6.1821963889520566</c:v>
                </c:pt>
                <c:pt idx="23">
                  <c:v>6.2255987931671655</c:v>
                </c:pt>
                <c:pt idx="24">
                  <c:v>6.2727135096427</c:v>
                </c:pt>
                <c:pt idx="25">
                  <c:v>6.3185712280783504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4.7337655422258242</c:v>
                </c:pt>
                <c:pt idx="1">
                  <c:v>6.1930783379761838</c:v>
                </c:pt>
                <c:pt idx="2">
                  <c:v>6.2667420121041459</c:v>
                </c:pt>
                <c:pt idx="3">
                  <c:v>6.1586430281389966</c:v>
                </c:pt>
                <c:pt idx="4">
                  <c:v>6.5053366382889291</c:v>
                </c:pt>
                <c:pt idx="5">
                  <c:v>5.8847796683082922</c:v>
                </c:pt>
                <c:pt idx="6">
                  <c:v>6.5638048252929329</c:v>
                </c:pt>
                <c:pt idx="7">
                  <c:v>6.6006160155753202</c:v>
                </c:pt>
                <c:pt idx="8">
                  <c:v>7.0150905644714063</c:v>
                </c:pt>
                <c:pt idx="9">
                  <c:v>6.9375677444599724</c:v>
                </c:pt>
                <c:pt idx="10">
                  <c:v>7.001667863003334</c:v>
                </c:pt>
                <c:pt idx="11">
                  <c:v>6.8233678258508386</c:v>
                </c:pt>
                <c:pt idx="12">
                  <c:v>6.8982710003467131</c:v>
                </c:pt>
                <c:pt idx="13">
                  <c:v>6.9817726524623849</c:v>
                </c:pt>
                <c:pt idx="14">
                  <c:v>7.0770738765689609</c:v>
                </c:pt>
                <c:pt idx="15">
                  <c:v>7.1569302013612415</c:v>
                </c:pt>
                <c:pt idx="16">
                  <c:v>7.2322235103651877</c:v>
                </c:pt>
                <c:pt idx="17">
                  <c:v>7.3063706541834872</c:v>
                </c:pt>
                <c:pt idx="18">
                  <c:v>7.3839812384819643</c:v>
                </c:pt>
                <c:pt idx="19">
                  <c:v>7.4588640425739916</c:v>
                </c:pt>
                <c:pt idx="20">
                  <c:v>7.5338501280206449</c:v>
                </c:pt>
                <c:pt idx="21">
                  <c:v>7.6025910238634129</c:v>
                </c:pt>
                <c:pt idx="22">
                  <c:v>7.6683028461401461</c:v>
                </c:pt>
                <c:pt idx="23">
                  <c:v>7.7453654820764406</c:v>
                </c:pt>
                <c:pt idx="24">
                  <c:v>7.8218479695146712</c:v>
                </c:pt>
                <c:pt idx="25">
                  <c:v>7.8969655339952469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3.4334569415321701</c:v>
                </c:pt>
                <c:pt idx="1">
                  <c:v>3.6891388233654179</c:v>
                </c:pt>
                <c:pt idx="2">
                  <c:v>3.4549740918933174</c:v>
                </c:pt>
                <c:pt idx="3">
                  <c:v>3.191326908814589</c:v>
                </c:pt>
                <c:pt idx="4">
                  <c:v>3.4654426493076622</c:v>
                </c:pt>
                <c:pt idx="5">
                  <c:v>3.4884479031768287</c:v>
                </c:pt>
                <c:pt idx="6">
                  <c:v>3.720942432480205</c:v>
                </c:pt>
                <c:pt idx="7">
                  <c:v>3.4274540283452009</c:v>
                </c:pt>
                <c:pt idx="8">
                  <c:v>3.3986888049986521</c:v>
                </c:pt>
                <c:pt idx="9">
                  <c:v>3.4076187896672523</c:v>
                </c:pt>
                <c:pt idx="10">
                  <c:v>3.6168257007639006</c:v>
                </c:pt>
                <c:pt idx="11">
                  <c:v>4.0269216007038988</c:v>
                </c:pt>
                <c:pt idx="12">
                  <c:v>4.0952798109222748</c:v>
                </c:pt>
                <c:pt idx="13">
                  <c:v>4.1748113278721153</c:v>
                </c:pt>
                <c:pt idx="14">
                  <c:v>4.2656968487787248</c:v>
                </c:pt>
                <c:pt idx="15">
                  <c:v>4.356335461185437</c:v>
                </c:pt>
                <c:pt idx="16">
                  <c:v>4.4372341847212873</c:v>
                </c:pt>
                <c:pt idx="17">
                  <c:v>4.5170333232503657</c:v>
                </c:pt>
                <c:pt idx="18">
                  <c:v>4.5848886056685494</c:v>
                </c:pt>
                <c:pt idx="19">
                  <c:v>4.6722309108186275</c:v>
                </c:pt>
                <c:pt idx="20">
                  <c:v>4.7466702860566086</c:v>
                </c:pt>
                <c:pt idx="21">
                  <c:v>4.8202404751388226</c:v>
                </c:pt>
                <c:pt idx="22">
                  <c:v>4.8835970856910125</c:v>
                </c:pt>
                <c:pt idx="23">
                  <c:v>4.9737663910136245</c:v>
                </c:pt>
                <c:pt idx="24">
                  <c:v>5.0392436722317306</c:v>
                </c:pt>
                <c:pt idx="25">
                  <c:v>5.1298986417550507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4.1924008132773123</c:v>
                </c:pt>
                <c:pt idx="1">
                  <c:v>3.6566534192717066</c:v>
                </c:pt>
                <c:pt idx="2">
                  <c:v>4.1362885250892294</c:v>
                </c:pt>
                <c:pt idx="3">
                  <c:v>4.6568042269870435</c:v>
                </c:pt>
                <c:pt idx="4">
                  <c:v>4.8065501428137516</c:v>
                </c:pt>
                <c:pt idx="5">
                  <c:v>5.5268541723290472</c:v>
                </c:pt>
                <c:pt idx="6">
                  <c:v>4.9668591015365999</c:v>
                </c:pt>
                <c:pt idx="7">
                  <c:v>5.2964755465687832</c:v>
                </c:pt>
                <c:pt idx="8">
                  <c:v>4.8496543922053625</c:v>
                </c:pt>
                <c:pt idx="9">
                  <c:v>5.8289813343598134</c:v>
                </c:pt>
                <c:pt idx="10">
                  <c:v>5.959114002273199</c:v>
                </c:pt>
                <c:pt idx="11">
                  <c:v>5.5329207592430336</c:v>
                </c:pt>
                <c:pt idx="12">
                  <c:v>5.3837945068352493</c:v>
                </c:pt>
                <c:pt idx="13">
                  <c:v>5.3847406916687071</c:v>
                </c:pt>
                <c:pt idx="14">
                  <c:v>5.4618434961048594</c:v>
                </c:pt>
                <c:pt idx="15">
                  <c:v>5.5342851339554811</c:v>
                </c:pt>
                <c:pt idx="16">
                  <c:v>5.5997703896194606</c:v>
                </c:pt>
                <c:pt idx="17">
                  <c:v>5.6637652199454251</c:v>
                </c:pt>
                <c:pt idx="18">
                  <c:v>5.7278226698620154</c:v>
                </c:pt>
                <c:pt idx="19">
                  <c:v>5.792981369286613</c:v>
                </c:pt>
                <c:pt idx="20">
                  <c:v>5.8641486537445227</c:v>
                </c:pt>
                <c:pt idx="21">
                  <c:v>5.9299151869250029</c:v>
                </c:pt>
                <c:pt idx="22">
                  <c:v>6.0016020426790169</c:v>
                </c:pt>
                <c:pt idx="23">
                  <c:v>6.0792238207380906</c:v>
                </c:pt>
                <c:pt idx="24">
                  <c:v>6.1494056805381643</c:v>
                </c:pt>
                <c:pt idx="25">
                  <c:v>6.2216332366044007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17.301121510773047</c:v>
                </c:pt>
                <c:pt idx="1">
                  <c:v>16.104062069076907</c:v>
                </c:pt>
                <c:pt idx="2">
                  <c:v>16.60682361167034</c:v>
                </c:pt>
                <c:pt idx="3">
                  <c:v>16.87314971845554</c:v>
                </c:pt>
                <c:pt idx="4">
                  <c:v>17.995781185696018</c:v>
                </c:pt>
                <c:pt idx="5">
                  <c:v>17.952181147096784</c:v>
                </c:pt>
                <c:pt idx="6">
                  <c:v>18.345257069818459</c:v>
                </c:pt>
                <c:pt idx="7">
                  <c:v>19.091947963515462</c:v>
                </c:pt>
                <c:pt idx="8">
                  <c:v>19.337989940125318</c:v>
                </c:pt>
                <c:pt idx="9">
                  <c:v>19.718118752767293</c:v>
                </c:pt>
                <c:pt idx="10">
                  <c:v>20.327665085365751</c:v>
                </c:pt>
                <c:pt idx="11">
                  <c:v>19.020385974285929</c:v>
                </c:pt>
                <c:pt idx="12">
                  <c:v>19.139121657704148</c:v>
                </c:pt>
                <c:pt idx="13">
                  <c:v>19.285120348533674</c:v>
                </c:pt>
                <c:pt idx="14">
                  <c:v>19.454324028182224</c:v>
                </c:pt>
                <c:pt idx="15">
                  <c:v>19.58333549965905</c:v>
                </c:pt>
                <c:pt idx="16">
                  <c:v>19.69823124941232</c:v>
                </c:pt>
                <c:pt idx="17">
                  <c:v>19.805724870602731</c:v>
                </c:pt>
                <c:pt idx="18">
                  <c:v>19.930254390577065</c:v>
                </c:pt>
                <c:pt idx="19">
                  <c:v>20.049374781117752</c:v>
                </c:pt>
                <c:pt idx="20">
                  <c:v>20.182795194112874</c:v>
                </c:pt>
                <c:pt idx="21">
                  <c:v>20.318043211272382</c:v>
                </c:pt>
                <c:pt idx="22">
                  <c:v>20.453579972580648</c:v>
                </c:pt>
                <c:pt idx="23">
                  <c:v>20.581570549971325</c:v>
                </c:pt>
                <c:pt idx="24">
                  <c:v>20.720755448172785</c:v>
                </c:pt>
                <c:pt idx="25">
                  <c:v>20.846844645513126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29.528160941665675</c:v>
                </c:pt>
                <c:pt idx="1">
                  <c:v>29.950571643053717</c:v>
                </c:pt>
                <c:pt idx="2">
                  <c:v>30.502995479711561</c:v>
                </c:pt>
                <c:pt idx="3">
                  <c:v>29.50371769248795</c:v>
                </c:pt>
                <c:pt idx="4">
                  <c:v>31.520904421036303</c:v>
                </c:pt>
                <c:pt idx="5">
                  <c:v>32.685920067305148</c:v>
                </c:pt>
                <c:pt idx="6">
                  <c:v>31.939267042673656</c:v>
                </c:pt>
                <c:pt idx="7">
                  <c:v>33.096157167693633</c:v>
                </c:pt>
                <c:pt idx="8">
                  <c:v>32.831049887835619</c:v>
                </c:pt>
                <c:pt idx="9">
                  <c:v>32.107616878531637</c:v>
                </c:pt>
                <c:pt idx="10">
                  <c:v>33.410619264764669</c:v>
                </c:pt>
                <c:pt idx="11">
                  <c:v>31.033595834527382</c:v>
                </c:pt>
                <c:pt idx="12">
                  <c:v>31.045412951386538</c:v>
                </c:pt>
                <c:pt idx="13">
                  <c:v>31.066550398971284</c:v>
                </c:pt>
                <c:pt idx="14">
                  <c:v>31.115213182116545</c:v>
                </c:pt>
                <c:pt idx="15">
                  <c:v>31.109122714183549</c:v>
                </c:pt>
                <c:pt idx="16">
                  <c:v>31.058042645372183</c:v>
                </c:pt>
                <c:pt idx="17">
                  <c:v>30.968341795393435</c:v>
                </c:pt>
                <c:pt idx="18">
                  <c:v>30.865139871418314</c:v>
                </c:pt>
                <c:pt idx="19">
                  <c:v>30.764130901404055</c:v>
                </c:pt>
                <c:pt idx="20">
                  <c:v>30.680514108296155</c:v>
                </c:pt>
                <c:pt idx="21">
                  <c:v>30.589705826944488</c:v>
                </c:pt>
                <c:pt idx="22">
                  <c:v>30.477478568635778</c:v>
                </c:pt>
                <c:pt idx="23">
                  <c:v>30.364462921447636</c:v>
                </c:pt>
                <c:pt idx="24">
                  <c:v>30.233207684498172</c:v>
                </c:pt>
                <c:pt idx="25">
                  <c:v>30.079551127698153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8.5650088882056323</c:v>
                </c:pt>
                <c:pt idx="1">
                  <c:v>7.9138801532783392</c:v>
                </c:pt>
                <c:pt idx="2">
                  <c:v>7.7524669852701917</c:v>
                </c:pt>
                <c:pt idx="3">
                  <c:v>7.9243401879269886</c:v>
                </c:pt>
                <c:pt idx="4">
                  <c:v>8.2288848706028368</c:v>
                </c:pt>
                <c:pt idx="5">
                  <c:v>7.6931144665856133</c:v>
                </c:pt>
                <c:pt idx="6">
                  <c:v>7.4182745227296625</c:v>
                </c:pt>
                <c:pt idx="7">
                  <c:v>7.8654878696614299</c:v>
                </c:pt>
                <c:pt idx="8">
                  <c:v>7.9836777525023326</c:v>
                </c:pt>
                <c:pt idx="9">
                  <c:v>6.9488660378585054</c:v>
                </c:pt>
                <c:pt idx="10">
                  <c:v>6.7731445110880895</c:v>
                </c:pt>
                <c:pt idx="11">
                  <c:v>7.5168653655833273</c:v>
                </c:pt>
                <c:pt idx="12">
                  <c:v>7.4502261742194875</c:v>
                </c:pt>
                <c:pt idx="13">
                  <c:v>7.3645915234416615</c:v>
                </c:pt>
                <c:pt idx="14">
                  <c:v>7.2830568068801513</c:v>
                </c:pt>
                <c:pt idx="15">
                  <c:v>7.1636569415961047</c:v>
                </c:pt>
                <c:pt idx="16">
                  <c:v>6.9839008533536484</c:v>
                </c:pt>
                <c:pt idx="17">
                  <c:v>6.8200284970832783</c:v>
                </c:pt>
                <c:pt idx="18">
                  <c:v>6.6321425626153943</c:v>
                </c:pt>
                <c:pt idx="19">
                  <c:v>6.4249782230020527</c:v>
                </c:pt>
                <c:pt idx="20">
                  <c:v>6.211698113282222</c:v>
                </c:pt>
                <c:pt idx="21">
                  <c:v>5.9817000090549302</c:v>
                </c:pt>
                <c:pt idx="22">
                  <c:v>5.7827443915173378</c:v>
                </c:pt>
                <c:pt idx="23">
                  <c:v>5.5076605821220204</c:v>
                </c:pt>
                <c:pt idx="24">
                  <c:v>5.2636014270891121</c:v>
                </c:pt>
                <c:pt idx="25">
                  <c:v>5.0997350757031077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9.4442514130290931</c:v>
                </c:pt>
                <c:pt idx="1">
                  <c:v>7.192877291964626</c:v>
                </c:pt>
                <c:pt idx="2">
                  <c:v>8.1501319076733569</c:v>
                </c:pt>
                <c:pt idx="3">
                  <c:v>7.7032736988730477</c:v>
                </c:pt>
                <c:pt idx="4">
                  <c:v>7.8254860020784758</c:v>
                </c:pt>
                <c:pt idx="5">
                  <c:v>8.9841239096406156</c:v>
                </c:pt>
                <c:pt idx="6">
                  <c:v>7.0315167086148422</c:v>
                </c:pt>
                <c:pt idx="7">
                  <c:v>5.9916108536890693</c:v>
                </c:pt>
                <c:pt idx="8">
                  <c:v>8.828822438795644</c:v>
                </c:pt>
                <c:pt idx="9">
                  <c:v>7.8656376167525472</c:v>
                </c:pt>
                <c:pt idx="10">
                  <c:v>6.4084719317670196</c:v>
                </c:pt>
                <c:pt idx="11">
                  <c:v>6.2767608562784174</c:v>
                </c:pt>
                <c:pt idx="12">
                  <c:v>6.3113513637643548</c:v>
                </c:pt>
                <c:pt idx="13">
                  <c:v>6.3743155152813573</c:v>
                </c:pt>
                <c:pt idx="14">
                  <c:v>6.4317167899118708</c:v>
                </c:pt>
                <c:pt idx="15">
                  <c:v>6.4436570484951581</c:v>
                </c:pt>
                <c:pt idx="16">
                  <c:v>6.4516979957781686</c:v>
                </c:pt>
                <c:pt idx="17">
                  <c:v>6.4579467214827888</c:v>
                </c:pt>
                <c:pt idx="18">
                  <c:v>6.46273451820616</c:v>
                </c:pt>
                <c:pt idx="19">
                  <c:v>6.4674059952219398</c:v>
                </c:pt>
                <c:pt idx="20">
                  <c:v>6.4749176163455324</c:v>
                </c:pt>
                <c:pt idx="21">
                  <c:v>6.4850546661564445</c:v>
                </c:pt>
                <c:pt idx="22">
                  <c:v>6.4939332191424812</c:v>
                </c:pt>
                <c:pt idx="23">
                  <c:v>6.5022791837791791</c:v>
                </c:pt>
                <c:pt idx="24">
                  <c:v>6.5096149858825134</c:v>
                </c:pt>
                <c:pt idx="25">
                  <c:v>6.514364883286599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15.363989341510933</c:v>
                </c:pt>
                <c:pt idx="1">
                  <c:v>16.029208239291084</c:v>
                </c:pt>
                <c:pt idx="2">
                  <c:v>15.117401405061567</c:v>
                </c:pt>
                <c:pt idx="3">
                  <c:v>15.910802648803374</c:v>
                </c:pt>
                <c:pt idx="4">
                  <c:v>16.64914132105908</c:v>
                </c:pt>
                <c:pt idx="5">
                  <c:v>16.735117185855866</c:v>
                </c:pt>
                <c:pt idx="6">
                  <c:v>15.610313592445438</c:v>
                </c:pt>
                <c:pt idx="7">
                  <c:v>15.436178269802088</c:v>
                </c:pt>
                <c:pt idx="8">
                  <c:v>16.134985913373892</c:v>
                </c:pt>
                <c:pt idx="9">
                  <c:v>18.030849717711828</c:v>
                </c:pt>
                <c:pt idx="10">
                  <c:v>15.121466341630082</c:v>
                </c:pt>
                <c:pt idx="11">
                  <c:v>15.028002036448633</c:v>
                </c:pt>
                <c:pt idx="12">
                  <c:v>14.96464698097166</c:v>
                </c:pt>
                <c:pt idx="13">
                  <c:v>14.92030658349546</c:v>
                </c:pt>
                <c:pt idx="14">
                  <c:v>14.8847453436868</c:v>
                </c:pt>
                <c:pt idx="15">
                  <c:v>14.82718528602236</c:v>
                </c:pt>
                <c:pt idx="16">
                  <c:v>14.757528635896133</c:v>
                </c:pt>
                <c:pt idx="17">
                  <c:v>14.67530298403231</c:v>
                </c:pt>
                <c:pt idx="18">
                  <c:v>14.587642053202549</c:v>
                </c:pt>
                <c:pt idx="19">
                  <c:v>14.496284566876502</c:v>
                </c:pt>
                <c:pt idx="20">
                  <c:v>14.418392998145247</c:v>
                </c:pt>
                <c:pt idx="21">
                  <c:v>14.341468077353014</c:v>
                </c:pt>
                <c:pt idx="22">
                  <c:v>14.270709981113999</c:v>
                </c:pt>
                <c:pt idx="23">
                  <c:v>14.197390762629466</c:v>
                </c:pt>
                <c:pt idx="24">
                  <c:v>14.120642675114942</c:v>
                </c:pt>
                <c:pt idx="25">
                  <c:v>14.04046528854562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13.365816538839427</c:v>
                </c:pt>
                <c:pt idx="1">
                  <c:v>11.867988041822271</c:v>
                </c:pt>
                <c:pt idx="2">
                  <c:v>12.053830729776775</c:v>
                </c:pt>
                <c:pt idx="3">
                  <c:v>12.980012820874443</c:v>
                </c:pt>
                <c:pt idx="4">
                  <c:v>12.399031430735045</c:v>
                </c:pt>
                <c:pt idx="5">
                  <c:v>12.280382263541712</c:v>
                </c:pt>
                <c:pt idx="6">
                  <c:v>11.392907596027062</c:v>
                </c:pt>
                <c:pt idx="7">
                  <c:v>12.587386295167123</c:v>
                </c:pt>
                <c:pt idx="8">
                  <c:v>14.159867047092744</c:v>
                </c:pt>
                <c:pt idx="9">
                  <c:v>15.645699294023268</c:v>
                </c:pt>
                <c:pt idx="10">
                  <c:v>12.704436403342074</c:v>
                </c:pt>
                <c:pt idx="11">
                  <c:v>13.349068601721452</c:v>
                </c:pt>
                <c:pt idx="12">
                  <c:v>13.216075266417638</c:v>
                </c:pt>
                <c:pt idx="13">
                  <c:v>13.062035665709262</c:v>
                </c:pt>
                <c:pt idx="14">
                  <c:v>12.943234693637336</c:v>
                </c:pt>
                <c:pt idx="15">
                  <c:v>12.825375920841902</c:v>
                </c:pt>
                <c:pt idx="16">
                  <c:v>12.686233006452603</c:v>
                </c:pt>
                <c:pt idx="17">
                  <c:v>12.533786463524551</c:v>
                </c:pt>
                <c:pt idx="18">
                  <c:v>12.397300805803839</c:v>
                </c:pt>
                <c:pt idx="19">
                  <c:v>12.250187449762143</c:v>
                </c:pt>
                <c:pt idx="20">
                  <c:v>12.105407900281186</c:v>
                </c:pt>
                <c:pt idx="21">
                  <c:v>11.956841711461232</c:v>
                </c:pt>
                <c:pt idx="22">
                  <c:v>11.810799060667796</c:v>
                </c:pt>
                <c:pt idx="23">
                  <c:v>11.666898476634481</c:v>
                </c:pt>
                <c:pt idx="24">
                  <c:v>11.519272235157912</c:v>
                </c:pt>
                <c:pt idx="25">
                  <c:v>11.369175786311885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6.6758839059734392</c:v>
                </c:pt>
                <c:pt idx="1">
                  <c:v>6.1275374355748724</c:v>
                </c:pt>
                <c:pt idx="2">
                  <c:v>6.9580186235679164</c:v>
                </c:pt>
                <c:pt idx="3">
                  <c:v>6.7450462169978138</c:v>
                </c:pt>
                <c:pt idx="4">
                  <c:v>7.3716477937427154</c:v>
                </c:pt>
                <c:pt idx="5">
                  <c:v>7.0579906435899709</c:v>
                </c:pt>
                <c:pt idx="6">
                  <c:v>6.9745870193925965</c:v>
                </c:pt>
                <c:pt idx="7">
                  <c:v>7.3731610339204421</c:v>
                </c:pt>
                <c:pt idx="8">
                  <c:v>6.3213291688900179</c:v>
                </c:pt>
                <c:pt idx="9">
                  <c:v>6.3678481572638796</c:v>
                </c:pt>
                <c:pt idx="10">
                  <c:v>6.4841430631733914</c:v>
                </c:pt>
                <c:pt idx="11">
                  <c:v>6.2975501356096633</c:v>
                </c:pt>
                <c:pt idx="12">
                  <c:v>6.3271809546904398</c:v>
                </c:pt>
                <c:pt idx="13">
                  <c:v>6.2918786774638935</c:v>
                </c:pt>
                <c:pt idx="14">
                  <c:v>6.2599939193340353</c:v>
                </c:pt>
                <c:pt idx="15">
                  <c:v>6.2406915831001246</c:v>
                </c:pt>
                <c:pt idx="16">
                  <c:v>6.2387223942745527</c:v>
                </c:pt>
                <c:pt idx="17">
                  <c:v>6.2351885539734608</c:v>
                </c:pt>
                <c:pt idx="18">
                  <c:v>6.2339967121367348</c:v>
                </c:pt>
                <c:pt idx="19">
                  <c:v>6.2330791784943029</c:v>
                </c:pt>
                <c:pt idx="20">
                  <c:v>6.2346479217976682</c:v>
                </c:pt>
                <c:pt idx="21">
                  <c:v>6.2339234428477566</c:v>
                </c:pt>
                <c:pt idx="22">
                  <c:v>6.2299594260480999</c:v>
                </c:pt>
                <c:pt idx="23">
                  <c:v>6.2269109433163852</c:v>
                </c:pt>
                <c:pt idx="24">
                  <c:v>6.2315276946759539</c:v>
                </c:pt>
                <c:pt idx="25">
                  <c:v>6.2357357924425791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25.459201549853802</c:v>
                </c:pt>
                <c:pt idx="1">
                  <c:v>24.113399533836368</c:v>
                </c:pt>
                <c:pt idx="2">
                  <c:v>25.091341059412276</c:v>
                </c:pt>
                <c:pt idx="3">
                  <c:v>25.615026888969027</c:v>
                </c:pt>
                <c:pt idx="4">
                  <c:v>27.359897994546092</c:v>
                </c:pt>
                <c:pt idx="5">
                  <c:v>25.213647993322173</c:v>
                </c:pt>
                <c:pt idx="6">
                  <c:v>27.68742193361966</c:v>
                </c:pt>
                <c:pt idx="7">
                  <c:v>27.607556536143125</c:v>
                </c:pt>
                <c:pt idx="8">
                  <c:v>26.858710873454534</c:v>
                </c:pt>
                <c:pt idx="9">
                  <c:v>26.0085293736438</c:v>
                </c:pt>
                <c:pt idx="10">
                  <c:v>25.172227839082897</c:v>
                </c:pt>
                <c:pt idx="11">
                  <c:v>26.16223751580079</c:v>
                </c:pt>
                <c:pt idx="12">
                  <c:v>26.418029839756954</c:v>
                </c:pt>
                <c:pt idx="13">
                  <c:v>26.721583097583007</c:v>
                </c:pt>
                <c:pt idx="14">
                  <c:v>27.063598512953014</c:v>
                </c:pt>
                <c:pt idx="15">
                  <c:v>27.352325880611431</c:v>
                </c:pt>
                <c:pt idx="16">
                  <c:v>27.623359769461747</c:v>
                </c:pt>
                <c:pt idx="17">
                  <c:v>27.887851104418168</c:v>
                </c:pt>
                <c:pt idx="18">
                  <c:v>28.169348254191757</c:v>
                </c:pt>
                <c:pt idx="19">
                  <c:v>28.442934633150671</c:v>
                </c:pt>
                <c:pt idx="20">
                  <c:v>28.717158327832536</c:v>
                </c:pt>
                <c:pt idx="21">
                  <c:v>28.999511554948388</c:v>
                </c:pt>
                <c:pt idx="22">
                  <c:v>29.275209051511951</c:v>
                </c:pt>
                <c:pt idx="23">
                  <c:v>29.571085113090451</c:v>
                </c:pt>
                <c:pt idx="24">
                  <c:v>29.867943929193402</c:v>
                </c:pt>
                <c:pt idx="25">
                  <c:v>30.154847152605036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6.2836190014972821</c:v>
                </c:pt>
                <c:pt idx="1">
                  <c:v>7.0572422097494583</c:v>
                </c:pt>
                <c:pt idx="2">
                  <c:v>6.7411158988230326</c:v>
                </c:pt>
                <c:pt idx="3">
                  <c:v>6.8609834544590482</c:v>
                </c:pt>
                <c:pt idx="4">
                  <c:v>6.3468776610707875</c:v>
                </c:pt>
                <c:pt idx="5">
                  <c:v>7.817482823450562</c:v>
                </c:pt>
                <c:pt idx="6">
                  <c:v>7.7028485454749971</c:v>
                </c:pt>
                <c:pt idx="7">
                  <c:v>7.684996976689324</c:v>
                </c:pt>
                <c:pt idx="8">
                  <c:v>6.8017306571400553</c:v>
                </c:pt>
                <c:pt idx="9">
                  <c:v>7.0889067847778229</c:v>
                </c:pt>
                <c:pt idx="10">
                  <c:v>6.449518008869175</c:v>
                </c:pt>
                <c:pt idx="11">
                  <c:v>6.4022474970749155</c:v>
                </c:pt>
                <c:pt idx="12">
                  <c:v>6.4095247153163486</c:v>
                </c:pt>
                <c:pt idx="13">
                  <c:v>6.4312209426160223</c:v>
                </c:pt>
                <c:pt idx="14">
                  <c:v>6.4720816490328907</c:v>
                </c:pt>
                <c:pt idx="15">
                  <c:v>6.5111485933872091</c:v>
                </c:pt>
                <c:pt idx="16">
                  <c:v>6.5417225880567331</c:v>
                </c:pt>
                <c:pt idx="17">
                  <c:v>6.5713649708527839</c:v>
                </c:pt>
                <c:pt idx="18">
                  <c:v>6.5985048850980252</c:v>
                </c:pt>
                <c:pt idx="19">
                  <c:v>6.6247256993100017</c:v>
                </c:pt>
                <c:pt idx="20">
                  <c:v>6.652299221928299</c:v>
                </c:pt>
                <c:pt idx="21">
                  <c:v>6.6823703525673235</c:v>
                </c:pt>
                <c:pt idx="22">
                  <c:v>6.7102615206716365</c:v>
                </c:pt>
                <c:pt idx="23">
                  <c:v>6.7370261055760619</c:v>
                </c:pt>
                <c:pt idx="24">
                  <c:v>6.7710478920411115</c:v>
                </c:pt>
                <c:pt idx="25">
                  <c:v>6.8074361033166246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0.50064504434314383</c:v>
                </c:pt>
                <c:pt idx="1">
                  <c:v>0.33408731078029424</c:v>
                </c:pt>
                <c:pt idx="2">
                  <c:v>0.3364967613987026</c:v>
                </c:pt>
                <c:pt idx="3">
                  <c:v>0.30048930359479542</c:v>
                </c:pt>
                <c:pt idx="4">
                  <c:v>0.36404980681946159</c:v>
                </c:pt>
                <c:pt idx="5">
                  <c:v>0.33009356049469962</c:v>
                </c:pt>
                <c:pt idx="6">
                  <c:v>0.28036636451745123</c:v>
                </c:pt>
                <c:pt idx="7">
                  <c:v>0.29245728468247556</c:v>
                </c:pt>
                <c:pt idx="8">
                  <c:v>0.31118419261006197</c:v>
                </c:pt>
                <c:pt idx="9">
                  <c:v>0.27919039310809818</c:v>
                </c:pt>
                <c:pt idx="10">
                  <c:v>0.34761861616044576</c:v>
                </c:pt>
                <c:pt idx="11">
                  <c:v>0.27361631269065989</c:v>
                </c:pt>
                <c:pt idx="12">
                  <c:v>0.27700879288228614</c:v>
                </c:pt>
                <c:pt idx="13">
                  <c:v>0.280227301354114</c:v>
                </c:pt>
                <c:pt idx="14">
                  <c:v>0.28387143055160896</c:v>
                </c:pt>
                <c:pt idx="15">
                  <c:v>0.2880609040962665</c:v>
                </c:pt>
                <c:pt idx="16">
                  <c:v>0.29120690719950781</c:v>
                </c:pt>
                <c:pt idx="17">
                  <c:v>0.29417888145236326</c:v>
                </c:pt>
                <c:pt idx="18">
                  <c:v>0.29630531637884999</c:v>
                </c:pt>
                <c:pt idx="19">
                  <c:v>0.2999583151466434</c:v>
                </c:pt>
                <c:pt idx="20">
                  <c:v>0.30268548802249218</c:v>
                </c:pt>
                <c:pt idx="21">
                  <c:v>0.30532317230945866</c:v>
                </c:pt>
                <c:pt idx="22">
                  <c:v>0.30725052642638717</c:v>
                </c:pt>
                <c:pt idx="23">
                  <c:v>0.31074326884757647</c:v>
                </c:pt>
                <c:pt idx="24">
                  <c:v>0.31264809986662251</c:v>
                </c:pt>
                <c:pt idx="25">
                  <c:v>0.31602107168699767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20.031686122903121</c:v>
                </c:pt>
                <c:pt idx="1">
                  <c:v>20.907517557084748</c:v>
                </c:pt>
                <c:pt idx="2">
                  <c:v>22.201674160695415</c:v>
                </c:pt>
                <c:pt idx="3">
                  <c:v>21.376633625353659</c:v>
                </c:pt>
                <c:pt idx="4">
                  <c:v>23.716449394582487</c:v>
                </c:pt>
                <c:pt idx="5">
                  <c:v>21.69964583795289</c:v>
                </c:pt>
                <c:pt idx="6">
                  <c:v>21.587923337841968</c:v>
                </c:pt>
                <c:pt idx="7">
                  <c:v>21.46042544101018</c:v>
                </c:pt>
                <c:pt idx="8">
                  <c:v>20.32869287106406</c:v>
                </c:pt>
                <c:pt idx="9">
                  <c:v>20.575753062224361</c:v>
                </c:pt>
                <c:pt idx="10">
                  <c:v>20.16544975413623</c:v>
                </c:pt>
                <c:pt idx="11">
                  <c:v>18.746950113084782</c:v>
                </c:pt>
                <c:pt idx="12">
                  <c:v>18.7049177882074</c:v>
                </c:pt>
                <c:pt idx="13">
                  <c:v>18.680891253659109</c:v>
                </c:pt>
                <c:pt idx="14">
                  <c:v>18.677461636501615</c:v>
                </c:pt>
                <c:pt idx="15">
                  <c:v>18.634480059252041</c:v>
                </c:pt>
                <c:pt idx="16">
                  <c:v>18.572787701970686</c:v>
                </c:pt>
                <c:pt idx="17">
                  <c:v>18.500100300897532</c:v>
                </c:pt>
                <c:pt idx="18">
                  <c:v>18.420556749073128</c:v>
                </c:pt>
                <c:pt idx="19">
                  <c:v>18.339278884643203</c:v>
                </c:pt>
                <c:pt idx="20">
                  <c:v>18.258768088981121</c:v>
                </c:pt>
                <c:pt idx="21">
                  <c:v>18.203935485558983</c:v>
                </c:pt>
                <c:pt idx="22">
                  <c:v>18.144231746617621</c:v>
                </c:pt>
                <c:pt idx="23">
                  <c:v>18.080214047274975</c:v>
                </c:pt>
                <c:pt idx="24">
                  <c:v>18.002405599508734</c:v>
                </c:pt>
                <c:pt idx="25">
                  <c:v>17.902943171201017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4.949573163550669</c:v>
                </c:pt>
                <c:pt idx="1">
                  <c:v>4.9975287944154676</c:v>
                </c:pt>
                <c:pt idx="2">
                  <c:v>5.3053480153870494</c:v>
                </c:pt>
                <c:pt idx="3">
                  <c:v>5.2189415759957525</c:v>
                </c:pt>
                <c:pt idx="4">
                  <c:v>5.3041248076628902</c:v>
                </c:pt>
                <c:pt idx="5">
                  <c:v>5.5925423080969301</c:v>
                </c:pt>
                <c:pt idx="6">
                  <c:v>5.6031953736080666</c:v>
                </c:pt>
                <c:pt idx="7">
                  <c:v>6.1927346384567992</c:v>
                </c:pt>
                <c:pt idx="8">
                  <c:v>6.2884754749057281</c:v>
                </c:pt>
                <c:pt idx="9">
                  <c:v>6.117705057613537</c:v>
                </c:pt>
                <c:pt idx="10">
                  <c:v>6.2533146382595453</c:v>
                </c:pt>
                <c:pt idx="11">
                  <c:v>7.576811694119737</c:v>
                </c:pt>
                <c:pt idx="12">
                  <c:v>7.735057655920401</c:v>
                </c:pt>
                <c:pt idx="13">
                  <c:v>7.8820559886268402</c:v>
                </c:pt>
                <c:pt idx="14">
                  <c:v>8.03335202686897</c:v>
                </c:pt>
                <c:pt idx="15">
                  <c:v>8.1731416089071853</c:v>
                </c:pt>
                <c:pt idx="16">
                  <c:v>8.3065182428087336</c:v>
                </c:pt>
                <c:pt idx="17">
                  <c:v>8.4412611837843166</c:v>
                </c:pt>
                <c:pt idx="18">
                  <c:v>8.5789278217796685</c:v>
                </c:pt>
                <c:pt idx="19">
                  <c:v>8.7185200534616207</c:v>
                </c:pt>
                <c:pt idx="20">
                  <c:v>8.8636150535807108</c:v>
                </c:pt>
                <c:pt idx="21">
                  <c:v>9.0044794957413306</c:v>
                </c:pt>
                <c:pt idx="22">
                  <c:v>9.1438025624823744</c:v>
                </c:pt>
                <c:pt idx="23">
                  <c:v>9.2897561782071012</c:v>
                </c:pt>
                <c:pt idx="24">
                  <c:v>9.4357912459915365</c:v>
                </c:pt>
                <c:pt idx="25">
                  <c:v>9.5831391918000417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14.709710699200562</c:v>
                </c:pt>
                <c:pt idx="1">
                  <c:v>13.8133732983346</c:v>
                </c:pt>
                <c:pt idx="2">
                  <c:v>13.990849217056763</c:v>
                </c:pt>
                <c:pt idx="3">
                  <c:v>14.634214798428106</c:v>
                </c:pt>
                <c:pt idx="4">
                  <c:v>15.040554974742745</c:v>
                </c:pt>
                <c:pt idx="5">
                  <c:v>14.967783376689285</c:v>
                </c:pt>
                <c:pt idx="6">
                  <c:v>14.613469070204905</c:v>
                </c:pt>
                <c:pt idx="7">
                  <c:v>14.81653814411426</c:v>
                </c:pt>
                <c:pt idx="8">
                  <c:v>15.089554181091689</c:v>
                </c:pt>
                <c:pt idx="9">
                  <c:v>15.042487678239608</c:v>
                </c:pt>
                <c:pt idx="10">
                  <c:v>13.017748473254601</c:v>
                </c:pt>
                <c:pt idx="11">
                  <c:v>15.571719062270143</c:v>
                </c:pt>
                <c:pt idx="12">
                  <c:v>15.619218101656942</c:v>
                </c:pt>
                <c:pt idx="13">
                  <c:v>15.659280722001794</c:v>
                </c:pt>
                <c:pt idx="14">
                  <c:v>15.687809802833858</c:v>
                </c:pt>
                <c:pt idx="15">
                  <c:v>15.663004190654918</c:v>
                </c:pt>
                <c:pt idx="16">
                  <c:v>15.665625477401106</c:v>
                </c:pt>
                <c:pt idx="17">
                  <c:v>15.668558585176026</c:v>
                </c:pt>
                <c:pt idx="18">
                  <c:v>15.663959499578757</c:v>
                </c:pt>
                <c:pt idx="19">
                  <c:v>15.642965410684836</c:v>
                </c:pt>
                <c:pt idx="20">
                  <c:v>15.623467800001569</c:v>
                </c:pt>
                <c:pt idx="21">
                  <c:v>15.594063569913837</c:v>
                </c:pt>
                <c:pt idx="22">
                  <c:v>15.587588004655521</c:v>
                </c:pt>
                <c:pt idx="23">
                  <c:v>15.575751458138644</c:v>
                </c:pt>
                <c:pt idx="24">
                  <c:v>15.538365753985223</c:v>
                </c:pt>
                <c:pt idx="25">
                  <c:v>15.484841731554255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12.535837194534748</c:v>
                </c:pt>
                <c:pt idx="1">
                  <c:v>11.683863222296386</c:v>
                </c:pt>
                <c:pt idx="2">
                  <c:v>13.118975283220289</c:v>
                </c:pt>
                <c:pt idx="3">
                  <c:v>11.557810798775007</c:v>
                </c:pt>
                <c:pt idx="4">
                  <c:v>12.476821842009317</c:v>
                </c:pt>
                <c:pt idx="5">
                  <c:v>13.370920804432821</c:v>
                </c:pt>
                <c:pt idx="6">
                  <c:v>13.572548727101443</c:v>
                </c:pt>
                <c:pt idx="7">
                  <c:v>13.037513554815629</c:v>
                </c:pt>
                <c:pt idx="8">
                  <c:v>13.010810978965671</c:v>
                </c:pt>
                <c:pt idx="9">
                  <c:v>14.758418108945715</c:v>
                </c:pt>
                <c:pt idx="10">
                  <c:v>12.929266079131155</c:v>
                </c:pt>
                <c:pt idx="11">
                  <c:v>13.734337744377186</c:v>
                </c:pt>
                <c:pt idx="12">
                  <c:v>13.784583441370588</c:v>
                </c:pt>
                <c:pt idx="13">
                  <c:v>13.8484337927304</c:v>
                </c:pt>
                <c:pt idx="14">
                  <c:v>13.92614047570714</c:v>
                </c:pt>
                <c:pt idx="15">
                  <c:v>13.993322559622229</c:v>
                </c:pt>
                <c:pt idx="16">
                  <c:v>14.041470354248538</c:v>
                </c:pt>
                <c:pt idx="17">
                  <c:v>14.0815861385086</c:v>
                </c:pt>
                <c:pt idx="18">
                  <c:v>14.118146700341329</c:v>
                </c:pt>
                <c:pt idx="19">
                  <c:v>14.153457374650671</c:v>
                </c:pt>
                <c:pt idx="20">
                  <c:v>14.192776752023754</c:v>
                </c:pt>
                <c:pt idx="21">
                  <c:v>14.228100245773923</c:v>
                </c:pt>
                <c:pt idx="22">
                  <c:v>14.263987567435896</c:v>
                </c:pt>
                <c:pt idx="23">
                  <c:v>14.299313682425193</c:v>
                </c:pt>
                <c:pt idx="24">
                  <c:v>14.331091906289416</c:v>
                </c:pt>
                <c:pt idx="25">
                  <c:v>14.362365548211603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7.7901303889701472</c:v>
                </c:pt>
                <c:pt idx="1">
                  <c:v>7.1048292985240913</c:v>
                </c:pt>
                <c:pt idx="2">
                  <c:v>7.1400050597075211</c:v>
                </c:pt>
                <c:pt idx="3">
                  <c:v>7.3417220030981145</c:v>
                </c:pt>
                <c:pt idx="4">
                  <c:v>8.1941166937067855</c:v>
                </c:pt>
                <c:pt idx="5">
                  <c:v>8.4504142351770906</c:v>
                </c:pt>
                <c:pt idx="6">
                  <c:v>8.1534357689456023</c:v>
                </c:pt>
                <c:pt idx="7">
                  <c:v>7.2463861675910302</c:v>
                </c:pt>
                <c:pt idx="8">
                  <c:v>7.8571025233931984</c:v>
                </c:pt>
                <c:pt idx="9">
                  <c:v>7.5825918952971163</c:v>
                </c:pt>
                <c:pt idx="10">
                  <c:v>6.3669994410286801</c:v>
                </c:pt>
                <c:pt idx="11">
                  <c:v>5.4203671824123179</c:v>
                </c:pt>
                <c:pt idx="12">
                  <c:v>5.4111588030355353</c:v>
                </c:pt>
                <c:pt idx="13">
                  <c:v>5.4097163323360471</c:v>
                </c:pt>
                <c:pt idx="14">
                  <c:v>5.4094783517527842</c:v>
                </c:pt>
                <c:pt idx="15">
                  <c:v>5.4013083710095193</c:v>
                </c:pt>
                <c:pt idx="16">
                  <c:v>5.3794540718502768</c:v>
                </c:pt>
                <c:pt idx="17">
                  <c:v>5.3481532648397003</c:v>
                </c:pt>
                <c:pt idx="18">
                  <c:v>5.327265301117218</c:v>
                </c:pt>
                <c:pt idx="19">
                  <c:v>5.3052791192694917</c:v>
                </c:pt>
                <c:pt idx="20">
                  <c:v>5.2846520821375371</c:v>
                </c:pt>
                <c:pt idx="21">
                  <c:v>5.2635932581017242</c:v>
                </c:pt>
                <c:pt idx="22">
                  <c:v>5.2440793832328856</c:v>
                </c:pt>
                <c:pt idx="23">
                  <c:v>5.2255188430341928</c:v>
                </c:pt>
                <c:pt idx="24">
                  <c:v>5.2093953017386587</c:v>
                </c:pt>
                <c:pt idx="25">
                  <c:v>5.1935705238591057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31.303088515548815</c:v>
                </c:pt>
                <c:pt idx="1">
                  <c:v>28.925079955389528</c:v>
                </c:pt>
                <c:pt idx="2">
                  <c:v>31.092069890443629</c:v>
                </c:pt>
                <c:pt idx="3">
                  <c:v>29.205965249837355</c:v>
                </c:pt>
                <c:pt idx="4">
                  <c:v>31.686522414636965</c:v>
                </c:pt>
                <c:pt idx="5">
                  <c:v>31.70535784513541</c:v>
                </c:pt>
                <c:pt idx="6">
                  <c:v>31.784479479008112</c:v>
                </c:pt>
                <c:pt idx="7">
                  <c:v>32.090249892809965</c:v>
                </c:pt>
                <c:pt idx="8">
                  <c:v>31.008635449504194</c:v>
                </c:pt>
                <c:pt idx="9">
                  <c:v>31.945005655362806</c:v>
                </c:pt>
                <c:pt idx="10">
                  <c:v>28.8912432477774</c:v>
                </c:pt>
                <c:pt idx="11">
                  <c:v>29.477844827125498</c:v>
                </c:pt>
                <c:pt idx="12">
                  <c:v>29.750825952674553</c:v>
                </c:pt>
                <c:pt idx="13">
                  <c:v>29.707615313786629</c:v>
                </c:pt>
                <c:pt idx="14">
                  <c:v>29.665741558110582</c:v>
                </c:pt>
                <c:pt idx="15">
                  <c:v>29.744923856539355</c:v>
                </c:pt>
                <c:pt idx="16">
                  <c:v>29.759625274018259</c:v>
                </c:pt>
                <c:pt idx="17">
                  <c:v>29.70646258084215</c:v>
                </c:pt>
                <c:pt idx="18">
                  <c:v>29.656436893328124</c:v>
                </c:pt>
                <c:pt idx="19">
                  <c:v>29.614139991751202</c:v>
                </c:pt>
                <c:pt idx="20">
                  <c:v>29.592479922379322</c:v>
                </c:pt>
                <c:pt idx="21">
                  <c:v>29.550885303429162</c:v>
                </c:pt>
                <c:pt idx="22">
                  <c:v>29.515113545883864</c:v>
                </c:pt>
                <c:pt idx="23">
                  <c:v>29.47027207845391</c:v>
                </c:pt>
                <c:pt idx="24">
                  <c:v>29.415319022795224</c:v>
                </c:pt>
                <c:pt idx="25">
                  <c:v>29.358852054436746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23.390109918973309</c:v>
                </c:pt>
                <c:pt idx="1">
                  <c:v>25.14970727803939</c:v>
                </c:pt>
                <c:pt idx="2">
                  <c:v>26.201002480047975</c:v>
                </c:pt>
                <c:pt idx="3">
                  <c:v>26.942098250534563</c:v>
                </c:pt>
                <c:pt idx="4">
                  <c:v>27.989076852080768</c:v>
                </c:pt>
                <c:pt idx="5">
                  <c:v>28.308508668721203</c:v>
                </c:pt>
                <c:pt idx="6">
                  <c:v>29.179283996004596</c:v>
                </c:pt>
                <c:pt idx="7">
                  <c:v>30.506374447322422</c:v>
                </c:pt>
                <c:pt idx="8">
                  <c:v>31.571807189152082</c:v>
                </c:pt>
                <c:pt idx="9">
                  <c:v>33.259132930300723</c:v>
                </c:pt>
                <c:pt idx="10">
                  <c:v>34.206112550764104</c:v>
                </c:pt>
                <c:pt idx="11">
                  <c:v>33.156628038825545</c:v>
                </c:pt>
                <c:pt idx="12">
                  <c:v>33.667383516908458</c:v>
                </c:pt>
                <c:pt idx="13">
                  <c:v>34.157441010339419</c:v>
                </c:pt>
                <c:pt idx="14">
                  <c:v>34.700468215468909</c:v>
                </c:pt>
                <c:pt idx="15">
                  <c:v>35.225894571460678</c:v>
                </c:pt>
                <c:pt idx="16">
                  <c:v>35.716300371208831</c:v>
                </c:pt>
                <c:pt idx="17">
                  <c:v>36.194080479830973</c:v>
                </c:pt>
                <c:pt idx="18">
                  <c:v>36.683011665427628</c:v>
                </c:pt>
                <c:pt idx="19">
                  <c:v>37.176809247179413</c:v>
                </c:pt>
                <c:pt idx="20">
                  <c:v>37.700995795329987</c:v>
                </c:pt>
                <c:pt idx="21">
                  <c:v>38.225118241831765</c:v>
                </c:pt>
                <c:pt idx="22">
                  <c:v>38.743635392381989</c:v>
                </c:pt>
                <c:pt idx="23">
                  <c:v>39.276366447442584</c:v>
                </c:pt>
                <c:pt idx="24">
                  <c:v>39.829280763807283</c:v>
                </c:pt>
                <c:pt idx="25">
                  <c:v>40.386407109687752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55.191320586744126</c:v>
                </c:pt>
                <c:pt idx="1">
                  <c:v>55.276831807801905</c:v>
                </c:pt>
                <c:pt idx="2">
                  <c:v>55.55015503984518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58.409921470548269</c:v>
                </c:pt>
                <c:pt idx="6">
                  <c:v>63.3258006878307</c:v>
                </c:pt>
                <c:pt idx="7">
                  <c:v>63.282571054547482</c:v>
                </c:pt>
                <c:pt idx="8">
                  <c:v>66.859171036547878</c:v>
                </c:pt>
                <c:pt idx="9">
                  <c:v>68.774685614639054</c:v>
                </c:pt>
                <c:pt idx="10">
                  <c:v>72.145117232450204</c:v>
                </c:pt>
                <c:pt idx="11">
                  <c:v>73.977299416234814</c:v>
                </c:pt>
                <c:pt idx="12">
                  <c:v>74.757888426019633</c:v>
                </c:pt>
                <c:pt idx="13">
                  <c:v>75.765651869920148</c:v>
                </c:pt>
                <c:pt idx="14">
                  <c:v>76.899555607456165</c:v>
                </c:pt>
                <c:pt idx="15">
                  <c:v>77.897722437994929</c:v>
                </c:pt>
                <c:pt idx="16">
                  <c:v>78.855526298738852</c:v>
                </c:pt>
                <c:pt idx="17">
                  <c:v>79.799199022384784</c:v>
                </c:pt>
                <c:pt idx="18">
                  <c:v>80.720239733524579</c:v>
                </c:pt>
                <c:pt idx="19">
                  <c:v>81.649605952551354</c:v>
                </c:pt>
                <c:pt idx="20">
                  <c:v>82.630257388615391</c:v>
                </c:pt>
                <c:pt idx="21">
                  <c:v>83.620454033855282</c:v>
                </c:pt>
                <c:pt idx="22">
                  <c:v>84.590937715531453</c:v>
                </c:pt>
                <c:pt idx="23">
                  <c:v>85.575824870613744</c:v>
                </c:pt>
                <c:pt idx="24">
                  <c:v>86.556877502264058</c:v>
                </c:pt>
                <c:pt idx="25">
                  <c:v>87.504635101706384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34.862966784656109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38.035879507977086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40.325214371883519</c:v>
                </c:pt>
                <c:pt idx="8">
                  <c:v>41.025392363680602</c:v>
                </c:pt>
                <c:pt idx="9">
                  <c:v>42.069075743705604</c:v>
                </c:pt>
                <c:pt idx="10">
                  <c:v>43.604102603320328</c:v>
                </c:pt>
                <c:pt idx="11">
                  <c:v>41.08209776581468</c:v>
                </c:pt>
                <c:pt idx="12">
                  <c:v>41.237509274800757</c:v>
                </c:pt>
                <c:pt idx="13">
                  <c:v>41.602204010683494</c:v>
                </c:pt>
                <c:pt idx="14">
                  <c:v>42.093479997195793</c:v>
                </c:pt>
                <c:pt idx="15">
                  <c:v>42.512977472224932</c:v>
                </c:pt>
                <c:pt idx="16">
                  <c:v>42.897277411909549</c:v>
                </c:pt>
                <c:pt idx="17">
                  <c:v>43.266608471522659</c:v>
                </c:pt>
                <c:pt idx="18">
                  <c:v>43.645340656778089</c:v>
                </c:pt>
                <c:pt idx="19">
                  <c:v>44.030259003439781</c:v>
                </c:pt>
                <c:pt idx="20">
                  <c:v>44.425265421019191</c:v>
                </c:pt>
                <c:pt idx="21">
                  <c:v>44.811471552150962</c:v>
                </c:pt>
                <c:pt idx="22">
                  <c:v>45.189278336042882</c:v>
                </c:pt>
                <c:pt idx="23">
                  <c:v>45.60552503696664</c:v>
                </c:pt>
                <c:pt idx="24">
                  <c:v>46.003966280100045</c:v>
                </c:pt>
                <c:pt idx="25">
                  <c:v>46.41391328594618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38.093169829871307</c:v>
                </c:pt>
                <c:pt idx="1">
                  <c:v>37.864451796332055</c:v>
                </c:pt>
                <c:pt idx="2">
                  <c:v>38.255462464981754</c:v>
                </c:pt>
                <c:pt idx="3">
                  <c:v>37.42805788041494</c:v>
                </c:pt>
                <c:pt idx="4">
                  <c:v>39.749789291639139</c:v>
                </c:pt>
                <c:pt idx="5">
                  <c:v>40.37903453389076</c:v>
                </c:pt>
                <c:pt idx="6">
                  <c:v>39.357541565403316</c:v>
                </c:pt>
                <c:pt idx="7">
                  <c:v>40.961645037355062</c:v>
                </c:pt>
                <c:pt idx="8">
                  <c:v>40.814727640337949</c:v>
                </c:pt>
                <c:pt idx="9">
                  <c:v>39.056482916390145</c:v>
                </c:pt>
                <c:pt idx="10">
                  <c:v>40.183763775852761</c:v>
                </c:pt>
                <c:pt idx="11">
                  <c:v>38.550461200110711</c:v>
                </c:pt>
                <c:pt idx="12">
                  <c:v>38.495639125606026</c:v>
                </c:pt>
                <c:pt idx="13">
                  <c:v>38.431141922412948</c:v>
                </c:pt>
                <c:pt idx="14">
                  <c:v>38.398269988996695</c:v>
                </c:pt>
                <c:pt idx="15">
                  <c:v>38.272779655779651</c:v>
                </c:pt>
                <c:pt idx="16">
                  <c:v>38.041943498725828</c:v>
                </c:pt>
                <c:pt idx="17">
                  <c:v>37.788370292476714</c:v>
                </c:pt>
                <c:pt idx="18">
                  <c:v>37.497282434033707</c:v>
                </c:pt>
                <c:pt idx="19">
                  <c:v>37.189109124406109</c:v>
                </c:pt>
                <c:pt idx="20">
                  <c:v>36.892212221578376</c:v>
                </c:pt>
                <c:pt idx="21">
                  <c:v>36.571405835999421</c:v>
                </c:pt>
                <c:pt idx="22">
                  <c:v>36.260222960153115</c:v>
                </c:pt>
                <c:pt idx="23">
                  <c:v>35.872123503569654</c:v>
                </c:pt>
                <c:pt idx="24">
                  <c:v>35.496809111587282</c:v>
                </c:pt>
                <c:pt idx="25">
                  <c:v>35.179286203401261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44.849941199352898</c:v>
                </c:pt>
                <c:pt idx="1">
                  <c:v>41.217611008652852</c:v>
                </c:pt>
                <c:pt idx="2">
                  <c:v>42.27938266607962</c:v>
                </c:pt>
                <c:pt idx="3">
                  <c:v>43.33913538554868</c:v>
                </c:pt>
                <c:pt idx="4">
                  <c:v>44.245306547615314</c:v>
                </c:pt>
                <c:pt idx="5">
                  <c:v>45.057614002628171</c:v>
                </c:pt>
                <c:pt idx="6">
                  <c:v>41.009324916479933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47.91003478575152</c:v>
                </c:pt>
                <c:pt idx="10">
                  <c:v>40.718517739912564</c:v>
                </c:pt>
                <c:pt idx="11">
                  <c:v>40.951381630058165</c:v>
                </c:pt>
                <c:pt idx="12">
                  <c:v>40.819254565844091</c:v>
                </c:pt>
                <c:pt idx="13">
                  <c:v>40.648536441949972</c:v>
                </c:pt>
                <c:pt idx="14">
                  <c:v>40.519690746570042</c:v>
                </c:pt>
                <c:pt idx="15">
                  <c:v>40.33690983845954</c:v>
                </c:pt>
                <c:pt idx="16">
                  <c:v>40.134182032401462</c:v>
                </c:pt>
                <c:pt idx="17">
                  <c:v>39.902224723013106</c:v>
                </c:pt>
                <c:pt idx="18">
                  <c:v>39.681674089349286</c:v>
                </c:pt>
                <c:pt idx="19">
                  <c:v>39.446957190354887</c:v>
                </c:pt>
                <c:pt idx="20">
                  <c:v>39.233366436569632</c:v>
                </c:pt>
                <c:pt idx="21">
                  <c:v>39.017287897818441</c:v>
                </c:pt>
                <c:pt idx="22">
                  <c:v>38.805401686972374</c:v>
                </c:pt>
                <c:pt idx="23">
                  <c:v>38.59347936635951</c:v>
                </c:pt>
                <c:pt idx="24">
                  <c:v>38.381057590831318</c:v>
                </c:pt>
                <c:pt idx="25">
                  <c:v>38.159741750586683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31.50472905436612</c:v>
                </c:pt>
                <c:pt idx="2">
                  <c:v>32.168953719634011</c:v>
                </c:pt>
                <c:pt idx="3">
                  <c:v>32.776499647022867</c:v>
                </c:pt>
                <c:pt idx="4">
                  <c:v>34.070825462436339</c:v>
                </c:pt>
                <c:pt idx="5">
                  <c:v>33.36122437726744</c:v>
                </c:pt>
                <c:pt idx="6">
                  <c:v>35.670636843612108</c:v>
                </c:pt>
                <c:pt idx="7">
                  <c:v>35.585010797514926</c:v>
                </c:pt>
                <c:pt idx="8">
                  <c:v>33.971625723204653</c:v>
                </c:pt>
                <c:pt idx="9">
                  <c:v>33.376626551529718</c:v>
                </c:pt>
                <c:pt idx="10">
                  <c:v>31.969364464112516</c:v>
                </c:pt>
                <c:pt idx="11">
                  <c:v>32.83810132556637</c:v>
                </c:pt>
                <c:pt idx="12">
                  <c:v>33.10456334795559</c:v>
                </c:pt>
                <c:pt idx="13">
                  <c:v>33.433031341553146</c:v>
                </c:pt>
                <c:pt idx="14">
                  <c:v>33.819551592537515</c:v>
                </c:pt>
                <c:pt idx="15">
                  <c:v>34.151535378094913</c:v>
                </c:pt>
                <c:pt idx="16">
                  <c:v>34.456289264717988</c:v>
                </c:pt>
                <c:pt idx="17">
                  <c:v>34.753394956723312</c:v>
                </c:pt>
                <c:pt idx="18">
                  <c:v>35.064158455668633</c:v>
                </c:pt>
                <c:pt idx="19">
                  <c:v>35.367618647607323</c:v>
                </c:pt>
                <c:pt idx="20">
                  <c:v>35.672143037783329</c:v>
                </c:pt>
                <c:pt idx="21">
                  <c:v>35.987205079825166</c:v>
                </c:pt>
                <c:pt idx="22">
                  <c:v>36.292721098609974</c:v>
                </c:pt>
                <c:pt idx="23">
                  <c:v>36.618854487514085</c:v>
                </c:pt>
                <c:pt idx="24">
                  <c:v>36.951639921101133</c:v>
                </c:pt>
                <c:pt idx="25">
                  <c:v>37.278304327608659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24.981259286453792</c:v>
                </c:pt>
                <c:pt idx="1">
                  <c:v>25.905046351500218</c:v>
                </c:pt>
                <c:pt idx="2">
                  <c:v>27.507022176082465</c:v>
                </c:pt>
                <c:pt idx="3">
                  <c:v>26.595575201349412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27.191118711450034</c:v>
                </c:pt>
                <c:pt idx="7">
                  <c:v>27.653160079466979</c:v>
                </c:pt>
                <c:pt idx="8">
                  <c:v>26.617168345969787</c:v>
                </c:pt>
                <c:pt idx="9">
                  <c:v>26.693458119837899</c:v>
                </c:pt>
                <c:pt idx="10">
                  <c:v>26.418764392395776</c:v>
                </c:pt>
                <c:pt idx="11">
                  <c:v>26.323761807204519</c:v>
                </c:pt>
                <c:pt idx="12">
                  <c:v>26.4399754441278</c:v>
                </c:pt>
                <c:pt idx="13">
                  <c:v>26.562947242285951</c:v>
                </c:pt>
                <c:pt idx="14">
                  <c:v>26.710813663370587</c:v>
                </c:pt>
                <c:pt idx="15">
                  <c:v>26.807621668159229</c:v>
                </c:pt>
                <c:pt idx="16">
                  <c:v>26.879305944779418</c:v>
                </c:pt>
                <c:pt idx="17">
                  <c:v>26.941361484681849</c:v>
                </c:pt>
                <c:pt idx="18">
                  <c:v>26.999484570852797</c:v>
                </c:pt>
                <c:pt idx="19">
                  <c:v>27.057798938104824</c:v>
                </c:pt>
                <c:pt idx="20">
                  <c:v>27.12238314256183</c:v>
                </c:pt>
                <c:pt idx="21">
                  <c:v>27.208414981300315</c:v>
                </c:pt>
                <c:pt idx="22">
                  <c:v>27.288034309099995</c:v>
                </c:pt>
                <c:pt idx="23">
                  <c:v>27.369970225482078</c:v>
                </c:pt>
                <c:pt idx="24">
                  <c:v>27.438196845500272</c:v>
                </c:pt>
                <c:pt idx="25">
                  <c:v>27.48608236300106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</c:v>
                </c:pt>
                <c:pt idx="1">
                  <c:v>25.497236520630985</c:v>
                </c:pt>
                <c:pt idx="2">
                  <c:v>27.10982450027705</c:v>
                </c:pt>
                <c:pt idx="3">
                  <c:v>26.192025597203113</c:v>
                </c:pt>
                <c:pt idx="4">
                  <c:v>27.517376816752062</c:v>
                </c:pt>
                <c:pt idx="5">
                  <c:v>28.338704181122104</c:v>
                </c:pt>
                <c:pt idx="6">
                  <c:v>28.186017797306349</c:v>
                </c:pt>
                <c:pt idx="7">
                  <c:v>27.854051698929887</c:v>
                </c:pt>
                <c:pt idx="8">
                  <c:v>28.100365160057358</c:v>
                </c:pt>
                <c:pt idx="9">
                  <c:v>29.800905787185322</c:v>
                </c:pt>
                <c:pt idx="10">
                  <c:v>25.947014552385756</c:v>
                </c:pt>
                <c:pt idx="11">
                  <c:v>29.306056806647327</c:v>
                </c:pt>
                <c:pt idx="12">
                  <c:v>29.40380154302753</c:v>
                </c:pt>
                <c:pt idx="13">
                  <c:v>29.507714514732193</c:v>
                </c:pt>
                <c:pt idx="14">
                  <c:v>29.613950278540997</c:v>
                </c:pt>
                <c:pt idx="15">
                  <c:v>29.656326750277145</c:v>
                </c:pt>
                <c:pt idx="16">
                  <c:v>29.707095831649646</c:v>
                </c:pt>
                <c:pt idx="17">
                  <c:v>29.750144723684627</c:v>
                </c:pt>
                <c:pt idx="18">
                  <c:v>29.782106199920086</c:v>
                </c:pt>
                <c:pt idx="19">
                  <c:v>29.796422785335508</c:v>
                </c:pt>
                <c:pt idx="20">
                  <c:v>29.816244552025324</c:v>
                </c:pt>
                <c:pt idx="21">
                  <c:v>29.822163815687759</c:v>
                </c:pt>
                <c:pt idx="22">
                  <c:v>29.851575572091416</c:v>
                </c:pt>
                <c:pt idx="23">
                  <c:v>29.875065140563837</c:v>
                </c:pt>
                <c:pt idx="24">
                  <c:v>29.869457660274641</c:v>
                </c:pt>
                <c:pt idx="25">
                  <c:v>29.847207279765858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39.093218904518963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36.547687252935468</c:v>
                </c:pt>
                <c:pt idx="4">
                  <c:v>39.88063910834375</c:v>
                </c:pt>
                <c:pt idx="5">
                  <c:v>40.155772080312502</c:v>
                </c:pt>
                <c:pt idx="6">
                  <c:v>39.937915247953711</c:v>
                </c:pt>
                <c:pt idx="7">
                  <c:v>39.336636060400991</c:v>
                </c:pt>
                <c:pt idx="8">
                  <c:v>38.865737972897392</c:v>
                </c:pt>
                <c:pt idx="9">
                  <c:v>39.52759755065992</c:v>
                </c:pt>
                <c:pt idx="10">
                  <c:v>35.258242688806078</c:v>
                </c:pt>
                <c:pt idx="11">
                  <c:v>34.898212009537815</c:v>
                </c:pt>
                <c:pt idx="12">
                  <c:v>35.161984755710087</c:v>
                </c:pt>
                <c:pt idx="13">
                  <c:v>35.117331646122679</c:v>
                </c:pt>
                <c:pt idx="14">
                  <c:v>35.075219909863364</c:v>
                </c:pt>
                <c:pt idx="15">
                  <c:v>35.146232227548872</c:v>
                </c:pt>
                <c:pt idx="16">
                  <c:v>35.139079345868538</c:v>
                </c:pt>
                <c:pt idx="17">
                  <c:v>35.054615845681852</c:v>
                </c:pt>
                <c:pt idx="18">
                  <c:v>34.983702194445343</c:v>
                </c:pt>
                <c:pt idx="19">
                  <c:v>34.919419111020694</c:v>
                </c:pt>
                <c:pt idx="20">
                  <c:v>34.877132004516859</c:v>
                </c:pt>
                <c:pt idx="21">
                  <c:v>34.814478561530883</c:v>
                </c:pt>
                <c:pt idx="22">
                  <c:v>34.75919292911675</c:v>
                </c:pt>
                <c:pt idx="23">
                  <c:v>34.695790921488104</c:v>
                </c:pt>
                <c:pt idx="24">
                  <c:v>34.624714324533883</c:v>
                </c:pt>
                <c:pt idx="25">
                  <c:v>34.552422578295854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23.390109918973309</c:v>
                </c:pt>
                <c:pt idx="1">
                  <c:v>25.14970727803939</c:v>
                </c:pt>
                <c:pt idx="2">
                  <c:v>26.201002480047975</c:v>
                </c:pt>
                <c:pt idx="3">
                  <c:v>26.942098250534563</c:v>
                </c:pt>
                <c:pt idx="4">
                  <c:v>27.989076852080768</c:v>
                </c:pt>
                <c:pt idx="5">
                  <c:v>28.308508668721203</c:v>
                </c:pt>
                <c:pt idx="6">
                  <c:v>29.179283996004596</c:v>
                </c:pt>
                <c:pt idx="7">
                  <c:v>30.506374447322422</c:v>
                </c:pt>
                <c:pt idx="8">
                  <c:v>31.571807189152082</c:v>
                </c:pt>
                <c:pt idx="9">
                  <c:v>33.259132930300723</c:v>
                </c:pt>
                <c:pt idx="10">
                  <c:v>34.206112550764104</c:v>
                </c:pt>
                <c:pt idx="11">
                  <c:v>33.156628038825545</c:v>
                </c:pt>
                <c:pt idx="12">
                  <c:v>33.667383516908458</c:v>
                </c:pt>
                <c:pt idx="13">
                  <c:v>34.157441010339419</c:v>
                </c:pt>
                <c:pt idx="14">
                  <c:v>34.700468215468909</c:v>
                </c:pt>
                <c:pt idx="15">
                  <c:v>35.225894571460678</c:v>
                </c:pt>
                <c:pt idx="16">
                  <c:v>35.716300371208831</c:v>
                </c:pt>
                <c:pt idx="17">
                  <c:v>36.194080479830973</c:v>
                </c:pt>
                <c:pt idx="18">
                  <c:v>36.683011665427628</c:v>
                </c:pt>
                <c:pt idx="19">
                  <c:v>37.176809247179413</c:v>
                </c:pt>
                <c:pt idx="20">
                  <c:v>37.700995795329987</c:v>
                </c:pt>
                <c:pt idx="21">
                  <c:v>38.225118241831765</c:v>
                </c:pt>
                <c:pt idx="22">
                  <c:v>38.743635392381989</c:v>
                </c:pt>
                <c:pt idx="23">
                  <c:v>39.276366447442584</c:v>
                </c:pt>
                <c:pt idx="24">
                  <c:v>39.829280763807283</c:v>
                </c:pt>
                <c:pt idx="25">
                  <c:v>40.386407109687752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55.191320586744126</c:v>
                </c:pt>
                <c:pt idx="1">
                  <c:v>55.276831807801905</c:v>
                </c:pt>
                <c:pt idx="2">
                  <c:v>55.55015503984518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58.409921470548269</c:v>
                </c:pt>
                <c:pt idx="6">
                  <c:v>63.3258006878307</c:v>
                </c:pt>
                <c:pt idx="7">
                  <c:v>63.282571054547482</c:v>
                </c:pt>
                <c:pt idx="8">
                  <c:v>66.859171036547878</c:v>
                </c:pt>
                <c:pt idx="9">
                  <c:v>68.774685614639054</c:v>
                </c:pt>
                <c:pt idx="10">
                  <c:v>72.145117232450204</c:v>
                </c:pt>
                <c:pt idx="11">
                  <c:v>73.977299416234814</c:v>
                </c:pt>
                <c:pt idx="12">
                  <c:v>74.757888426019633</c:v>
                </c:pt>
                <c:pt idx="13">
                  <c:v>75.765651869920148</c:v>
                </c:pt>
                <c:pt idx="14">
                  <c:v>76.899555607456165</c:v>
                </c:pt>
                <c:pt idx="15">
                  <c:v>77.897722437994929</c:v>
                </c:pt>
                <c:pt idx="16">
                  <c:v>78.855526298738852</c:v>
                </c:pt>
                <c:pt idx="17">
                  <c:v>79.799199022384784</c:v>
                </c:pt>
                <c:pt idx="18">
                  <c:v>80.720239733524579</c:v>
                </c:pt>
                <c:pt idx="19">
                  <c:v>81.649605952551354</c:v>
                </c:pt>
                <c:pt idx="20">
                  <c:v>82.630257388615391</c:v>
                </c:pt>
                <c:pt idx="21">
                  <c:v>83.620454033855282</c:v>
                </c:pt>
                <c:pt idx="22">
                  <c:v>84.590937715531453</c:v>
                </c:pt>
                <c:pt idx="23">
                  <c:v>85.575824870613744</c:v>
                </c:pt>
                <c:pt idx="24">
                  <c:v>86.556877502264058</c:v>
                </c:pt>
                <c:pt idx="25">
                  <c:v>87.504635101706384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34.862966784656109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38.035879507977086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40.325214371883519</c:v>
                </c:pt>
                <c:pt idx="8">
                  <c:v>41.025392363680602</c:v>
                </c:pt>
                <c:pt idx="9">
                  <c:v>42.069075743705604</c:v>
                </c:pt>
                <c:pt idx="10">
                  <c:v>43.604102603320328</c:v>
                </c:pt>
                <c:pt idx="11">
                  <c:v>41.08209776581468</c:v>
                </c:pt>
                <c:pt idx="12">
                  <c:v>41.237509274800757</c:v>
                </c:pt>
                <c:pt idx="13">
                  <c:v>41.602204010683494</c:v>
                </c:pt>
                <c:pt idx="14">
                  <c:v>42.093479997195793</c:v>
                </c:pt>
                <c:pt idx="15">
                  <c:v>42.512977472224932</c:v>
                </c:pt>
                <c:pt idx="16">
                  <c:v>42.897277411909549</c:v>
                </c:pt>
                <c:pt idx="17">
                  <c:v>43.266608471522659</c:v>
                </c:pt>
                <c:pt idx="18">
                  <c:v>43.645340656778089</c:v>
                </c:pt>
                <c:pt idx="19">
                  <c:v>44.030259003439781</c:v>
                </c:pt>
                <c:pt idx="20">
                  <c:v>44.425265421019191</c:v>
                </c:pt>
                <c:pt idx="21">
                  <c:v>44.811471552150962</c:v>
                </c:pt>
                <c:pt idx="22">
                  <c:v>45.189278336042882</c:v>
                </c:pt>
                <c:pt idx="23">
                  <c:v>45.60552503696664</c:v>
                </c:pt>
                <c:pt idx="24">
                  <c:v>46.003966280100045</c:v>
                </c:pt>
                <c:pt idx="25">
                  <c:v>46.41391328594618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38.093169829871307</c:v>
                </c:pt>
                <c:pt idx="1">
                  <c:v>37.864451796332055</c:v>
                </c:pt>
                <c:pt idx="2">
                  <c:v>38.255462464981754</c:v>
                </c:pt>
                <c:pt idx="3">
                  <c:v>37.42805788041494</c:v>
                </c:pt>
                <c:pt idx="4">
                  <c:v>39.749789291639139</c:v>
                </c:pt>
                <c:pt idx="5">
                  <c:v>40.37903453389076</c:v>
                </c:pt>
                <c:pt idx="6">
                  <c:v>39.357541565403316</c:v>
                </c:pt>
                <c:pt idx="7">
                  <c:v>40.961645037355062</c:v>
                </c:pt>
                <c:pt idx="8">
                  <c:v>40.814727640337949</c:v>
                </c:pt>
                <c:pt idx="9">
                  <c:v>39.056482916390145</c:v>
                </c:pt>
                <c:pt idx="10">
                  <c:v>40.183763775852761</c:v>
                </c:pt>
                <c:pt idx="11">
                  <c:v>38.550461200110711</c:v>
                </c:pt>
                <c:pt idx="12">
                  <c:v>38.495639125606026</c:v>
                </c:pt>
                <c:pt idx="13">
                  <c:v>38.431141922412948</c:v>
                </c:pt>
                <c:pt idx="14">
                  <c:v>38.398269988996695</c:v>
                </c:pt>
                <c:pt idx="15">
                  <c:v>38.272779655779651</c:v>
                </c:pt>
                <c:pt idx="16">
                  <c:v>38.041943498725828</c:v>
                </c:pt>
                <c:pt idx="17">
                  <c:v>37.788370292476714</c:v>
                </c:pt>
                <c:pt idx="18">
                  <c:v>37.497282434033707</c:v>
                </c:pt>
                <c:pt idx="19">
                  <c:v>37.189109124406109</c:v>
                </c:pt>
                <c:pt idx="20">
                  <c:v>36.892212221578376</c:v>
                </c:pt>
                <c:pt idx="21">
                  <c:v>36.571405835999421</c:v>
                </c:pt>
                <c:pt idx="22">
                  <c:v>36.260222960153115</c:v>
                </c:pt>
                <c:pt idx="23">
                  <c:v>35.872123503569654</c:v>
                </c:pt>
                <c:pt idx="24">
                  <c:v>35.496809111587282</c:v>
                </c:pt>
                <c:pt idx="25">
                  <c:v>35.179286203401261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44.849941199352898</c:v>
                </c:pt>
                <c:pt idx="1">
                  <c:v>41.217611008652852</c:v>
                </c:pt>
                <c:pt idx="2">
                  <c:v>42.27938266607962</c:v>
                </c:pt>
                <c:pt idx="3">
                  <c:v>43.33913538554868</c:v>
                </c:pt>
                <c:pt idx="4">
                  <c:v>44.245306547615314</c:v>
                </c:pt>
                <c:pt idx="5">
                  <c:v>45.057614002628171</c:v>
                </c:pt>
                <c:pt idx="6">
                  <c:v>41.009324916479933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47.91003478575152</c:v>
                </c:pt>
                <c:pt idx="10">
                  <c:v>40.718517739912564</c:v>
                </c:pt>
                <c:pt idx="11">
                  <c:v>40.951381630058165</c:v>
                </c:pt>
                <c:pt idx="12">
                  <c:v>40.819254565844091</c:v>
                </c:pt>
                <c:pt idx="13">
                  <c:v>40.648536441949972</c:v>
                </c:pt>
                <c:pt idx="14">
                  <c:v>40.519690746570042</c:v>
                </c:pt>
                <c:pt idx="15">
                  <c:v>40.33690983845954</c:v>
                </c:pt>
                <c:pt idx="16">
                  <c:v>40.134182032401462</c:v>
                </c:pt>
                <c:pt idx="17">
                  <c:v>39.902224723013106</c:v>
                </c:pt>
                <c:pt idx="18">
                  <c:v>39.681674089349286</c:v>
                </c:pt>
                <c:pt idx="19">
                  <c:v>39.446957190354887</c:v>
                </c:pt>
                <c:pt idx="20">
                  <c:v>39.233366436569632</c:v>
                </c:pt>
                <c:pt idx="21">
                  <c:v>39.017287897818441</c:v>
                </c:pt>
                <c:pt idx="22">
                  <c:v>38.805401686972374</c:v>
                </c:pt>
                <c:pt idx="23">
                  <c:v>38.59347936635951</c:v>
                </c:pt>
                <c:pt idx="24">
                  <c:v>38.381057590831318</c:v>
                </c:pt>
                <c:pt idx="25">
                  <c:v>38.159741750586683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31.50472905436612</c:v>
                </c:pt>
                <c:pt idx="2">
                  <c:v>32.168953719634011</c:v>
                </c:pt>
                <c:pt idx="3">
                  <c:v>32.776499647022867</c:v>
                </c:pt>
                <c:pt idx="4">
                  <c:v>34.070825462436339</c:v>
                </c:pt>
                <c:pt idx="5">
                  <c:v>33.36122437726744</c:v>
                </c:pt>
                <c:pt idx="6">
                  <c:v>35.670636843612108</c:v>
                </c:pt>
                <c:pt idx="7">
                  <c:v>35.585010797514926</c:v>
                </c:pt>
                <c:pt idx="8">
                  <c:v>33.971625723204653</c:v>
                </c:pt>
                <c:pt idx="9">
                  <c:v>33.376626551529718</c:v>
                </c:pt>
                <c:pt idx="10">
                  <c:v>31.969364464112516</c:v>
                </c:pt>
                <c:pt idx="11">
                  <c:v>32.83810132556637</c:v>
                </c:pt>
                <c:pt idx="12">
                  <c:v>33.10456334795559</c:v>
                </c:pt>
                <c:pt idx="13">
                  <c:v>33.433031341553146</c:v>
                </c:pt>
                <c:pt idx="14">
                  <c:v>33.819551592537515</c:v>
                </c:pt>
                <c:pt idx="15">
                  <c:v>34.151535378094913</c:v>
                </c:pt>
                <c:pt idx="16">
                  <c:v>34.456289264717988</c:v>
                </c:pt>
                <c:pt idx="17">
                  <c:v>34.753394956723312</c:v>
                </c:pt>
                <c:pt idx="18">
                  <c:v>35.064158455668633</c:v>
                </c:pt>
                <c:pt idx="19">
                  <c:v>35.367618647607323</c:v>
                </c:pt>
                <c:pt idx="20">
                  <c:v>35.672143037783329</c:v>
                </c:pt>
                <c:pt idx="21">
                  <c:v>35.987205079825166</c:v>
                </c:pt>
                <c:pt idx="22">
                  <c:v>36.292721098609974</c:v>
                </c:pt>
                <c:pt idx="23">
                  <c:v>36.618854487514085</c:v>
                </c:pt>
                <c:pt idx="24">
                  <c:v>36.951639921101133</c:v>
                </c:pt>
                <c:pt idx="25">
                  <c:v>37.278304327608659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24.981259286453792</c:v>
                </c:pt>
                <c:pt idx="1">
                  <c:v>25.905046351500218</c:v>
                </c:pt>
                <c:pt idx="2">
                  <c:v>27.507022176082465</c:v>
                </c:pt>
                <c:pt idx="3">
                  <c:v>26.595575201349412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27.191118711450034</c:v>
                </c:pt>
                <c:pt idx="7">
                  <c:v>27.653160079466979</c:v>
                </c:pt>
                <c:pt idx="8">
                  <c:v>26.617168345969787</c:v>
                </c:pt>
                <c:pt idx="9">
                  <c:v>26.693458119837899</c:v>
                </c:pt>
                <c:pt idx="10">
                  <c:v>26.418764392395776</c:v>
                </c:pt>
                <c:pt idx="11">
                  <c:v>26.323761807204519</c:v>
                </c:pt>
                <c:pt idx="12">
                  <c:v>26.4399754441278</c:v>
                </c:pt>
                <c:pt idx="13">
                  <c:v>26.562947242285951</c:v>
                </c:pt>
                <c:pt idx="14">
                  <c:v>26.710813663370587</c:v>
                </c:pt>
                <c:pt idx="15">
                  <c:v>26.807621668159229</c:v>
                </c:pt>
                <c:pt idx="16">
                  <c:v>26.879305944779418</c:v>
                </c:pt>
                <c:pt idx="17">
                  <c:v>26.941361484681849</c:v>
                </c:pt>
                <c:pt idx="18">
                  <c:v>26.999484570852797</c:v>
                </c:pt>
                <c:pt idx="19">
                  <c:v>27.057798938104824</c:v>
                </c:pt>
                <c:pt idx="20">
                  <c:v>27.12238314256183</c:v>
                </c:pt>
                <c:pt idx="21">
                  <c:v>27.208414981300315</c:v>
                </c:pt>
                <c:pt idx="22">
                  <c:v>27.288034309099995</c:v>
                </c:pt>
                <c:pt idx="23">
                  <c:v>27.369970225482078</c:v>
                </c:pt>
                <c:pt idx="24">
                  <c:v>27.438196845500272</c:v>
                </c:pt>
                <c:pt idx="25">
                  <c:v>27.48608236300106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</c:v>
                </c:pt>
                <c:pt idx="1">
                  <c:v>25.497236520630985</c:v>
                </c:pt>
                <c:pt idx="2">
                  <c:v>27.10982450027705</c:v>
                </c:pt>
                <c:pt idx="3">
                  <c:v>26.192025597203113</c:v>
                </c:pt>
                <c:pt idx="4">
                  <c:v>27.517376816752062</c:v>
                </c:pt>
                <c:pt idx="5">
                  <c:v>28.338704181122104</c:v>
                </c:pt>
                <c:pt idx="6">
                  <c:v>28.186017797306349</c:v>
                </c:pt>
                <c:pt idx="7">
                  <c:v>27.854051698929887</c:v>
                </c:pt>
                <c:pt idx="8">
                  <c:v>28.100365160057358</c:v>
                </c:pt>
                <c:pt idx="9">
                  <c:v>29.800905787185322</c:v>
                </c:pt>
                <c:pt idx="10">
                  <c:v>25.947014552385756</c:v>
                </c:pt>
                <c:pt idx="11">
                  <c:v>29.306056806647327</c:v>
                </c:pt>
                <c:pt idx="12">
                  <c:v>29.40380154302753</c:v>
                </c:pt>
                <c:pt idx="13">
                  <c:v>29.507714514732193</c:v>
                </c:pt>
                <c:pt idx="14">
                  <c:v>29.613950278540997</c:v>
                </c:pt>
                <c:pt idx="15">
                  <c:v>29.656326750277145</c:v>
                </c:pt>
                <c:pt idx="16">
                  <c:v>29.707095831649646</c:v>
                </c:pt>
                <c:pt idx="17">
                  <c:v>29.750144723684627</c:v>
                </c:pt>
                <c:pt idx="18">
                  <c:v>29.782106199920086</c:v>
                </c:pt>
                <c:pt idx="19">
                  <c:v>29.796422785335508</c:v>
                </c:pt>
                <c:pt idx="20">
                  <c:v>29.816244552025324</c:v>
                </c:pt>
                <c:pt idx="21">
                  <c:v>29.822163815687759</c:v>
                </c:pt>
                <c:pt idx="22">
                  <c:v>29.851575572091416</c:v>
                </c:pt>
                <c:pt idx="23">
                  <c:v>29.875065140563837</c:v>
                </c:pt>
                <c:pt idx="24">
                  <c:v>29.869457660274641</c:v>
                </c:pt>
                <c:pt idx="25">
                  <c:v>29.847207279765858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39.093218904518963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36.547687252935468</c:v>
                </c:pt>
                <c:pt idx="4">
                  <c:v>39.88063910834375</c:v>
                </c:pt>
                <c:pt idx="5">
                  <c:v>40.155772080312502</c:v>
                </c:pt>
                <c:pt idx="6">
                  <c:v>39.937915247953711</c:v>
                </c:pt>
                <c:pt idx="7">
                  <c:v>39.336636060400991</c:v>
                </c:pt>
                <c:pt idx="8">
                  <c:v>38.865737972897392</c:v>
                </c:pt>
                <c:pt idx="9">
                  <c:v>39.52759755065992</c:v>
                </c:pt>
                <c:pt idx="10">
                  <c:v>35.258242688806078</c:v>
                </c:pt>
                <c:pt idx="11">
                  <c:v>34.898212009537815</c:v>
                </c:pt>
                <c:pt idx="12">
                  <c:v>35.161984755710087</c:v>
                </c:pt>
                <c:pt idx="13">
                  <c:v>35.117331646122679</c:v>
                </c:pt>
                <c:pt idx="14">
                  <c:v>35.075219909863364</c:v>
                </c:pt>
                <c:pt idx="15">
                  <c:v>35.146232227548872</c:v>
                </c:pt>
                <c:pt idx="16">
                  <c:v>35.139079345868538</c:v>
                </c:pt>
                <c:pt idx="17">
                  <c:v>35.054615845681852</c:v>
                </c:pt>
                <c:pt idx="18">
                  <c:v>34.983702194445343</c:v>
                </c:pt>
                <c:pt idx="19">
                  <c:v>34.919419111020694</c:v>
                </c:pt>
                <c:pt idx="20">
                  <c:v>34.877132004516859</c:v>
                </c:pt>
                <c:pt idx="21">
                  <c:v>34.814478561530883</c:v>
                </c:pt>
                <c:pt idx="22">
                  <c:v>34.75919292911675</c:v>
                </c:pt>
                <c:pt idx="23">
                  <c:v>34.695790921488104</c:v>
                </c:pt>
                <c:pt idx="24">
                  <c:v>34.624714324533883</c:v>
                </c:pt>
                <c:pt idx="25">
                  <c:v>34.552422578295854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40.386407109687752</c:v>
                </c:pt>
                <c:pt idx="1">
                  <c:v>87.504635101706384</c:v>
                </c:pt>
                <c:pt idx="2">
                  <c:v>46.41391328594618</c:v>
                </c:pt>
                <c:pt idx="3">
                  <c:v>35.179286203401261</c:v>
                </c:pt>
                <c:pt idx="4">
                  <c:v>38.159741750586683</c:v>
                </c:pt>
                <c:pt idx="5">
                  <c:v>37.278304327608659</c:v>
                </c:pt>
                <c:pt idx="6">
                  <c:v>27.48608236300106</c:v>
                </c:pt>
                <c:pt idx="7">
                  <c:v>29.847207279765858</c:v>
                </c:pt>
                <c:pt idx="8">
                  <c:v>34.552422578295854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34.206112550764104</c:v>
                </c:pt>
                <c:pt idx="1">
                  <c:v>72.145117232450204</c:v>
                </c:pt>
                <c:pt idx="2">
                  <c:v>43.604102603320328</c:v>
                </c:pt>
                <c:pt idx="3">
                  <c:v>40.183763775852761</c:v>
                </c:pt>
                <c:pt idx="4">
                  <c:v>40.718517739912564</c:v>
                </c:pt>
                <c:pt idx="5">
                  <c:v>31.969364464112516</c:v>
                </c:pt>
                <c:pt idx="6">
                  <c:v>26.418764392395776</c:v>
                </c:pt>
                <c:pt idx="7">
                  <c:v>25.947014552385756</c:v>
                </c:pt>
                <c:pt idx="8">
                  <c:v>35.258242688806078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10.718033351119876</c:v>
                </c:pt>
                <c:pt idx="1">
                  <c:v>23.222605438766283</c:v>
                </c:pt>
                <c:pt idx="2">
                  <c:v>12.317656017373892</c:v>
                </c:pt>
                <c:pt idx="3">
                  <c:v>9.3361303909156099</c:v>
                </c:pt>
                <c:pt idx="4">
                  <c:v>10.127104984657096</c:v>
                </c:pt>
                <c:pt idx="5">
                  <c:v>9.8931828219169144</c:v>
                </c:pt>
                <c:pt idx="6">
                  <c:v>7.2944529741940407</c:v>
                </c:pt>
                <c:pt idx="7">
                  <c:v>7.921065179021114</c:v>
                </c:pt>
                <c:pt idx="8">
                  <c:v>9.16976884203517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9.7605977870698322</c:v>
                </c:pt>
                <c:pt idx="1">
                  <c:v>20.586363637841007</c:v>
                </c:pt>
                <c:pt idx="2">
                  <c:v>12.442282260093513</c:v>
                </c:pt>
                <c:pt idx="3">
                  <c:v>11.466300217677436</c:v>
                </c:pt>
                <c:pt idx="4">
                  <c:v>11.61889044114942</c:v>
                </c:pt>
                <c:pt idx="5">
                  <c:v>9.122349333890476</c:v>
                </c:pt>
                <c:pt idx="6">
                  <c:v>7.5385044963192485</c:v>
                </c:pt>
                <c:pt idx="7">
                  <c:v>7.40389228519415</c:v>
                </c:pt>
                <c:pt idx="8">
                  <c:v>10.060819540764921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8.3430616224650329</c:v>
                </c:pt>
                <c:pt idx="1">
                  <c:v>17.214526554363399</c:v>
                </c:pt>
                <c:pt idx="2">
                  <c:v>11.200224145597112</c:v>
                </c:pt>
                <c:pt idx="3">
                  <c:v>11.900477602485887</c:v>
                </c:pt>
                <c:pt idx="4">
                  <c:v>13.279344898890139</c:v>
                </c:pt>
                <c:pt idx="5">
                  <c:v>9.8321940600129203</c:v>
                </c:pt>
                <c:pt idx="6">
                  <c:v>8.0435324297388853</c:v>
                </c:pt>
                <c:pt idx="7">
                  <c:v>8.3519608203574673</c:v>
                </c:pt>
                <c:pt idx="8">
                  <c:v>11.834677866089166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7.3105287743977371E-2</c:v>
                </c:pt>
                <c:pt idx="1">
                  <c:v>8.0272538103692864E-2</c:v>
                </c:pt>
                <c:pt idx="2">
                  <c:v>8.1105350829279693E-2</c:v>
                </c:pt>
                <c:pt idx="3">
                  <c:v>8.2943681041224085E-2</c:v>
                </c:pt>
                <c:pt idx="4">
                  <c:v>8.2191966276633277E-2</c:v>
                </c:pt>
                <c:pt idx="5">
                  <c:v>8.3430616224650325E-2</c:v>
                </c:pt>
                <c:pt idx="6">
                  <c:v>8.511323136608806E-2</c:v>
                </c:pt>
                <c:pt idx="7">
                  <c:v>8.7941741249671856E-2</c:v>
                </c:pt>
                <c:pt idx="8">
                  <c:v>8.9369937496007551E-2</c:v>
                </c:pt>
                <c:pt idx="9">
                  <c:v>9.2266533867918166E-2</c:v>
                </c:pt>
                <c:pt idx="10">
                  <c:v>9.7605977870698316E-2</c:v>
                </c:pt>
                <c:pt idx="11">
                  <c:v>9.4440726546426351E-2</c:v>
                </c:pt>
                <c:pt idx="12">
                  <c:v>9.5351253842975284E-2</c:v>
                </c:pt>
                <c:pt idx="13">
                  <c:v>9.61569282944926E-2</c:v>
                </c:pt>
                <c:pt idx="14">
                  <c:v>9.6974460612604577E-2</c:v>
                </c:pt>
                <c:pt idx="15">
                  <c:v>9.7847532753329594E-2</c:v>
                </c:pt>
                <c:pt idx="16">
                  <c:v>9.8710987215461579E-2</c:v>
                </c:pt>
                <c:pt idx="17">
                  <c:v>9.9584758508270699E-2</c:v>
                </c:pt>
                <c:pt idx="18">
                  <c:v>0.10048570953420319</c:v>
                </c:pt>
                <c:pt idx="19">
                  <c:v>0.10140033179459468</c:v>
                </c:pt>
                <c:pt idx="20">
                  <c:v>0.10234545645771914</c:v>
                </c:pt>
                <c:pt idx="21">
                  <c:v>0.1032893558704699</c:v>
                </c:pt>
                <c:pt idx="22">
                  <c:v>0.10421090747612706</c:v>
                </c:pt>
                <c:pt idx="23">
                  <c:v>0.10516239413157377</c:v>
                </c:pt>
                <c:pt idx="24">
                  <c:v>0.10616838178606884</c:v>
                </c:pt>
                <c:pt idx="25">
                  <c:v>0.10718033351119877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0.17249929078747719</c:v>
                </c:pt>
                <c:pt idx="1">
                  <c:v>0.17643193769566268</c:v>
                </c:pt>
                <c:pt idx="2">
                  <c:v>0.17195581797140738</c:v>
                </c:pt>
                <c:pt idx="3">
                  <c:v>0.18036968687338706</c:v>
                </c:pt>
                <c:pt idx="4">
                  <c:v>0.17626348169167214</c:v>
                </c:pt>
                <c:pt idx="5">
                  <c:v>0.17214526554363399</c:v>
                </c:pt>
                <c:pt idx="6">
                  <c:v>0.18471541406307729</c:v>
                </c:pt>
                <c:pt idx="7">
                  <c:v>0.18242677440751898</c:v>
                </c:pt>
                <c:pt idx="8">
                  <c:v>0.18925745684346545</c:v>
                </c:pt>
                <c:pt idx="9">
                  <c:v>0.1907927627823803</c:v>
                </c:pt>
                <c:pt idx="10">
                  <c:v>0.20586363637841007</c:v>
                </c:pt>
                <c:pt idx="11">
                  <c:v>0.21071111020791272</c:v>
                </c:pt>
                <c:pt idx="12">
                  <c:v>0.21172593921634161</c:v>
                </c:pt>
                <c:pt idx="13">
                  <c:v>0.21328858774391563</c:v>
                </c:pt>
                <c:pt idx="14">
                  <c:v>0.21490467736852359</c:v>
                </c:pt>
                <c:pt idx="15">
                  <c:v>0.21637775393323186</c:v>
                </c:pt>
                <c:pt idx="16">
                  <c:v>0.21793709783608967</c:v>
                </c:pt>
                <c:pt idx="17">
                  <c:v>0.21956032197657122</c:v>
                </c:pt>
                <c:pt idx="18">
                  <c:v>0.22111681116517298</c:v>
                </c:pt>
                <c:pt idx="19">
                  <c:v>0.22270058410445123</c:v>
                </c:pt>
                <c:pt idx="20">
                  <c:v>0.22431321059971066</c:v>
                </c:pt>
                <c:pt idx="21">
                  <c:v>0.22595359365824305</c:v>
                </c:pt>
                <c:pt idx="22">
                  <c:v>0.22752894234920951</c:v>
                </c:pt>
                <c:pt idx="23">
                  <c:v>0.22912910325400007</c:v>
                </c:pt>
                <c:pt idx="24">
                  <c:v>0.23072481954584831</c:v>
                </c:pt>
                <c:pt idx="25">
                  <c:v>0.23222605438766283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0.10896345623128573</c:v>
                </c:pt>
                <c:pt idx="1">
                  <c:v>0.1112608741949126</c:v>
                </c:pt>
                <c:pt idx="2">
                  <c:v>0.11064922659689633</c:v>
                </c:pt>
                <c:pt idx="3">
                  <c:v>0.11210537896223756</c:v>
                </c:pt>
                <c:pt idx="4">
                  <c:v>0.1116951352966587</c:v>
                </c:pt>
                <c:pt idx="5">
                  <c:v>0.11200224145597112</c:v>
                </c:pt>
                <c:pt idx="6">
                  <c:v>0.11367579823748612</c:v>
                </c:pt>
                <c:pt idx="7">
                  <c:v>0.11624683799293591</c:v>
                </c:pt>
                <c:pt idx="8">
                  <c:v>0.11613008812973781</c:v>
                </c:pt>
                <c:pt idx="9">
                  <c:v>0.11670682486019732</c:v>
                </c:pt>
                <c:pt idx="10">
                  <c:v>0.12442282260093514</c:v>
                </c:pt>
                <c:pt idx="11">
                  <c:v>0.1170150099856863</c:v>
                </c:pt>
                <c:pt idx="12">
                  <c:v>0.11679102454572445</c:v>
                </c:pt>
                <c:pt idx="13">
                  <c:v>0.11711474951350269</c:v>
                </c:pt>
                <c:pt idx="14">
                  <c:v>0.11763508471092721</c:v>
                </c:pt>
                <c:pt idx="15">
                  <c:v>0.1180889798899606</c:v>
                </c:pt>
                <c:pt idx="16">
                  <c:v>0.11855742499014592</c:v>
                </c:pt>
                <c:pt idx="17">
                  <c:v>0.11904418344070071</c:v>
                </c:pt>
                <c:pt idx="18">
                  <c:v>0.11955760513228914</c:v>
                </c:pt>
                <c:pt idx="19">
                  <c:v>0.12009322376931707</c:v>
                </c:pt>
                <c:pt idx="20">
                  <c:v>0.12059957494100823</c:v>
                </c:pt>
                <c:pt idx="21">
                  <c:v>0.12108655892041936</c:v>
                </c:pt>
                <c:pt idx="22">
                  <c:v>0.12154811121612694</c:v>
                </c:pt>
                <c:pt idx="23">
                  <c:v>0.12210870384185256</c:v>
                </c:pt>
                <c:pt idx="24">
                  <c:v>0.12262753838470823</c:v>
                </c:pt>
                <c:pt idx="25">
                  <c:v>0.12317656017373892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0.11905938668693425</c:v>
                </c:pt>
                <c:pt idx="1">
                  <c:v>0.12085530920873035</c:v>
                </c:pt>
                <c:pt idx="2">
                  <c:v>0.11841999964396038</c:v>
                </c:pt>
                <c:pt idx="3">
                  <c:v>0.11522565414013421</c:v>
                </c:pt>
                <c:pt idx="4">
                  <c:v>0.11672815642430875</c:v>
                </c:pt>
                <c:pt idx="5">
                  <c:v>0.11900477602485887</c:v>
                </c:pt>
                <c:pt idx="6">
                  <c:v>0.11480225291735334</c:v>
                </c:pt>
                <c:pt idx="7">
                  <c:v>0.11808149786059408</c:v>
                </c:pt>
                <c:pt idx="8">
                  <c:v>0.11553376201368908</c:v>
                </c:pt>
                <c:pt idx="9">
                  <c:v>0.10834937613433133</c:v>
                </c:pt>
                <c:pt idx="10">
                  <c:v>0.11466300217677436</c:v>
                </c:pt>
                <c:pt idx="11">
                  <c:v>0.10980409588620021</c:v>
                </c:pt>
                <c:pt idx="12">
                  <c:v>0.10902562286343921</c:v>
                </c:pt>
                <c:pt idx="13">
                  <c:v>0.10818786328256648</c:v>
                </c:pt>
                <c:pt idx="14">
                  <c:v>0.10730839415533225</c:v>
                </c:pt>
                <c:pt idx="15">
                  <c:v>0.10631091435684666</c:v>
                </c:pt>
                <c:pt idx="16">
                  <c:v>0.10513848745042745</c:v>
                </c:pt>
                <c:pt idx="17">
                  <c:v>0.10397130359740467</c:v>
                </c:pt>
                <c:pt idx="18">
                  <c:v>0.10271624002288327</c:v>
                </c:pt>
                <c:pt idx="19">
                  <c:v>0.10143387990313533</c:v>
                </c:pt>
                <c:pt idx="20">
                  <c:v>0.10014988251371823</c:v>
                </c:pt>
                <c:pt idx="21">
                  <c:v>9.882080490058695E-2</c:v>
                </c:pt>
                <c:pt idx="22">
                  <c:v>9.753113515793739E-2</c:v>
                </c:pt>
                <c:pt idx="23">
                  <c:v>9.6047540325984421E-2</c:v>
                </c:pt>
                <c:pt idx="24">
                  <c:v>9.461980506991112E-2</c:v>
                </c:pt>
                <c:pt idx="25">
                  <c:v>9.336130390915609E-2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0.14017753093240179</c:v>
                </c:pt>
                <c:pt idx="1">
                  <c:v>0.13155788310603392</c:v>
                </c:pt>
                <c:pt idx="2">
                  <c:v>0.13087606730272999</c:v>
                </c:pt>
                <c:pt idx="3">
                  <c:v>0.13342343972597065</c:v>
                </c:pt>
                <c:pt idx="4">
                  <c:v>0.1299295708422247</c:v>
                </c:pt>
                <c:pt idx="5">
                  <c:v>0.13279344898890139</c:v>
                </c:pt>
                <c:pt idx="6">
                  <c:v>0.11962034984344949</c:v>
                </c:pt>
                <c:pt idx="7">
                  <c:v>0.11931153540883994</c:v>
                </c:pt>
                <c:pt idx="8">
                  <c:v>0.12864063160619554</c:v>
                </c:pt>
                <c:pt idx="9">
                  <c:v>0.1329106461204643</c:v>
                </c:pt>
                <c:pt idx="10">
                  <c:v>0.1161889044114942</c:v>
                </c:pt>
                <c:pt idx="11">
                  <c:v>0.11664268844509625</c:v>
                </c:pt>
                <c:pt idx="12">
                  <c:v>0.11560646231490192</c:v>
                </c:pt>
                <c:pt idx="13">
                  <c:v>0.11443007111514919</c:v>
                </c:pt>
                <c:pt idx="14">
                  <c:v>0.11323694913679933</c:v>
                </c:pt>
                <c:pt idx="15">
                  <c:v>0.11204448189612326</c:v>
                </c:pt>
                <c:pt idx="16">
                  <c:v>0.11092091533357501</c:v>
                </c:pt>
                <c:pt idx="17">
                  <c:v>0.10978738402259766</c:v>
                </c:pt>
                <c:pt idx="18">
                  <c:v>0.1086999402541227</c:v>
                </c:pt>
                <c:pt idx="19">
                  <c:v>0.10759219600570295</c:v>
                </c:pt>
                <c:pt idx="20">
                  <c:v>0.10650532463710304</c:v>
                </c:pt>
                <c:pt idx="21">
                  <c:v>0.10542990369008273</c:v>
                </c:pt>
                <c:pt idx="22">
                  <c:v>0.10437704370845304</c:v>
                </c:pt>
                <c:pt idx="23">
                  <c:v>0.10333396531129795</c:v>
                </c:pt>
                <c:pt idx="24">
                  <c:v>0.10230801805889701</c:v>
                </c:pt>
                <c:pt idx="25">
                  <c:v>0.10127104984657097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0.10077626135156388</c:v>
                </c:pt>
                <c:pt idx="1">
                  <c:v>0.10055642141296031</c:v>
                </c:pt>
                <c:pt idx="2">
                  <c:v>9.9579177523019771E-2</c:v>
                </c:pt>
                <c:pt idx="3">
                  <c:v>0.10090541230642711</c:v>
                </c:pt>
                <c:pt idx="4">
                  <c:v>0.10005146479911295</c:v>
                </c:pt>
                <c:pt idx="5">
                  <c:v>9.8321940600129207E-2</c:v>
                </c:pt>
                <c:pt idx="6">
                  <c:v>0.10404789805883434</c:v>
                </c:pt>
                <c:pt idx="7">
                  <c:v>0.10258209533635709</c:v>
                </c:pt>
                <c:pt idx="8">
                  <c:v>9.6163075155347194E-2</c:v>
                </c:pt>
                <c:pt idx="9">
                  <c:v>9.2592481306328772E-2</c:v>
                </c:pt>
                <c:pt idx="10">
                  <c:v>9.1223493338904754E-2</c:v>
                </c:pt>
                <c:pt idx="11">
                  <c:v>9.3533460156447965E-2</c:v>
                </c:pt>
                <c:pt idx="12">
                  <c:v>9.3757259799131062E-2</c:v>
                </c:pt>
                <c:pt idx="13">
                  <c:v>9.4117635931922655E-2</c:v>
                </c:pt>
                <c:pt idx="14">
                  <c:v>9.4512637509152397E-2</c:v>
                </c:pt>
                <c:pt idx="15">
                  <c:v>9.4863267977641927E-2</c:v>
                </c:pt>
                <c:pt idx="16">
                  <c:v>9.5228629330364981E-2</c:v>
                </c:pt>
                <c:pt idx="17">
                  <c:v>9.5620841812418006E-2</c:v>
                </c:pt>
                <c:pt idx="18">
                  <c:v>9.6051187775247751E-2</c:v>
                </c:pt>
                <c:pt idx="19">
                  <c:v>9.6465735986316956E-2</c:v>
                </c:pt>
                <c:pt idx="20">
                  <c:v>9.6837807198695169E-2</c:v>
                </c:pt>
                <c:pt idx="21">
                  <c:v>9.7242216721407815E-2</c:v>
                </c:pt>
                <c:pt idx="22">
                  <c:v>9.7618547205505335E-2</c:v>
                </c:pt>
                <c:pt idx="23">
                  <c:v>9.8046911070956561E-2</c:v>
                </c:pt>
                <c:pt idx="24">
                  <c:v>9.8497782021956817E-2</c:v>
                </c:pt>
                <c:pt idx="25">
                  <c:v>9.8931828219169141E-2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7.8078391023793603E-2</c:v>
                </c:pt>
                <c:pt idx="1">
                  <c:v>8.2683420420742199E-2</c:v>
                </c:pt>
                <c:pt idx="2">
                  <c:v>8.5148142158256071E-2</c:v>
                </c:pt>
                <c:pt idx="3">
                  <c:v>8.187687855992605E-2</c:v>
                </c:pt>
                <c:pt idx="4">
                  <c:v>8.5221033504081459E-2</c:v>
                </c:pt>
                <c:pt idx="5">
                  <c:v>8.0435324297388852E-2</c:v>
                </c:pt>
                <c:pt idx="6">
                  <c:v>7.931393992763168E-2</c:v>
                </c:pt>
                <c:pt idx="7">
                  <c:v>7.971668520110517E-2</c:v>
                </c:pt>
                <c:pt idx="8">
                  <c:v>7.5344900504060036E-2</c:v>
                </c:pt>
                <c:pt idx="9">
                  <c:v>7.4052226882380418E-2</c:v>
                </c:pt>
                <c:pt idx="10">
                  <c:v>7.5385044963192482E-2</c:v>
                </c:pt>
                <c:pt idx="11">
                  <c:v>7.4978528805654837E-2</c:v>
                </c:pt>
                <c:pt idx="12">
                  <c:v>7.4882112799437531E-2</c:v>
                </c:pt>
                <c:pt idx="13">
                  <c:v>7.4777598605636861E-2</c:v>
                </c:pt>
                <c:pt idx="14">
                  <c:v>7.4646449478582302E-2</c:v>
                </c:pt>
                <c:pt idx="15">
                  <c:v>7.4463960990198072E-2</c:v>
                </c:pt>
                <c:pt idx="16">
                  <c:v>7.4287728513293377E-2</c:v>
                </c:pt>
                <c:pt idx="17">
                  <c:v>7.4126734034067568E-2</c:v>
                </c:pt>
                <c:pt idx="18">
                  <c:v>7.3959640743370997E-2</c:v>
                </c:pt>
                <c:pt idx="19">
                  <c:v>7.3800572063978873E-2</c:v>
                </c:pt>
                <c:pt idx="20">
                  <c:v>7.3628099852218798E-2</c:v>
                </c:pt>
                <c:pt idx="21">
                  <c:v>7.352075773566738E-2</c:v>
                </c:pt>
                <c:pt idx="22">
                  <c:v>7.3398141134431286E-2</c:v>
                </c:pt>
                <c:pt idx="23">
                  <c:v>7.3283041598900256E-2</c:v>
                </c:pt>
                <c:pt idx="24">
                  <c:v>7.3138879295592943E-2</c:v>
                </c:pt>
                <c:pt idx="25">
                  <c:v>7.2944529741940406E-2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8.5155376584962389E-2</c:v>
                </c:pt>
                <c:pt idx="1">
                  <c:v>8.1381777828023208E-2</c:v>
                </c:pt>
                <c:pt idx="2">
                  <c:v>8.3918614514445336E-2</c:v>
                </c:pt>
                <c:pt idx="3">
                  <c:v>8.0634514682422234E-2</c:v>
                </c:pt>
                <c:pt idx="4">
                  <c:v>8.0806784707361856E-2</c:v>
                </c:pt>
                <c:pt idx="5">
                  <c:v>8.3519608203574666E-2</c:v>
                </c:pt>
                <c:pt idx="6">
                  <c:v>8.2215967136112636E-2</c:v>
                </c:pt>
                <c:pt idx="7">
                  <c:v>8.0295802160694749E-2</c:v>
                </c:pt>
                <c:pt idx="8">
                  <c:v>7.9543368009424381E-2</c:v>
                </c:pt>
                <c:pt idx="9">
                  <c:v>8.2672819188347721E-2</c:v>
                </c:pt>
                <c:pt idx="10">
                  <c:v>7.4038922851941497E-2</c:v>
                </c:pt>
                <c:pt idx="11">
                  <c:v>8.3473062875685969E-2</c:v>
                </c:pt>
                <c:pt idx="12">
                  <c:v>8.3276128169259583E-2</c:v>
                </c:pt>
                <c:pt idx="13">
                  <c:v>8.306744020632556E-2</c:v>
                </c:pt>
                <c:pt idx="14">
                  <c:v>8.2759599583437427E-2</c:v>
                </c:pt>
                <c:pt idx="15">
                  <c:v>8.2376854820662732E-2</c:v>
                </c:pt>
                <c:pt idx="16">
                  <c:v>8.2103037727006639E-2</c:v>
                </c:pt>
                <c:pt idx="17">
                  <c:v>8.1854848600040275E-2</c:v>
                </c:pt>
                <c:pt idx="18">
                  <c:v>8.1582071292757227E-2</c:v>
                </c:pt>
                <c:pt idx="19">
                  <c:v>8.1270211669772899E-2</c:v>
                </c:pt>
                <c:pt idx="20">
                  <c:v>8.0941022754364725E-2</c:v>
                </c:pt>
                <c:pt idx="21">
                  <c:v>8.0583454881640509E-2</c:v>
                </c:pt>
                <c:pt idx="22">
                  <c:v>8.0293440418126319E-2</c:v>
                </c:pt>
                <c:pt idx="23">
                  <c:v>7.9990428320870888E-2</c:v>
                </c:pt>
                <c:pt idx="24">
                  <c:v>7.9619614610277042E-2</c:v>
                </c:pt>
                <c:pt idx="25">
                  <c:v>7.921065179021114E-2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0.12218501865760367</c:v>
                </c:pt>
                <c:pt idx="1">
                  <c:v>0.11499983802924192</c:v>
                </c:pt>
                <c:pt idx="2">
                  <c:v>0.118347603460005</c:v>
                </c:pt>
                <c:pt idx="3">
                  <c:v>0.11251535370827119</c:v>
                </c:pt>
                <c:pt idx="4">
                  <c:v>0.11711240645794604</c:v>
                </c:pt>
                <c:pt idx="5">
                  <c:v>0.11834677866089166</c:v>
                </c:pt>
                <c:pt idx="6">
                  <c:v>0.11649514844996696</c:v>
                </c:pt>
                <c:pt idx="7">
                  <c:v>0.1133970303822821</c:v>
                </c:pt>
                <c:pt idx="8">
                  <c:v>0.11001678024207308</c:v>
                </c:pt>
                <c:pt idx="9">
                  <c:v>0.1096563288576515</c:v>
                </c:pt>
                <c:pt idx="10">
                  <c:v>0.1006081954076492</c:v>
                </c:pt>
                <c:pt idx="11">
                  <c:v>9.9401317090889424E-2</c:v>
                </c:pt>
                <c:pt idx="12">
                  <c:v>9.9584196448789214E-2</c:v>
                </c:pt>
                <c:pt idx="13">
                  <c:v>9.8859125306488521E-2</c:v>
                </c:pt>
                <c:pt idx="14">
                  <c:v>9.802174744464108E-2</c:v>
                </c:pt>
                <c:pt idx="15">
                  <c:v>9.7626253382005049E-2</c:v>
                </c:pt>
                <c:pt idx="16">
                  <c:v>9.7115691603635229E-2</c:v>
                </c:pt>
                <c:pt idx="17">
                  <c:v>9.6449624007929183E-2</c:v>
                </c:pt>
                <c:pt idx="18">
                  <c:v>9.5830794079952805E-2</c:v>
                </c:pt>
                <c:pt idx="19">
                  <c:v>9.5243264702729979E-2</c:v>
                </c:pt>
                <c:pt idx="20">
                  <c:v>9.4679621045462084E-2</c:v>
                </c:pt>
                <c:pt idx="21">
                  <c:v>9.407335362148217E-2</c:v>
                </c:pt>
                <c:pt idx="22">
                  <c:v>9.3493731334083119E-2</c:v>
                </c:pt>
                <c:pt idx="23">
                  <c:v>9.2897912144563707E-2</c:v>
                </c:pt>
                <c:pt idx="24">
                  <c:v>9.2295161226739808E-2</c:v>
                </c:pt>
                <c:pt idx="25">
                  <c:v>9.1697688420351697E-2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4.9506242615795202</c:v>
                </c:pt>
                <c:pt idx="1">
                  <c:v>10.364764144090785</c:v>
                </c:pt>
                <c:pt idx="2">
                  <c:v>4.0660432042458652</c:v>
                </c:pt>
                <c:pt idx="3">
                  <c:v>-1.3225516175006149</c:v>
                </c:pt>
                <c:pt idx="4">
                  <c:v>2.8524207831233497</c:v>
                </c:pt>
                <c:pt idx="5">
                  <c:v>1.5402174262277413E-2</c:v>
                </c:pt>
                <c:pt idx="6">
                  <c:v>-0.59873002621192128</c:v>
                </c:pt>
                <c:pt idx="7">
                  <c:v>1.4622016060632177</c:v>
                </c:pt>
                <c:pt idx="8">
                  <c:v>-0.62817452965258269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0.94697962046338091</c:v>
                </c:pt>
                <c:pt idx="1">
                  <c:v>3.3704316178111497</c:v>
                </c:pt>
                <c:pt idx="2">
                  <c:v>1.5350268596147245</c:v>
                </c:pt>
                <c:pt idx="3">
                  <c:v>1.1272808594626156</c:v>
                </c:pt>
                <c:pt idx="4">
                  <c:v>-7.1915170458389568</c:v>
                </c:pt>
                <c:pt idx="5">
                  <c:v>-1.4072620874172017</c:v>
                </c:pt>
                <c:pt idx="6">
                  <c:v>-0.2746937274421235</c:v>
                </c:pt>
                <c:pt idx="7">
                  <c:v>-3.8538912347995655</c:v>
                </c:pt>
                <c:pt idx="8">
                  <c:v>-4.2693548618538415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1.0197820206965744</c:v>
                </c:pt>
                <c:pt idx="1">
                  <c:v>5.7526052055447252</c:v>
                </c:pt>
                <c:pt idx="2">
                  <c:v>-1.0911251310953958</c:v>
                </c:pt>
                <c:pt idx="3">
                  <c:v>-1.9109841200731097</c:v>
                </c:pt>
                <c:pt idx="4">
                  <c:v>-0.38160790145302315</c:v>
                </c:pt>
                <c:pt idx="5">
                  <c:v>2.1821709139823966</c:v>
                </c:pt>
                <c:pt idx="6">
                  <c:v>0.38885727576345275</c:v>
                </c:pt>
                <c:pt idx="7">
                  <c:v>3.7093121978913892</c:v>
                </c:pt>
                <c:pt idx="8">
                  <c:v>-0.11201046125720637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5.1605125382270742</c:v>
                </c:pt>
                <c:pt idx="1">
                  <c:v>9.606912663711455</c:v>
                </c:pt>
                <c:pt idx="2">
                  <c:v>3.9009358137212473</c:v>
                </c:pt>
                <c:pt idx="3">
                  <c:v>-3.0934934523783895</c:v>
                </c:pt>
                <c:pt idx="4">
                  <c:v>-2.1771680878728574</c:v>
                </c:pt>
                <c:pt idx="5">
                  <c:v>3.1267689495137461</c:v>
                </c:pt>
                <c:pt idx="6">
                  <c:v>0.67846069484183147</c:v>
                </c:pt>
                <c:pt idx="7">
                  <c:v>0.19088052948871237</c:v>
                </c:pt>
                <c:pt idx="8">
                  <c:v>-0.59380964925301782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6.1802945589236487</c:v>
                </c:pt>
                <c:pt idx="1">
                  <c:v>15.35951786925618</c:v>
                </c:pt>
                <c:pt idx="2">
                  <c:v>2.8098106826258515</c:v>
                </c:pt>
                <c:pt idx="3">
                  <c:v>-5.0044775724514992</c:v>
                </c:pt>
                <c:pt idx="4">
                  <c:v>-2.5587759893258806</c:v>
                </c:pt>
                <c:pt idx="5">
                  <c:v>5.3089398634961427</c:v>
                </c:pt>
                <c:pt idx="6">
                  <c:v>1.0673179706052842</c:v>
                </c:pt>
                <c:pt idx="7">
                  <c:v>3.9001927273801016</c:v>
                </c:pt>
                <c:pt idx="8">
                  <c:v>-0.7058201105102242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3.6263427402458532</c:v>
                </c:pt>
                <c:pt idx="1">
                  <c:v>9.0371621209854993</c:v>
                </c:pt>
                <c:pt idx="2">
                  <c:v>3.4312020749458441</c:v>
                </c:pt>
                <c:pt idx="3">
                  <c:v>-6.3783913325347754</c:v>
                </c:pt>
                <c:pt idx="4">
                  <c:v>0.89656774785299476</c:v>
                </c:pt>
                <c:pt idx="5">
                  <c:v>4.0463340446156728</c:v>
                </c:pt>
                <c:pt idx="6">
                  <c:v>2.4917543526825625E-3</c:v>
                </c:pt>
                <c:pt idx="7">
                  <c:v>1.3226615681109779</c:v>
                </c:pt>
                <c:pt idx="8">
                  <c:v>-0.7108829949439528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2.5539518186778452</c:v>
                </c:pt>
                <c:pt idx="1">
                  <c:v>6.3223557482706596</c:v>
                </c:pt>
                <c:pt idx="2">
                  <c:v>-0.62139139231997831</c:v>
                </c:pt>
                <c:pt idx="3">
                  <c:v>1.3739137600833207</c:v>
                </c:pt>
                <c:pt idx="4">
                  <c:v>-3.455343737178886</c:v>
                </c:pt>
                <c:pt idx="5">
                  <c:v>1.2626058188805205</c:v>
                </c:pt>
                <c:pt idx="6">
                  <c:v>1.0648262162526443</c:v>
                </c:pt>
                <c:pt idx="7">
                  <c:v>2.5775311592691779</c:v>
                </c:pt>
                <c:pt idx="8">
                  <c:v>5.0628844337516909E-3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0.72881876523369993</c:v>
                </c:pt>
                <c:pt idx="1">
                  <c:v>-0.4317342754207516</c:v>
                </c:pt>
                <c:pt idx="2">
                  <c:v>1.0288423120923262E-2</c:v>
                </c:pt>
                <c:pt idx="3">
                  <c:v>-7.6854229538095842E-2</c:v>
                </c:pt>
                <c:pt idx="4">
                  <c:v>0.24888847239903455</c:v>
                </c:pt>
                <c:pt idx="5">
                  <c:v>0.69241485788612067</c:v>
                </c:pt>
                <c:pt idx="6">
                  <c:v>-0.14391704982208697</c:v>
                </c:pt>
                <c:pt idx="7">
                  <c:v>0.93526550583323553</c:v>
                </c:pt>
                <c:pt idx="8">
                  <c:v>1.0778536529726672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1.4892324373913119</c:v>
                </c:pt>
                <c:pt idx="1">
                  <c:v>4.0258142364140213</c:v>
                </c:pt>
                <c:pt idx="2">
                  <c:v>0.90156358254106195</c:v>
                </c:pt>
                <c:pt idx="3">
                  <c:v>-2.2769607658677185</c:v>
                </c:pt>
                <c:pt idx="4">
                  <c:v>0.60673034328866349</c:v>
                </c:pt>
                <c:pt idx="5">
                  <c:v>1.3760086271150449</c:v>
                </c:pt>
                <c:pt idx="6">
                  <c:v>0.47447675204534967</c:v>
                </c:pt>
                <c:pt idx="7">
                  <c:v>1.4829669014283144</c:v>
                </c:pt>
                <c:pt idx="8">
                  <c:v>-0.82217546808633202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3.9622433562986927</c:v>
                </c:pt>
                <c:pt idx="1">
                  <c:v>11.765437908262889</c:v>
                </c:pt>
                <c:pt idx="2">
                  <c:v>1.8979586769638992</c:v>
                </c:pt>
                <c:pt idx="3">
                  <c:v>-2.6506625770456367</c:v>
                </c:pt>
                <c:pt idx="4">
                  <c:v>-3.414394805013572</c:v>
                </c:pt>
                <c:pt idx="5">
                  <c:v>3.2405163784950055</c:v>
                </c:pt>
                <c:pt idx="6">
                  <c:v>0.73675826838205261</c:v>
                </c:pt>
                <c:pt idx="7">
                  <c:v>1.4819603201185814</c:v>
                </c:pt>
                <c:pt idx="8">
                  <c:v>-0.96149829539653098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0.33355427677014227</c:v>
                </c:pt>
                <c:pt idx="1">
                  <c:v>4.6071537148829833E-2</c:v>
                </c:pt>
                <c:pt idx="2">
                  <c:v>4.0248222341310758E-2</c:v>
                </c:pt>
                <c:pt idx="3">
                  <c:v>-0.27307941883746467</c:v>
                </c:pt>
                <c:pt idx="4">
                  <c:v>0.37718475792686945</c:v>
                </c:pt>
                <c:pt idx="5">
                  <c:v>0.42520712149581108</c:v>
                </c:pt>
                <c:pt idx="6">
                  <c:v>-7.2079666511217222E-2</c:v>
                </c:pt>
                <c:pt idx="7">
                  <c:v>6.7745874303426157E-2</c:v>
                </c:pt>
                <c:pt idx="8">
                  <c:v>0.3043820632267813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0.61359409249951646</c:v>
                </c:pt>
                <c:pt idx="1">
                  <c:v>2.9479791972466511</c:v>
                </c:pt>
                <c:pt idx="2">
                  <c:v>1.0250329710478026</c:v>
                </c:pt>
                <c:pt idx="3">
                  <c:v>-2.5173375966305453</c:v>
                </c:pt>
                <c:pt idx="4">
                  <c:v>0.15012208369449764</c:v>
                </c:pt>
                <c:pt idx="5">
                  <c:v>1.0550753858552291</c:v>
                </c:pt>
                <c:pt idx="6">
                  <c:v>6.9120350781538775E-2</c:v>
                </c:pt>
                <c:pt idx="7">
                  <c:v>0.77101604568221416</c:v>
                </c:pt>
                <c:pt idx="8">
                  <c:v>-0.87553170852551432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2.6791943709761821</c:v>
                </c:pt>
                <c:pt idx="1">
                  <c:v>6.0431113865900379</c:v>
                </c:pt>
                <c:pt idx="2">
                  <c:v>2.365920881556729</c:v>
                </c:pt>
                <c:pt idx="3">
                  <c:v>-3.5879743170667755</c:v>
                </c:pt>
                <c:pt idx="4">
                  <c:v>0.36926090623162566</c:v>
                </c:pt>
                <c:pt idx="5">
                  <c:v>2.5660515372646167</c:v>
                </c:pt>
                <c:pt idx="6">
                  <c:v>5.4510700823486857E-3</c:v>
                </c:pt>
                <c:pt idx="7">
                  <c:v>0.48389964812533837</c:v>
                </c:pt>
                <c:pt idx="8">
                  <c:v>-0.13973334964521422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0.39526448846355544</c:v>
                </c:pt>
                <c:pt idx="1">
                  <c:v>-0.4778058125695841</c:v>
                </c:pt>
                <c:pt idx="2">
                  <c:v>-2.9959799220393268E-2</c:v>
                </c:pt>
                <c:pt idx="3">
                  <c:v>0.19622518929936816</c:v>
                </c:pt>
                <c:pt idx="4">
                  <c:v>-0.128296285527842</c:v>
                </c:pt>
                <c:pt idx="5">
                  <c:v>0.26720773639030987</c:v>
                </c:pt>
                <c:pt idx="6">
                  <c:v>-7.1837383310869196E-2</c:v>
                </c:pt>
                <c:pt idx="7">
                  <c:v>0.86751963152980904</c:v>
                </c:pt>
                <c:pt idx="8">
                  <c:v>0.77347158974588526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0.87563834489179593</c:v>
                </c:pt>
                <c:pt idx="1">
                  <c:v>1.0778350391673688</c:v>
                </c:pt>
                <c:pt idx="2">
                  <c:v>-0.12346938850674105</c:v>
                </c:pt>
                <c:pt idx="3">
                  <c:v>0.24037683076282557</c:v>
                </c:pt>
                <c:pt idx="4">
                  <c:v>0.45660825959416362</c:v>
                </c:pt>
                <c:pt idx="5">
                  <c:v>0.32093324125981804</c:v>
                </c:pt>
                <c:pt idx="6">
                  <c:v>0.40535640126380557</c:v>
                </c:pt>
                <c:pt idx="7">
                  <c:v>0.71195085574609296</c:v>
                </c:pt>
                <c:pt idx="8">
                  <c:v>5.3356240439175195E-2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1.2830489853225018</c:v>
                </c:pt>
                <c:pt idx="1">
                  <c:v>5.7223265216728585</c:v>
                </c:pt>
                <c:pt idx="2">
                  <c:v>-0.46796220459283688</c:v>
                </c:pt>
                <c:pt idx="3">
                  <c:v>0.93731174002113704</c:v>
                </c:pt>
                <c:pt idx="4">
                  <c:v>-3.7836557112451956</c:v>
                </c:pt>
                <c:pt idx="5">
                  <c:v>0.67446484123038974</c:v>
                </c:pt>
                <c:pt idx="6">
                  <c:v>0.73130719829971103</c:v>
                </c:pt>
                <c:pt idx="7">
                  <c:v>0.99806067199326876</c:v>
                </c:pt>
                <c:pt idx="8">
                  <c:v>-0.82176494575131009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30.646929509624371</c:v>
                </c:pt>
                <c:pt idx="1">
                  <c:v>28.771361153654695</c:v>
                </c:pt>
                <c:pt idx="2">
                  <c:v>30.00490937497549</c:v>
                </c:pt>
                <c:pt idx="3">
                  <c:v>31.647890127865022</c:v>
                </c:pt>
                <c:pt idx="4">
                  <c:v>27.42978729686493</c:v>
                </c:pt>
                <c:pt idx="5">
                  <c:v>28.485511637502263</c:v>
                </c:pt>
                <c:pt idx="6">
                  <c:v>25.576943872351329</c:v>
                </c:pt>
                <c:pt idx="7">
                  <c:v>26.908830426294877</c:v>
                </c:pt>
                <c:pt idx="8">
                  <c:v>21.963443475976728</c:v>
                </c:pt>
                <c:pt idx="9">
                  <c:v>24.124389347358083</c:v>
                </c:pt>
                <c:pt idx="10">
                  <c:v>23.650103817585062</c:v>
                </c:pt>
                <c:pt idx="11">
                  <c:v>17.371114885843632</c:v>
                </c:pt>
                <c:pt idx="12">
                  <c:v>18.40353724471818</c:v>
                </c:pt>
                <c:pt idx="13">
                  <c:v>17.181013318649054</c:v>
                </c:pt>
                <c:pt idx="14">
                  <c:v>15.986609704968288</c:v>
                </c:pt>
                <c:pt idx="15">
                  <c:v>15.224592639390579</c:v>
                </c:pt>
                <c:pt idx="16">
                  <c:v>14.521028315370719</c:v>
                </c:pt>
                <c:pt idx="17">
                  <c:v>13.846523435011207</c:v>
                </c:pt>
                <c:pt idx="18">
                  <c:v>13.193478504263673</c:v>
                </c:pt>
                <c:pt idx="19">
                  <c:v>12.560271220607961</c:v>
                </c:pt>
                <c:pt idx="20">
                  <c:v>11.949697346542846</c:v>
                </c:pt>
                <c:pt idx="21">
                  <c:v>11.361435749062123</c:v>
                </c:pt>
                <c:pt idx="22">
                  <c:v>10.8079424128503</c:v>
                </c:pt>
                <c:pt idx="23">
                  <c:v>10.277563170593567</c:v>
                </c:pt>
                <c:pt idx="24">
                  <c:v>9.7921341849784724</c:v>
                </c:pt>
                <c:pt idx="25">
                  <c:v>9.6247027947341692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57.253717533004334</c:v>
                </c:pt>
                <c:pt idx="1">
                  <c:v>55.923758482974407</c:v>
                </c:pt>
                <c:pt idx="2">
                  <c:v>51.445826188321305</c:v>
                </c:pt>
                <c:pt idx="3">
                  <c:v>48.87131150639366</c:v>
                </c:pt>
                <c:pt idx="4">
                  <c:v>57.453258029440818</c:v>
                </c:pt>
                <c:pt idx="5">
                  <c:v>49.291587035848487</c:v>
                </c:pt>
                <c:pt idx="6">
                  <c:v>47.146173526899588</c:v>
                </c:pt>
                <c:pt idx="7">
                  <c:v>48.61057323065733</c:v>
                </c:pt>
                <c:pt idx="8">
                  <c:v>47.126260219252636</c:v>
                </c:pt>
                <c:pt idx="9">
                  <c:v>46.885164665734251</c:v>
                </c:pt>
                <c:pt idx="10">
                  <c:v>42.573080778659907</c:v>
                </c:pt>
                <c:pt idx="11">
                  <c:v>42.763707664801039</c:v>
                </c:pt>
                <c:pt idx="12">
                  <c:v>41.014231987304029</c:v>
                </c:pt>
                <c:pt idx="13">
                  <c:v>39.724609817230359</c:v>
                </c:pt>
                <c:pt idx="14">
                  <c:v>38.465747791322116</c:v>
                </c:pt>
                <c:pt idx="15">
                  <c:v>37.118570327861761</c:v>
                </c:pt>
                <c:pt idx="16">
                  <c:v>35.729615683039718</c:v>
                </c:pt>
                <c:pt idx="17">
                  <c:v>34.318300439461943</c:v>
                </c:pt>
                <c:pt idx="18">
                  <c:v>32.914115948609499</c:v>
                </c:pt>
                <c:pt idx="19">
                  <c:v>31.511592231015097</c:v>
                </c:pt>
                <c:pt idx="20">
                  <c:v>30.128215852746141</c:v>
                </c:pt>
                <c:pt idx="21">
                  <c:v>28.748887588863518</c:v>
                </c:pt>
                <c:pt idx="22">
                  <c:v>27.373861488559719</c:v>
                </c:pt>
                <c:pt idx="23">
                  <c:v>26.003132428951488</c:v>
                </c:pt>
                <c:pt idx="24">
                  <c:v>24.639148952649105</c:v>
                </c:pt>
                <c:pt idx="25">
                  <c:v>23.255383677640069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73.274143713397379</c:v>
                </c:pt>
                <c:pt idx="1">
                  <c:v>72.825109838443794</c:v>
                </c:pt>
                <c:pt idx="2">
                  <c:v>73.634692736110125</c:v>
                </c:pt>
                <c:pt idx="3">
                  <c:v>72.030377415433662</c:v>
                </c:pt>
                <c:pt idx="4">
                  <c:v>71.367867838415663</c:v>
                </c:pt>
                <c:pt idx="5">
                  <c:v>74.278980321823781</c:v>
                </c:pt>
                <c:pt idx="6">
                  <c:v>74.987842754231224</c:v>
                </c:pt>
                <c:pt idx="7">
                  <c:v>78.81203328809147</c:v>
                </c:pt>
                <c:pt idx="8">
                  <c:v>82.815198238602747</c:v>
                </c:pt>
                <c:pt idx="9">
                  <c:v>80.299123487820552</c:v>
                </c:pt>
                <c:pt idx="10">
                  <c:v>69.136054266029561</c:v>
                </c:pt>
                <c:pt idx="11">
                  <c:v>73.241874206318045</c:v>
                </c:pt>
                <c:pt idx="12">
                  <c:v>74.154659594118598</c:v>
                </c:pt>
                <c:pt idx="13">
                  <c:v>73.887314813467455</c:v>
                </c:pt>
                <c:pt idx="14">
                  <c:v>73.668619993082842</c:v>
                </c:pt>
                <c:pt idx="15">
                  <c:v>73.238774549960937</c:v>
                </c:pt>
                <c:pt idx="16">
                  <c:v>72.6841284755494</c:v>
                </c:pt>
                <c:pt idx="17">
                  <c:v>72.043132593276738</c:v>
                </c:pt>
                <c:pt idx="18">
                  <c:v>71.364263024334136</c:v>
                </c:pt>
                <c:pt idx="19">
                  <c:v>70.641816181769443</c:v>
                </c:pt>
                <c:pt idx="20">
                  <c:v>69.916362660074896</c:v>
                </c:pt>
                <c:pt idx="21">
                  <c:v>69.145119360234872</c:v>
                </c:pt>
                <c:pt idx="22">
                  <c:v>68.327519396892129</c:v>
                </c:pt>
                <c:pt idx="23">
                  <c:v>67.46968733988345</c:v>
                </c:pt>
                <c:pt idx="24">
                  <c:v>66.561446652797471</c:v>
                </c:pt>
                <c:pt idx="25">
                  <c:v>65.552701213391302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62.89209164978098</c:v>
                </c:pt>
                <c:pt idx="1">
                  <c:v>61.191717149700722</c:v>
                </c:pt>
                <c:pt idx="2">
                  <c:v>66.11134801134223</c:v>
                </c:pt>
                <c:pt idx="3">
                  <c:v>67.587123849731739</c:v>
                </c:pt>
                <c:pt idx="4">
                  <c:v>72.519316614830586</c:v>
                </c:pt>
                <c:pt idx="5">
                  <c:v>66.543461650265243</c:v>
                </c:pt>
                <c:pt idx="6">
                  <c:v>66.999808987755941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75.561964651865324</c:v>
                </c:pt>
                <c:pt idx="10">
                  <c:v>71.66260760194524</c:v>
                </c:pt>
                <c:pt idx="11">
                  <c:v>72.746321936007604</c:v>
                </c:pt>
                <c:pt idx="12">
                  <c:v>73.405268972155696</c:v>
                </c:pt>
                <c:pt idx="13">
                  <c:v>73.867293183867815</c:v>
                </c:pt>
                <c:pt idx="14">
                  <c:v>74.412668831424597</c:v>
                </c:pt>
                <c:pt idx="15">
                  <c:v>74.76857042734423</c:v>
                </c:pt>
                <c:pt idx="16">
                  <c:v>75.02254890193133</c:v>
                </c:pt>
                <c:pt idx="17">
                  <c:v>75.211424508065164</c:v>
                </c:pt>
                <c:pt idx="18">
                  <c:v>75.380345471109777</c:v>
                </c:pt>
                <c:pt idx="19">
                  <c:v>75.522331921370608</c:v>
                </c:pt>
                <c:pt idx="20">
                  <c:v>75.682525770354914</c:v>
                </c:pt>
                <c:pt idx="21">
                  <c:v>75.820937156759697</c:v>
                </c:pt>
                <c:pt idx="22">
                  <c:v>75.941826273402981</c:v>
                </c:pt>
                <c:pt idx="23">
                  <c:v>76.046610311578306</c:v>
                </c:pt>
                <c:pt idx="24">
                  <c:v>76.125709983076973</c:v>
                </c:pt>
                <c:pt idx="25">
                  <c:v>76.119668850373699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14.647477629370931</c:v>
                </c:pt>
                <c:pt idx="1">
                  <c:v>14.528533712694317</c:v>
                </c:pt>
                <c:pt idx="2">
                  <c:v>15.457369719835182</c:v>
                </c:pt>
                <c:pt idx="3">
                  <c:v>15.418136561179669</c:v>
                </c:pt>
                <c:pt idx="4">
                  <c:v>16.714467266937223</c:v>
                </c:pt>
                <c:pt idx="5">
                  <c:v>18.267255054476625</c:v>
                </c:pt>
                <c:pt idx="6">
                  <c:v>18.761038371397369</c:v>
                </c:pt>
                <c:pt idx="7">
                  <c:v>16.539545432056563</c:v>
                </c:pt>
                <c:pt idx="8">
                  <c:v>16.893945533960537</c:v>
                </c:pt>
                <c:pt idx="9">
                  <c:v>18.123696402780237</c:v>
                </c:pt>
                <c:pt idx="10">
                  <c:v>19.605973432205261</c:v>
                </c:pt>
                <c:pt idx="11">
                  <c:v>19.821288713200701</c:v>
                </c:pt>
                <c:pt idx="12">
                  <c:v>19.336342694803296</c:v>
                </c:pt>
                <c:pt idx="13">
                  <c:v>19.731530025289988</c:v>
                </c:pt>
                <c:pt idx="14">
                  <c:v>20.149358043199395</c:v>
                </c:pt>
                <c:pt idx="15">
                  <c:v>20.511952435097143</c:v>
                </c:pt>
                <c:pt idx="16">
                  <c:v>20.859221557760762</c:v>
                </c:pt>
                <c:pt idx="17">
                  <c:v>21.197223479187397</c:v>
                </c:pt>
                <c:pt idx="18" formatCode="General">
                  <c:v>21.538176301039861</c:v>
                </c:pt>
                <c:pt idx="19" formatCode="General">
                  <c:v>21.873783588141901</c:v>
                </c:pt>
                <c:pt idx="20" formatCode="General">
                  <c:v>22.227298853466195</c:v>
                </c:pt>
                <c:pt idx="21" formatCode="General">
                  <c:v>22.581283150182987</c:v>
                </c:pt>
                <c:pt idx="22">
                  <c:v>22.944213707695472</c:v>
                </c:pt>
                <c:pt idx="23">
                  <c:v>23.322047984040715</c:v>
                </c:pt>
                <c:pt idx="24">
                  <c:v>23.687833013471082</c:v>
                </c:pt>
                <c:pt idx="25">
                  <c:v>24.02670333815087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17.282140095395892</c:v>
                </c:pt>
                <c:pt idx="1">
                  <c:v>17.298060404967984</c:v>
                </c:pt>
                <c:pt idx="2">
                  <c:v>18.076693554808109</c:v>
                </c:pt>
                <c:pt idx="3">
                  <c:v>17.601633302247503</c:v>
                </c:pt>
                <c:pt idx="4">
                  <c:v>18.668215602498655</c:v>
                </c:pt>
                <c:pt idx="5">
                  <c:v>18.394730400627438</c:v>
                </c:pt>
                <c:pt idx="6">
                  <c:v>19.708184099109399</c:v>
                </c:pt>
                <c:pt idx="7">
                  <c:v>17.887072505805079</c:v>
                </c:pt>
                <c:pt idx="8">
                  <c:v>17.352644731300529</c:v>
                </c:pt>
                <c:pt idx="9">
                  <c:v>17.303760862718349</c:v>
                </c:pt>
                <c:pt idx="10">
                  <c:v>19.287755084489923</c:v>
                </c:pt>
                <c:pt idx="11">
                  <c:v>19.085546486972646</c:v>
                </c:pt>
                <c:pt idx="12">
                  <c:v>18.436734935716512</c:v>
                </c:pt>
                <c:pt idx="13">
                  <c:v>18.652221335332428</c:v>
                </c:pt>
                <c:pt idx="14">
                  <c:v>18.90815189012805</c:v>
                </c:pt>
                <c:pt idx="15">
                  <c:v>19.122463989055944</c:v>
                </c:pt>
                <c:pt idx="16">
                  <c:v>19.327676229206389</c:v>
                </c:pt>
                <c:pt idx="17">
                  <c:v>19.535986963805431</c:v>
                </c:pt>
                <c:pt idx="18" formatCode="General">
                  <c:v>19.738241952605652</c:v>
                </c:pt>
                <c:pt idx="19" formatCode="General">
                  <c:v>19.980775376875361</c:v>
                </c:pt>
                <c:pt idx="20" formatCode="General">
                  <c:v>20.235911788432659</c:v>
                </c:pt>
                <c:pt idx="21" formatCode="General">
                  <c:v>20.49884254353319</c:v>
                </c:pt>
                <c:pt idx="22">
                  <c:v>20.777553963912347</c:v>
                </c:pt>
                <c:pt idx="23">
                  <c:v>21.059255840778871</c:v>
                </c:pt>
                <c:pt idx="24">
                  <c:v>21.347025036751987</c:v>
                </c:pt>
                <c:pt idx="25">
                  <c:v>21.619354392441682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42.033273238917587</c:v>
                </c:pt>
                <c:pt idx="1">
                  <c:v>44.3496556513659</c:v>
                </c:pt>
                <c:pt idx="2">
                  <c:v>47.438213814590029</c:v>
                </c:pt>
                <c:pt idx="3">
                  <c:v>48.77961549848203</c:v>
                </c:pt>
                <c:pt idx="4">
                  <c:v>53.492907897049605</c:v>
                </c:pt>
                <c:pt idx="5">
                  <c:v>57.141830538286946</c:v>
                </c:pt>
                <c:pt idx="6">
                  <c:v>60.73363178654072</c:v>
                </c:pt>
                <c:pt idx="7">
                  <c:v>56.653233315979854</c:v>
                </c:pt>
                <c:pt idx="8">
                  <c:v>56.238726557247929</c:v>
                </c:pt>
                <c:pt idx="9">
                  <c:v>59.14393323194043</c:v>
                </c:pt>
                <c:pt idx="10">
                  <c:v>65.775272333375966</c:v>
                </c:pt>
                <c:pt idx="11">
                  <c:v>67.072515239239848</c:v>
                </c:pt>
                <c:pt idx="12">
                  <c:v>66.061565151492346</c:v>
                </c:pt>
                <c:pt idx="13">
                  <c:v>67.528577801895551</c:v>
                </c:pt>
                <c:pt idx="14">
                  <c:v>69.09944916734473</c:v>
                </c:pt>
                <c:pt idx="15">
                  <c:v>70.491595497836713</c:v>
                </c:pt>
                <c:pt idx="16">
                  <c:v>71.786610149901989</c:v>
                </c:pt>
                <c:pt idx="17">
                  <c:v>73.031855985826752</c:v>
                </c:pt>
                <c:pt idx="18" formatCode="General">
                  <c:v>74.274394022043992</c:v>
                </c:pt>
                <c:pt idx="19" formatCode="General">
                  <c:v>75.475977938902957</c:v>
                </c:pt>
                <c:pt idx="20" formatCode="General">
                  <c:v>76.699490792838006</c:v>
                </c:pt>
                <c:pt idx="21" formatCode="General">
                  <c:v>77.906147203353939</c:v>
                </c:pt>
                <c:pt idx="22" formatCode="General">
                  <c:v>79.085616251992789</c:v>
                </c:pt>
                <c:pt idx="23" formatCode="General">
                  <c:v>80.247841997103521</c:v>
                </c:pt>
                <c:pt idx="24" formatCode="General">
                  <c:v>81.396408496730984</c:v>
                </c:pt>
                <c:pt idx="25" formatCode="General">
                  <c:v>82.486342493663429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19.164524089784322</c:v>
                </c:pt>
                <c:pt idx="1">
                  <c:v>16.010649913150942</c:v>
                </c:pt>
                <c:pt idx="2">
                  <c:v>18.168984445174377</c:v>
                </c:pt>
                <c:pt idx="3">
                  <c:v>19.935807114217393</c:v>
                </c:pt>
                <c:pt idx="4">
                  <c:v>19.830489610628725</c:v>
                </c:pt>
                <c:pt idx="5">
                  <c:v>23.403663335713325</c:v>
                </c:pt>
                <c:pt idx="6">
                  <c:v>25.150462436963441</c:v>
                </c:pt>
                <c:pt idx="7">
                  <c:v>25.619875635789022</c:v>
                </c:pt>
                <c:pt idx="8">
                  <c:v>30.069987689818333</c:v>
                </c:pt>
                <c:pt idx="9">
                  <c:v>34.019683856164477</c:v>
                </c:pt>
                <c:pt idx="10">
                  <c:v>33.897105638091595</c:v>
                </c:pt>
                <c:pt idx="11">
                  <c:v>34.036898301663008</c:v>
                </c:pt>
                <c:pt idx="12">
                  <c:v>36.886226510917815</c:v>
                </c:pt>
                <c:pt idx="13">
                  <c:v>38.966609837590418</c:v>
                </c:pt>
                <c:pt idx="14">
                  <c:v>41.142788913274707</c:v>
                </c:pt>
                <c:pt idx="15">
                  <c:v>43.234696384878532</c:v>
                </c:pt>
                <c:pt idx="16">
                  <c:v>45.30186313828051</c:v>
                </c:pt>
                <c:pt idx="17">
                  <c:v>47.371542314271259</c:v>
                </c:pt>
                <c:pt idx="18" formatCode="General">
                  <c:v>49.463565202333641</c:v>
                </c:pt>
                <c:pt idx="19" formatCode="General">
                  <c:v>51.580341272813726</c:v>
                </c:pt>
                <c:pt idx="20" formatCode="General">
                  <c:v>53.739452592746076</c:v>
                </c:pt>
                <c:pt idx="21" formatCode="General">
                  <c:v>55.917807308950948</c:v>
                </c:pt>
                <c:pt idx="22" formatCode="General">
                  <c:v>58.115227271739485</c:v>
                </c:pt>
                <c:pt idx="23" formatCode="General">
                  <c:v>60.339921632870706</c:v>
                </c:pt>
                <c:pt idx="24" formatCode="General">
                  <c:v>62.569519954032515</c:v>
                </c:pt>
                <c:pt idx="25" formatCode="General">
                  <c:v>64.779195120224031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2.7567025407242518</c:v>
                </c:pt>
                <c:pt idx="1">
                  <c:v>2.4051536930472941</c:v>
                </c:pt>
                <c:pt idx="2">
                  <c:v>2.7109621548428571</c:v>
                </c:pt>
                <c:pt idx="3">
                  <c:v>2.9521046244490443</c:v>
                </c:pt>
                <c:pt idx="4">
                  <c:v>3.0566898433341914</c:v>
                </c:pt>
                <c:pt idx="5">
                  <c:v>3.4989800254562651</c:v>
                </c:pt>
                <c:pt idx="6">
                  <c:v>3.7649141647505777</c:v>
                </c:pt>
                <c:pt idx="7">
                  <c:v>3.8036130691088732</c:v>
                </c:pt>
                <c:pt idx="8">
                  <c:v>4.4808784994518858</c:v>
                </c:pt>
                <c:pt idx="9">
                  <c:v>5.0062834936183913</c:v>
                </c:pt>
                <c:pt idx="10">
                  <c:v>4.8630470476176813</c:v>
                </c:pt>
                <c:pt idx="11">
                  <c:v>4.9447325659532337</c:v>
                </c:pt>
                <c:pt idx="12">
                  <c:v>5.3894329087735366</c:v>
                </c:pt>
                <c:pt idx="13">
                  <c:v>5.6868298666760611</c:v>
                </c:pt>
                <c:pt idx="14">
                  <c:v>5.9976056652549925</c:v>
                </c:pt>
                <c:pt idx="15">
                  <c:v>6.2967837485743443</c:v>
                </c:pt>
                <c:pt idx="16">
                  <c:v>6.5943075489593301</c:v>
                </c:pt>
                <c:pt idx="17">
                  <c:v>6.8940102810939878</c:v>
                </c:pt>
                <c:pt idx="18" formatCode="General">
                  <c:v>7.1904195736600647</c:v>
                </c:pt>
                <c:pt idx="19" formatCode="General">
                  <c:v>7.4871102685030353</c:v>
                </c:pt>
                <c:pt idx="20" formatCode="General">
                  <c:v>7.7910443427985001</c:v>
                </c:pt>
                <c:pt idx="21" formatCode="General">
                  <c:v>8.0975399390582883</c:v>
                </c:pt>
                <c:pt idx="22" formatCode="General">
                  <c:v>8.4072392329549555</c:v>
                </c:pt>
                <c:pt idx="23" formatCode="General">
                  <c:v>8.7169392941996264</c:v>
                </c:pt>
                <c:pt idx="24" formatCode="General">
                  <c:v>9.0327737255119978</c:v>
                </c:pt>
                <c:pt idx="25" formatCode="General">
                  <c:v>9.3439481193804017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30.646929509624371</c:v>
                </c:pt>
                <c:pt idx="1">
                  <c:v>28.771361153654695</c:v>
                </c:pt>
                <c:pt idx="2">
                  <c:v>30.00490937497549</c:v>
                </c:pt>
                <c:pt idx="3">
                  <c:v>31.647890127865022</c:v>
                </c:pt>
                <c:pt idx="4">
                  <c:v>27.42978729686493</c:v>
                </c:pt>
                <c:pt idx="5">
                  <c:v>28.485511637502263</c:v>
                </c:pt>
                <c:pt idx="6">
                  <c:v>25.576943872351329</c:v>
                </c:pt>
                <c:pt idx="7">
                  <c:v>26.908830426294877</c:v>
                </c:pt>
                <c:pt idx="8">
                  <c:v>21.963443475976728</c:v>
                </c:pt>
                <c:pt idx="9">
                  <c:v>24.124389347358083</c:v>
                </c:pt>
                <c:pt idx="10">
                  <c:v>23.650103817585062</c:v>
                </c:pt>
                <c:pt idx="11">
                  <c:v>17.371114885843632</c:v>
                </c:pt>
                <c:pt idx="12">
                  <c:v>18.40353724471818</c:v>
                </c:pt>
                <c:pt idx="13">
                  <c:v>17.181013318649054</c:v>
                </c:pt>
                <c:pt idx="14">
                  <c:v>15.986609704968288</c:v>
                </c:pt>
                <c:pt idx="15">
                  <c:v>15.224592639390579</c:v>
                </c:pt>
                <c:pt idx="16">
                  <c:v>14.521028315370719</c:v>
                </c:pt>
                <c:pt idx="17">
                  <c:v>13.846523435011207</c:v>
                </c:pt>
                <c:pt idx="18">
                  <c:v>13.193478504263673</c:v>
                </c:pt>
                <c:pt idx="19">
                  <c:v>12.560271220607961</c:v>
                </c:pt>
                <c:pt idx="20">
                  <c:v>11.949697346542846</c:v>
                </c:pt>
                <c:pt idx="21">
                  <c:v>11.361435749062123</c:v>
                </c:pt>
                <c:pt idx="22">
                  <c:v>10.8079424128503</c:v>
                </c:pt>
                <c:pt idx="23">
                  <c:v>10.277563170593567</c:v>
                </c:pt>
                <c:pt idx="24">
                  <c:v>9.7921341849784724</c:v>
                </c:pt>
                <c:pt idx="25">
                  <c:v>9.6247027947341692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57.253717533004334</c:v>
                </c:pt>
                <c:pt idx="1">
                  <c:v>55.923758482974407</c:v>
                </c:pt>
                <c:pt idx="2">
                  <c:v>51.445826188321305</c:v>
                </c:pt>
                <c:pt idx="3">
                  <c:v>48.87131150639366</c:v>
                </c:pt>
                <c:pt idx="4">
                  <c:v>57.453258029440818</c:v>
                </c:pt>
                <c:pt idx="5">
                  <c:v>49.291587035848487</c:v>
                </c:pt>
                <c:pt idx="6">
                  <c:v>47.146173526899588</c:v>
                </c:pt>
                <c:pt idx="7">
                  <c:v>48.61057323065733</c:v>
                </c:pt>
                <c:pt idx="8">
                  <c:v>47.126260219252636</c:v>
                </c:pt>
                <c:pt idx="9">
                  <c:v>46.885164665734251</c:v>
                </c:pt>
                <c:pt idx="10">
                  <c:v>42.573080778659907</c:v>
                </c:pt>
                <c:pt idx="11">
                  <c:v>42.763707664801039</c:v>
                </c:pt>
                <c:pt idx="12">
                  <c:v>41.014231987304029</c:v>
                </c:pt>
                <c:pt idx="13">
                  <c:v>39.724609817230359</c:v>
                </c:pt>
                <c:pt idx="14">
                  <c:v>38.465747791322116</c:v>
                </c:pt>
                <c:pt idx="15">
                  <c:v>37.118570327861761</c:v>
                </c:pt>
                <c:pt idx="16">
                  <c:v>35.729615683039718</c:v>
                </c:pt>
                <c:pt idx="17">
                  <c:v>34.318300439461943</c:v>
                </c:pt>
                <c:pt idx="18">
                  <c:v>32.914115948609499</c:v>
                </c:pt>
                <c:pt idx="19">
                  <c:v>31.511592231015097</c:v>
                </c:pt>
                <c:pt idx="20">
                  <c:v>30.128215852746141</c:v>
                </c:pt>
                <c:pt idx="21">
                  <c:v>28.748887588863518</c:v>
                </c:pt>
                <c:pt idx="22">
                  <c:v>27.373861488559719</c:v>
                </c:pt>
                <c:pt idx="23">
                  <c:v>26.003132428951488</c:v>
                </c:pt>
                <c:pt idx="24">
                  <c:v>24.639148952649105</c:v>
                </c:pt>
                <c:pt idx="25">
                  <c:v>23.255383677640069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73.274143713397379</c:v>
                </c:pt>
                <c:pt idx="1">
                  <c:v>72.825109838443794</c:v>
                </c:pt>
                <c:pt idx="2">
                  <c:v>73.634692736110125</c:v>
                </c:pt>
                <c:pt idx="3">
                  <c:v>72.030377415433662</c:v>
                </c:pt>
                <c:pt idx="4">
                  <c:v>71.367867838415663</c:v>
                </c:pt>
                <c:pt idx="5">
                  <c:v>74.278980321823781</c:v>
                </c:pt>
                <c:pt idx="6">
                  <c:v>74.987842754231224</c:v>
                </c:pt>
                <c:pt idx="7">
                  <c:v>78.81203328809147</c:v>
                </c:pt>
                <c:pt idx="8">
                  <c:v>82.815198238602747</c:v>
                </c:pt>
                <c:pt idx="9">
                  <c:v>80.299123487820552</c:v>
                </c:pt>
                <c:pt idx="10">
                  <c:v>69.136054266029561</c:v>
                </c:pt>
                <c:pt idx="11">
                  <c:v>73.241874206318045</c:v>
                </c:pt>
                <c:pt idx="12">
                  <c:v>74.154659594118598</c:v>
                </c:pt>
                <c:pt idx="13">
                  <c:v>73.887314813467455</c:v>
                </c:pt>
                <c:pt idx="14">
                  <c:v>73.668619993082842</c:v>
                </c:pt>
                <c:pt idx="15">
                  <c:v>73.238774549960937</c:v>
                </c:pt>
                <c:pt idx="16">
                  <c:v>72.6841284755494</c:v>
                </c:pt>
                <c:pt idx="17">
                  <c:v>72.043132593276738</c:v>
                </c:pt>
                <c:pt idx="18">
                  <c:v>71.364263024334136</c:v>
                </c:pt>
                <c:pt idx="19">
                  <c:v>70.641816181769443</c:v>
                </c:pt>
                <c:pt idx="20">
                  <c:v>69.916362660074896</c:v>
                </c:pt>
                <c:pt idx="21">
                  <c:v>69.145119360234872</c:v>
                </c:pt>
                <c:pt idx="22">
                  <c:v>68.327519396892129</c:v>
                </c:pt>
                <c:pt idx="23">
                  <c:v>67.46968733988345</c:v>
                </c:pt>
                <c:pt idx="24">
                  <c:v>66.561446652797471</c:v>
                </c:pt>
                <c:pt idx="25">
                  <c:v>65.552701213391302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62.89209164978098</c:v>
                </c:pt>
                <c:pt idx="1">
                  <c:v>61.191717149700722</c:v>
                </c:pt>
                <c:pt idx="2">
                  <c:v>66.11134801134223</c:v>
                </c:pt>
                <c:pt idx="3">
                  <c:v>67.587123849731739</c:v>
                </c:pt>
                <c:pt idx="4">
                  <c:v>72.519316614830586</c:v>
                </c:pt>
                <c:pt idx="5">
                  <c:v>66.543461650265243</c:v>
                </c:pt>
                <c:pt idx="6">
                  <c:v>66.999808987755941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75.561964651865324</c:v>
                </c:pt>
                <c:pt idx="10">
                  <c:v>71.66260760194524</c:v>
                </c:pt>
                <c:pt idx="11">
                  <c:v>72.746321936007604</c:v>
                </c:pt>
                <c:pt idx="12">
                  <c:v>73.405268972155696</c:v>
                </c:pt>
                <c:pt idx="13">
                  <c:v>73.867293183867815</c:v>
                </c:pt>
                <c:pt idx="14">
                  <c:v>74.412668831424597</c:v>
                </c:pt>
                <c:pt idx="15">
                  <c:v>74.76857042734423</c:v>
                </c:pt>
                <c:pt idx="16">
                  <c:v>75.02254890193133</c:v>
                </c:pt>
                <c:pt idx="17">
                  <c:v>75.211424508065164</c:v>
                </c:pt>
                <c:pt idx="18">
                  <c:v>75.380345471109777</c:v>
                </c:pt>
                <c:pt idx="19">
                  <c:v>75.522331921370608</c:v>
                </c:pt>
                <c:pt idx="20">
                  <c:v>75.682525770354914</c:v>
                </c:pt>
                <c:pt idx="21">
                  <c:v>75.820937156759697</c:v>
                </c:pt>
                <c:pt idx="22">
                  <c:v>75.941826273402981</c:v>
                </c:pt>
                <c:pt idx="23">
                  <c:v>76.046610311578306</c:v>
                </c:pt>
                <c:pt idx="24">
                  <c:v>76.125709983076973</c:v>
                </c:pt>
                <c:pt idx="25">
                  <c:v>76.119668850373699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14.647477629370931</c:v>
                </c:pt>
                <c:pt idx="1">
                  <c:v>14.528533712694317</c:v>
                </c:pt>
                <c:pt idx="2">
                  <c:v>15.457369719835182</c:v>
                </c:pt>
                <c:pt idx="3">
                  <c:v>15.418136561179669</c:v>
                </c:pt>
                <c:pt idx="4">
                  <c:v>16.714467266937223</c:v>
                </c:pt>
                <c:pt idx="5">
                  <c:v>18.267255054476625</c:v>
                </c:pt>
                <c:pt idx="6">
                  <c:v>18.761038371397369</c:v>
                </c:pt>
                <c:pt idx="7">
                  <c:v>16.539545432056563</c:v>
                </c:pt>
                <c:pt idx="8">
                  <c:v>16.893945533960537</c:v>
                </c:pt>
                <c:pt idx="9">
                  <c:v>18.123696402780237</c:v>
                </c:pt>
                <c:pt idx="10">
                  <c:v>19.605973432205261</c:v>
                </c:pt>
                <c:pt idx="11">
                  <c:v>19.821288713200701</c:v>
                </c:pt>
                <c:pt idx="12">
                  <c:v>19.336342694803296</c:v>
                </c:pt>
                <c:pt idx="13">
                  <c:v>19.731530025289988</c:v>
                </c:pt>
                <c:pt idx="14">
                  <c:v>20.149358043199395</c:v>
                </c:pt>
                <c:pt idx="15">
                  <c:v>20.511952435097143</c:v>
                </c:pt>
                <c:pt idx="16">
                  <c:v>20.859221557760762</c:v>
                </c:pt>
                <c:pt idx="17">
                  <c:v>21.197223479187397</c:v>
                </c:pt>
                <c:pt idx="18" formatCode="General">
                  <c:v>21.538176301039861</c:v>
                </c:pt>
                <c:pt idx="19" formatCode="General">
                  <c:v>21.873783588141901</c:v>
                </c:pt>
                <c:pt idx="20" formatCode="General">
                  <c:v>22.227298853466195</c:v>
                </c:pt>
                <c:pt idx="21" formatCode="General">
                  <c:v>22.581283150182987</c:v>
                </c:pt>
                <c:pt idx="22">
                  <c:v>22.944213707695472</c:v>
                </c:pt>
                <c:pt idx="23">
                  <c:v>23.322047984040715</c:v>
                </c:pt>
                <c:pt idx="24">
                  <c:v>23.687833013471082</c:v>
                </c:pt>
                <c:pt idx="25">
                  <c:v>24.02670333815087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17.282140095395892</c:v>
                </c:pt>
                <c:pt idx="1">
                  <c:v>17.298060404967984</c:v>
                </c:pt>
                <c:pt idx="2">
                  <c:v>18.076693554808109</c:v>
                </c:pt>
                <c:pt idx="3">
                  <c:v>17.601633302247503</c:v>
                </c:pt>
                <c:pt idx="4">
                  <c:v>18.668215602498655</c:v>
                </c:pt>
                <c:pt idx="5">
                  <c:v>18.394730400627438</c:v>
                </c:pt>
                <c:pt idx="6">
                  <c:v>19.708184099109399</c:v>
                </c:pt>
                <c:pt idx="7">
                  <c:v>17.887072505805079</c:v>
                </c:pt>
                <c:pt idx="8">
                  <c:v>17.352644731300529</c:v>
                </c:pt>
                <c:pt idx="9">
                  <c:v>17.303760862718349</c:v>
                </c:pt>
                <c:pt idx="10">
                  <c:v>19.287755084489923</c:v>
                </c:pt>
                <c:pt idx="11">
                  <c:v>19.085546486972646</c:v>
                </c:pt>
                <c:pt idx="12">
                  <c:v>18.436734935716512</c:v>
                </c:pt>
                <c:pt idx="13">
                  <c:v>18.652221335332428</c:v>
                </c:pt>
                <c:pt idx="14">
                  <c:v>18.90815189012805</c:v>
                </c:pt>
                <c:pt idx="15">
                  <c:v>19.122463989055944</c:v>
                </c:pt>
                <c:pt idx="16">
                  <c:v>19.327676229206389</c:v>
                </c:pt>
                <c:pt idx="17">
                  <c:v>19.535986963805431</c:v>
                </c:pt>
                <c:pt idx="18" formatCode="General">
                  <c:v>19.738241952605652</c:v>
                </c:pt>
                <c:pt idx="19" formatCode="General">
                  <c:v>19.980775376875361</c:v>
                </c:pt>
                <c:pt idx="20" formatCode="General">
                  <c:v>20.235911788432659</c:v>
                </c:pt>
                <c:pt idx="21" formatCode="General">
                  <c:v>20.49884254353319</c:v>
                </c:pt>
                <c:pt idx="22">
                  <c:v>20.777553963912347</c:v>
                </c:pt>
                <c:pt idx="23">
                  <c:v>21.059255840778871</c:v>
                </c:pt>
                <c:pt idx="24">
                  <c:v>21.347025036751987</c:v>
                </c:pt>
                <c:pt idx="25">
                  <c:v>21.619354392441682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42.033273238917587</c:v>
                </c:pt>
                <c:pt idx="1">
                  <c:v>44.3496556513659</c:v>
                </c:pt>
                <c:pt idx="2">
                  <c:v>47.438213814590029</c:v>
                </c:pt>
                <c:pt idx="3">
                  <c:v>48.77961549848203</c:v>
                </c:pt>
                <c:pt idx="4">
                  <c:v>53.492907897049605</c:v>
                </c:pt>
                <c:pt idx="5">
                  <c:v>57.141830538286946</c:v>
                </c:pt>
                <c:pt idx="6">
                  <c:v>60.73363178654072</c:v>
                </c:pt>
                <c:pt idx="7">
                  <c:v>56.653233315979854</c:v>
                </c:pt>
                <c:pt idx="8">
                  <c:v>56.238726557247929</c:v>
                </c:pt>
                <c:pt idx="9">
                  <c:v>59.14393323194043</c:v>
                </c:pt>
                <c:pt idx="10">
                  <c:v>65.775272333375966</c:v>
                </c:pt>
                <c:pt idx="11">
                  <c:v>67.072515239239848</c:v>
                </c:pt>
                <c:pt idx="12">
                  <c:v>66.061565151492346</c:v>
                </c:pt>
                <c:pt idx="13">
                  <c:v>67.528577801895551</c:v>
                </c:pt>
                <c:pt idx="14">
                  <c:v>69.09944916734473</c:v>
                </c:pt>
                <c:pt idx="15">
                  <c:v>70.491595497836713</c:v>
                </c:pt>
                <c:pt idx="16">
                  <c:v>71.786610149901989</c:v>
                </c:pt>
                <c:pt idx="17">
                  <c:v>73.031855985826752</c:v>
                </c:pt>
                <c:pt idx="18" formatCode="General">
                  <c:v>74.274394022043992</c:v>
                </c:pt>
                <c:pt idx="19" formatCode="General">
                  <c:v>75.475977938902957</c:v>
                </c:pt>
                <c:pt idx="20" formatCode="General">
                  <c:v>76.699490792838006</c:v>
                </c:pt>
                <c:pt idx="21" formatCode="General">
                  <c:v>77.906147203353939</c:v>
                </c:pt>
                <c:pt idx="22" formatCode="General">
                  <c:v>79.085616251992789</c:v>
                </c:pt>
                <c:pt idx="23" formatCode="General">
                  <c:v>80.247841997103521</c:v>
                </c:pt>
                <c:pt idx="24" formatCode="General">
                  <c:v>81.396408496730984</c:v>
                </c:pt>
                <c:pt idx="25" formatCode="General">
                  <c:v>82.486342493663429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19.164524089784322</c:v>
                </c:pt>
                <c:pt idx="1">
                  <c:v>16.010649913150942</c:v>
                </c:pt>
                <c:pt idx="2">
                  <c:v>18.168984445174377</c:v>
                </c:pt>
                <c:pt idx="3">
                  <c:v>19.935807114217393</c:v>
                </c:pt>
                <c:pt idx="4">
                  <c:v>19.830489610628725</c:v>
                </c:pt>
                <c:pt idx="5">
                  <c:v>23.403663335713325</c:v>
                </c:pt>
                <c:pt idx="6">
                  <c:v>25.150462436963441</c:v>
                </c:pt>
                <c:pt idx="7">
                  <c:v>25.619875635789022</c:v>
                </c:pt>
                <c:pt idx="8">
                  <c:v>30.069987689818333</c:v>
                </c:pt>
                <c:pt idx="9">
                  <c:v>34.019683856164477</c:v>
                </c:pt>
                <c:pt idx="10">
                  <c:v>33.897105638091595</c:v>
                </c:pt>
                <c:pt idx="11">
                  <c:v>34.036898301663008</c:v>
                </c:pt>
                <c:pt idx="12">
                  <c:v>36.886226510917815</c:v>
                </c:pt>
                <c:pt idx="13">
                  <c:v>38.966609837590418</c:v>
                </c:pt>
                <c:pt idx="14">
                  <c:v>41.142788913274707</c:v>
                </c:pt>
                <c:pt idx="15">
                  <c:v>43.234696384878532</c:v>
                </c:pt>
                <c:pt idx="16">
                  <c:v>45.30186313828051</c:v>
                </c:pt>
                <c:pt idx="17">
                  <c:v>47.371542314271259</c:v>
                </c:pt>
                <c:pt idx="18" formatCode="General">
                  <c:v>49.463565202333641</c:v>
                </c:pt>
                <c:pt idx="19" formatCode="General">
                  <c:v>51.580341272813726</c:v>
                </c:pt>
                <c:pt idx="20" formatCode="General">
                  <c:v>53.739452592746076</c:v>
                </c:pt>
                <c:pt idx="21" formatCode="General">
                  <c:v>55.917807308950948</c:v>
                </c:pt>
                <c:pt idx="22" formatCode="General">
                  <c:v>58.115227271739485</c:v>
                </c:pt>
                <c:pt idx="23" formatCode="General">
                  <c:v>60.339921632870706</c:v>
                </c:pt>
                <c:pt idx="24" formatCode="General">
                  <c:v>62.569519954032515</c:v>
                </c:pt>
                <c:pt idx="25" formatCode="General">
                  <c:v>64.779195120224031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2.7567025407242518</c:v>
                </c:pt>
                <c:pt idx="1">
                  <c:v>2.4051536930472941</c:v>
                </c:pt>
                <c:pt idx="2">
                  <c:v>2.7109621548428571</c:v>
                </c:pt>
                <c:pt idx="3">
                  <c:v>2.9521046244490443</c:v>
                </c:pt>
                <c:pt idx="4">
                  <c:v>3.0566898433341914</c:v>
                </c:pt>
                <c:pt idx="5">
                  <c:v>3.4989800254562651</c:v>
                </c:pt>
                <c:pt idx="6">
                  <c:v>3.7649141647505777</c:v>
                </c:pt>
                <c:pt idx="7">
                  <c:v>3.8036130691088732</c:v>
                </c:pt>
                <c:pt idx="8">
                  <c:v>4.4808784994518858</c:v>
                </c:pt>
                <c:pt idx="9">
                  <c:v>5.0062834936183913</c:v>
                </c:pt>
                <c:pt idx="10">
                  <c:v>4.8630470476176813</c:v>
                </c:pt>
                <c:pt idx="11">
                  <c:v>4.9447325659532337</c:v>
                </c:pt>
                <c:pt idx="12">
                  <c:v>5.3894329087735366</c:v>
                </c:pt>
                <c:pt idx="13">
                  <c:v>5.6868298666760611</c:v>
                </c:pt>
                <c:pt idx="14">
                  <c:v>5.9976056652549925</c:v>
                </c:pt>
                <c:pt idx="15">
                  <c:v>6.2967837485743443</c:v>
                </c:pt>
                <c:pt idx="16">
                  <c:v>6.5943075489593301</c:v>
                </c:pt>
                <c:pt idx="17">
                  <c:v>6.8940102810939878</c:v>
                </c:pt>
                <c:pt idx="18" formatCode="General">
                  <c:v>7.1904195736600647</c:v>
                </c:pt>
                <c:pt idx="19" formatCode="General">
                  <c:v>7.4871102685030353</c:v>
                </c:pt>
                <c:pt idx="20" formatCode="General">
                  <c:v>7.7910443427985001</c:v>
                </c:pt>
                <c:pt idx="21" formatCode="General">
                  <c:v>8.0975399390582883</c:v>
                </c:pt>
                <c:pt idx="22" formatCode="General">
                  <c:v>8.4072392329549555</c:v>
                </c:pt>
                <c:pt idx="23" formatCode="General">
                  <c:v>8.7169392941996264</c:v>
                </c:pt>
                <c:pt idx="24" formatCode="General">
                  <c:v>9.0327737255119978</c:v>
                </c:pt>
                <c:pt idx="25" formatCode="General">
                  <c:v>9.3439481193804017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19.173319607599403</c:v>
                </c:pt>
                <c:pt idx="1">
                  <c:v>9.1351890611217996</c:v>
                </c:pt>
                <c:pt idx="2">
                  <c:v>16.050655566517165</c:v>
                </c:pt>
                <c:pt idx="3">
                  <c:v>13.988461102141033</c:v>
                </c:pt>
                <c:pt idx="4">
                  <c:v>12.654275376861333</c:v>
                </c:pt>
                <c:pt idx="5">
                  <c:v>15.716529425028735</c:v>
                </c:pt>
                <c:pt idx="6">
                  <c:v>5.1507696485487919</c:v>
                </c:pt>
                <c:pt idx="7">
                  <c:v>5.8847796683082922</c:v>
                </c:pt>
                <c:pt idx="8">
                  <c:v>3.4884479031768287</c:v>
                </c:pt>
                <c:pt idx="9">
                  <c:v>5.5268541723290472</c:v>
                </c:pt>
                <c:pt idx="10">
                  <c:v>17.952181147096784</c:v>
                </c:pt>
                <c:pt idx="11">
                  <c:v>32.685920067305148</c:v>
                </c:pt>
                <c:pt idx="12">
                  <c:v>7.6931144665856133</c:v>
                </c:pt>
                <c:pt idx="13">
                  <c:v>8.9841239096406156</c:v>
                </c:pt>
                <c:pt idx="14">
                  <c:v>16.735117185855866</c:v>
                </c:pt>
                <c:pt idx="15">
                  <c:v>12.280382263541712</c:v>
                </c:pt>
                <c:pt idx="16">
                  <c:v>7.0579906435899709</c:v>
                </c:pt>
                <c:pt idx="17">
                  <c:v>25.213647993322173</c:v>
                </c:pt>
                <c:pt idx="18">
                  <c:v>7.817482823450562</c:v>
                </c:pt>
                <c:pt idx="19">
                  <c:v>0.33009356049469962</c:v>
                </c:pt>
                <c:pt idx="20">
                  <c:v>21.69964583795289</c:v>
                </c:pt>
                <c:pt idx="21">
                  <c:v>5.5925423080969301</c:v>
                </c:pt>
                <c:pt idx="22">
                  <c:v>14.967783376689285</c:v>
                </c:pt>
                <c:pt idx="23">
                  <c:v>13.370920804432821</c:v>
                </c:pt>
                <c:pt idx="24">
                  <c:v>8.4504142351770906</c:v>
                </c:pt>
                <c:pt idx="25">
                  <c:v>31.70535784513541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24.025268568246094</c:v>
                </c:pt>
                <c:pt idx="1">
                  <c:v>10.180843982518008</c:v>
                </c:pt>
                <c:pt idx="2">
                  <c:v>20.285569292437525</c:v>
                </c:pt>
                <c:pt idx="3">
                  <c:v>16.990154974183469</c:v>
                </c:pt>
                <c:pt idx="4">
                  <c:v>13.653823320267396</c:v>
                </c:pt>
                <c:pt idx="5">
                  <c:v>21.215569645561814</c:v>
                </c:pt>
                <c:pt idx="6">
                  <c:v>6.6988299519141465</c:v>
                </c:pt>
                <c:pt idx="7">
                  <c:v>7.001667863003334</c:v>
                </c:pt>
                <c:pt idx="8">
                  <c:v>3.6168257007639006</c:v>
                </c:pt>
                <c:pt idx="9">
                  <c:v>5.959114002273199</c:v>
                </c:pt>
                <c:pt idx="10">
                  <c:v>20.327665085365751</c:v>
                </c:pt>
                <c:pt idx="11">
                  <c:v>33.410619264764669</c:v>
                </c:pt>
                <c:pt idx="12">
                  <c:v>6.7731445110880895</c:v>
                </c:pt>
                <c:pt idx="13">
                  <c:v>6.4084719317670196</c:v>
                </c:pt>
                <c:pt idx="14">
                  <c:v>15.121466341630082</c:v>
                </c:pt>
                <c:pt idx="15">
                  <c:v>12.704436403342074</c:v>
                </c:pt>
                <c:pt idx="16">
                  <c:v>6.4841430631733914</c:v>
                </c:pt>
                <c:pt idx="17">
                  <c:v>25.172227839082897</c:v>
                </c:pt>
                <c:pt idx="18">
                  <c:v>6.449518008869175</c:v>
                </c:pt>
                <c:pt idx="19">
                  <c:v>0.34761861616044576</c:v>
                </c:pt>
                <c:pt idx="20">
                  <c:v>20.16544975413623</c:v>
                </c:pt>
                <c:pt idx="21">
                  <c:v>6.2533146382595453</c:v>
                </c:pt>
                <c:pt idx="22">
                  <c:v>13.017748473254601</c:v>
                </c:pt>
                <c:pt idx="23">
                  <c:v>12.929266079131155</c:v>
                </c:pt>
                <c:pt idx="24">
                  <c:v>6.3669994410286801</c:v>
                </c:pt>
                <c:pt idx="25">
                  <c:v>28.8912432477774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25.128538991307391</c:v>
                </c:pt>
                <c:pt idx="1">
                  <c:v>15.257868118380365</c:v>
                </c:pt>
                <c:pt idx="2">
                  <c:v>23.720012364838759</c:v>
                </c:pt>
                <c:pt idx="3">
                  <c:v>20.120017203720131</c:v>
                </c:pt>
                <c:pt idx="4">
                  <c:v>16.477701130481428</c:v>
                </c:pt>
                <c:pt idx="5">
                  <c:v>27.186904402666059</c:v>
                </c:pt>
                <c:pt idx="6">
                  <c:v>6.3185712280783504</c:v>
                </c:pt>
                <c:pt idx="7">
                  <c:v>7.8969655339952469</c:v>
                </c:pt>
                <c:pt idx="8">
                  <c:v>5.1298986417550507</c:v>
                </c:pt>
                <c:pt idx="9">
                  <c:v>6.2216332366044007</c:v>
                </c:pt>
                <c:pt idx="10">
                  <c:v>20.846844645513126</c:v>
                </c:pt>
                <c:pt idx="11">
                  <c:v>30.079551127698153</c:v>
                </c:pt>
                <c:pt idx="12">
                  <c:v>5.0997350757031077</c:v>
                </c:pt>
                <c:pt idx="13">
                  <c:v>6.514364883286599</c:v>
                </c:pt>
                <c:pt idx="14">
                  <c:v>14.04046528854562</c:v>
                </c:pt>
                <c:pt idx="15">
                  <c:v>11.369175786311885</c:v>
                </c:pt>
                <c:pt idx="16">
                  <c:v>6.2357357924425791</c:v>
                </c:pt>
                <c:pt idx="17">
                  <c:v>30.154847152605036</c:v>
                </c:pt>
                <c:pt idx="18">
                  <c:v>6.8074361033166246</c:v>
                </c:pt>
                <c:pt idx="19">
                  <c:v>0.31602107168699767</c:v>
                </c:pt>
                <c:pt idx="20">
                  <c:v>17.902943171201017</c:v>
                </c:pt>
                <c:pt idx="21">
                  <c:v>9.5831391918000417</c:v>
                </c:pt>
                <c:pt idx="22">
                  <c:v>15.484841731554255</c:v>
                </c:pt>
                <c:pt idx="23">
                  <c:v>14.362365548211603</c:v>
                </c:pt>
                <c:pt idx="24">
                  <c:v>5.1935705238591057</c:v>
                </c:pt>
                <c:pt idx="25">
                  <c:v>29.358852054436746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4.8519489606466912</c:v>
                </c:pt>
                <c:pt idx="1">
                  <c:v>1.0456549213962081</c:v>
                </c:pt>
                <c:pt idx="2">
                  <c:v>4.2349137259203609</c:v>
                </c:pt>
                <c:pt idx="3">
                  <c:v>3.001693872042436</c:v>
                </c:pt>
                <c:pt idx="4">
                  <c:v>0.99954794340606234</c:v>
                </c:pt>
                <c:pt idx="5">
                  <c:v>5.4990402205330788</c:v>
                </c:pt>
                <c:pt idx="6">
                  <c:v>1.5480603033653546</c:v>
                </c:pt>
                <c:pt idx="7">
                  <c:v>1.1168881946950417</c:v>
                </c:pt>
                <c:pt idx="8">
                  <c:v>0.12837779758707191</c:v>
                </c:pt>
                <c:pt idx="9">
                  <c:v>0.4322598299441518</c:v>
                </c:pt>
                <c:pt idx="10">
                  <c:v>2.3754839382689674</c:v>
                </c:pt>
                <c:pt idx="11">
                  <c:v>0.72469919745952183</c:v>
                </c:pt>
                <c:pt idx="12">
                  <c:v>-0.91996995549752381</c:v>
                </c:pt>
                <c:pt idx="13">
                  <c:v>-2.575651977873596</c:v>
                </c:pt>
                <c:pt idx="14">
                  <c:v>-1.6136508442257842</c:v>
                </c:pt>
                <c:pt idx="15">
                  <c:v>0.42405413980036144</c:v>
                </c:pt>
                <c:pt idx="16">
                  <c:v>-0.57384758041657946</c:v>
                </c:pt>
                <c:pt idx="17">
                  <c:v>-4.142015423927603E-2</c:v>
                </c:pt>
                <c:pt idx="18">
                  <c:v>-1.367964814581387</c:v>
                </c:pt>
                <c:pt idx="19">
                  <c:v>1.7525055665746136E-2</c:v>
                </c:pt>
                <c:pt idx="20">
                  <c:v>-1.53419608381666</c:v>
                </c:pt>
                <c:pt idx="21">
                  <c:v>0.66077233016261516</c:v>
                </c:pt>
                <c:pt idx="22">
                  <c:v>-1.950034903434684</c:v>
                </c:pt>
                <c:pt idx="23">
                  <c:v>-0.44165472530166561</c:v>
                </c:pt>
                <c:pt idx="24">
                  <c:v>-2.0834147941484105</c:v>
                </c:pt>
                <c:pt idx="25">
                  <c:v>-2.8141145973580102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  <c:pt idx="25">
                  <c:v>0.46760880665934579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5.6507458187003454</c:v>
                </c:pt>
                <c:pt idx="1">
                  <c:v>6.8555286097760018</c:v>
                </c:pt>
                <c:pt idx="2">
                  <c:v>6.6687912653944235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2.692315803764683</c:v>
                </c:pt>
                <c:pt idx="1">
                  <c:v>2.9050691772938322</c:v>
                </c:pt>
                <c:pt idx="2">
                  <c:v>4.0492420857254583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1.5180308183612401</c:v>
                </c:pt>
                <c:pt idx="1">
                  <c:v>1.9114883255902098</c:v>
                </c:pt>
                <c:pt idx="2">
                  <c:v>1.6768675898808829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1.7343576795896005</c:v>
                </c:pt>
                <c:pt idx="1">
                  <c:v>1.9979020927328881</c:v>
                </c:pt>
                <c:pt idx="2">
                  <c:v>2.0957531512057219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1.0281126485169219</c:v>
                </c:pt>
                <c:pt idx="1">
                  <c:v>1.0320489029176405</c:v>
                </c:pt>
                <c:pt idx="2">
                  <c:v>1.3614091637531733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1.6288701562392192</c:v>
                </c:pt>
                <c:pt idx="1">
                  <c:v>1.7004128971734134</c:v>
                </c:pt>
                <c:pt idx="2">
                  <c:v>1.6511414929100254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5.2908528428901276</c:v>
                </c:pt>
                <c:pt idx="1">
                  <c:v>5.8004300416793653</c:v>
                </c:pt>
                <c:pt idx="2">
                  <c:v>5.5324846196240927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9.6331688998441329</c:v>
                </c:pt>
                <c:pt idx="1">
                  <c:v>9.5336064855756355</c:v>
                </c:pt>
                <c:pt idx="2">
                  <c:v>7.9827262498933642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2.2673087026417482</c:v>
                </c:pt>
                <c:pt idx="1">
                  <c:v>1.9326937321018027</c:v>
                </c:pt>
                <c:pt idx="2">
                  <c:v>1.3534041410222484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7.4309466951136036</c:v>
                </c:pt>
                <c:pt idx="1">
                  <c:v>7.1828095337387809</c:v>
                </c:pt>
                <c:pt idx="2">
                  <c:v>8.0027088471065024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2.3039624478938063</c:v>
                </c:pt>
                <c:pt idx="1">
                  <c:v>1.8403480112395669</c:v>
                </c:pt>
                <c:pt idx="2">
                  <c:v>1.8066060442762981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9.7284917005505192E-2</c:v>
                </c:pt>
                <c:pt idx="1">
                  <c:v>9.9191788912129153E-2</c:v>
                </c:pt>
                <c:pt idx="2">
                  <c:v>8.386793053411766E-2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6.39530271729733</c:v>
                </c:pt>
                <c:pt idx="1">
                  <c:v>5.7541424490545694</c:v>
                </c:pt>
                <c:pt idx="2">
                  <c:v>4.7512110069852653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1.6482297124415506</c:v>
                </c:pt>
                <c:pt idx="1">
                  <c:v>1.7843620472646804</c:v>
                </c:pt>
                <c:pt idx="2">
                  <c:v>2.543241967208778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4.4112934568469981</c:v>
                </c:pt>
                <c:pt idx="1">
                  <c:v>3.7145702175923598</c:v>
                </c:pt>
                <c:pt idx="2">
                  <c:v>4.1094779653176881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3.9406673635104639</c:v>
                </c:pt>
                <c:pt idx="1">
                  <c:v>3.6893220676017915</c:v>
                </c:pt>
                <c:pt idx="2">
                  <c:v>3.8115872137034303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4.7304367050736378</c:v>
                </c:pt>
                <c:pt idx="1">
                  <c:v>5.7884181504511396</c:v>
                </c:pt>
                <c:pt idx="2">
                  <c:v>6.2949864028467513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4.1226683589859965</c:v>
                </c:pt>
                <c:pt idx="1">
                  <c:v>4.8480828915264809</c:v>
                </c:pt>
                <c:pt idx="2">
                  <c:v>5.3395939586527241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3.7294581813647052</c:v>
                </c:pt>
                <c:pt idx="1">
                  <c:v>3.8960720101433282</c:v>
                </c:pt>
                <c:pt idx="2">
                  <c:v>4.3729700883424583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4.6319633089390484</c:v>
                </c:pt>
                <c:pt idx="1">
                  <c:v>6.0537905857200611</c:v>
                </c:pt>
                <c:pt idx="2">
                  <c:v>7.2150549889243578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2.6477940000001801</c:v>
                </c:pt>
                <c:pt idx="1">
                  <c:v>1.8286356528493339</c:v>
                </c:pt>
                <c:pt idx="2">
                  <c:v>1.7288287093922123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4.9321607003282759</c:v>
                </c:pt>
                <c:pt idx="1">
                  <c:v>4.3148589507891497</c:v>
                </c:pt>
                <c:pt idx="2">
                  <c:v>3.7261590222462471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3.619264694270572</c:v>
                </c:pt>
                <c:pt idx="1">
                  <c:v>3.6251676848809309</c:v>
                </c:pt>
                <c:pt idx="2">
                  <c:v>3.0172331230525624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2.0801255042911024</c:v>
                </c:pt>
                <c:pt idx="1">
                  <c:v>1.8502281526300086</c:v>
                </c:pt>
                <c:pt idx="2">
                  <c:v>1.6548841299660801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2.4904995005031112</c:v>
                </c:pt>
                <c:pt idx="1">
                  <c:v>1.816801618779424</c:v>
                </c:pt>
                <c:pt idx="2">
                  <c:v>1.3783068628742257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9.344178365586048</c:v>
                </c:pt>
                <c:pt idx="1">
                  <c:v>8.244017921985499</c:v>
                </c:pt>
                <c:pt idx="2">
                  <c:v>7.7914619791609478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-0.7058201105102242</c:v>
                </c:pt>
                <c:pt idx="1">
                  <c:v>3.9001927273801016</c:v>
                </c:pt>
                <c:pt idx="2">
                  <c:v>1.0673179706052842</c:v>
                </c:pt>
                <c:pt idx="3">
                  <c:v>5.3089398634961427</c:v>
                </c:pt>
                <c:pt idx="4">
                  <c:v>-2.5587759893258806</c:v>
                </c:pt>
                <c:pt idx="5">
                  <c:v>-5.0044775724514992</c:v>
                </c:pt>
                <c:pt idx="6">
                  <c:v>2.8098106826258515</c:v>
                </c:pt>
                <c:pt idx="7">
                  <c:v>15.35951786925618</c:v>
                </c:pt>
                <c:pt idx="8">
                  <c:v>6.1802945589236487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16.235249588051499</c:v>
                </c:pt>
                <c:pt idx="1">
                  <c:v>17.508732156883177</c:v>
                </c:pt>
                <c:pt idx="2">
                  <c:v>13.339106624584726</c:v>
                </c:pt>
                <c:pt idx="3">
                  <c:v>24.770931492596112</c:v>
                </c:pt>
                <c:pt idx="4">
                  <c:v>14.458867160395751</c:v>
                </c:pt>
                <c:pt idx="5">
                  <c:v>13.763106094477791</c:v>
                </c:pt>
                <c:pt idx="6">
                  <c:v>22.917468302433491</c:v>
                </c:pt>
                <c:pt idx="7">
                  <c:v>52.554238550966588</c:v>
                </c:pt>
                <c:pt idx="8">
                  <c:v>25.817214690820453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  <c:pt idx="25">
                  <c:v>0.46760880665934579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13.102079332510355</c:v>
                </c:pt>
                <c:pt idx="1">
                  <c:v>12.715135358310103</c:v>
                </c:pt>
                <c:pt idx="2">
                  <c:v>11.399166360877846</c:v>
                </c:pt>
                <c:pt idx="3">
                  <c:v>13.086911324085264</c:v>
                </c:pt>
                <c:pt idx="4">
                  <c:v>10.454931091520304</c:v>
                </c:pt>
                <c:pt idx="5">
                  <c:v>17.61322977448317</c:v>
                </c:pt>
                <c:pt idx="6">
                  <c:v>2.0558474497594714</c:v>
                </c:pt>
                <c:pt idx="7">
                  <c:v>5.1034866738638529</c:v>
                </c:pt>
                <c:pt idx="8">
                  <c:v>3.0990513907692705</c:v>
                </c:pt>
                <c:pt idx="9">
                  <c:v>2.926584570146153</c:v>
                </c:pt>
                <c:pt idx="10">
                  <c:v>9.7324982178947366</c:v>
                </c:pt>
                <c:pt idx="11">
                  <c:v>12.052438773450335</c:v>
                </c:pt>
                <c:pt idx="12">
                  <c:v>1.7106673210274552</c:v>
                </c:pt>
                <c:pt idx="13">
                  <c:v>3.7333276301712393</c:v>
                </c:pt>
                <c:pt idx="14">
                  <c:v>4.4393898477723965</c:v>
                </c:pt>
                <c:pt idx="15">
                  <c:v>3.8714285417354786</c:v>
                </c:pt>
                <c:pt idx="16">
                  <c:v>2.4147211407166322</c:v>
                </c:pt>
                <c:pt idx="17">
                  <c:v>20.902487495721743</c:v>
                </c:pt>
                <c:pt idx="18">
                  <c:v>3.7493971274177027</c:v>
                </c:pt>
                <c:pt idx="19">
                  <c:v>0.11904686945666501</c:v>
                </c:pt>
                <c:pt idx="20">
                  <c:v>6.1769107672427666</c:v>
                </c:pt>
                <c:pt idx="21">
                  <c:v>7.1621958573419597</c:v>
                </c:pt>
                <c:pt idx="22">
                  <c:v>8.6343990373841812</c:v>
                </c:pt>
                <c:pt idx="23">
                  <c:v>8.8743331194989956</c:v>
                </c:pt>
                <c:pt idx="24">
                  <c:v>1.0297957105030497</c:v>
                </c:pt>
                <c:pt idx="25">
                  <c:v>15.205453877548443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automation/Data/Results/Workbooks/LEPs/MA_LEP/MA_LEP_Database.Main.xlsx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The Marches</v>
      </c>
      <c r="L1" s="19" t="str">
        <f>CONCATENATE("Industry Table 1.1  Employment by Industry Sector (SIC 2007), ",B$5,"-",F$5,", ",Info!B5)</f>
        <v>Industry Table 1.1  Employment by Industry Sector (SIC 2007), 2015-2035, The Marches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17.668999999999961</v>
      </c>
      <c r="N5" s="11">
        <f t="shared" si="1"/>
        <v>16.173000000000002</v>
      </c>
      <c r="O5" s="11">
        <f t="shared" si="1"/>
        <v>12.60999999999998</v>
      </c>
      <c r="P5" s="11">
        <f t="shared" si="1"/>
        <v>12.958999999999989</v>
      </c>
      <c r="Q5" s="11">
        <f t="shared" si="1"/>
        <v>13.015999999999991</v>
      </c>
      <c r="R5" s="40">
        <f t="shared" ref="R5:R10" si="2">IF(D$5-B$5 &lt;&gt; 0,(EXP(LN(D7/B7)/(D$5-B$5))-1)*100,0)</f>
        <v>-6.5238916796685249</v>
      </c>
      <c r="S5" s="40">
        <f t="shared" si="0"/>
        <v>0.21148478053301112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41.151999999999909</v>
      </c>
      <c r="N6" s="11">
        <f t="shared" si="1"/>
        <v>43.554000000000023</v>
      </c>
      <c r="O6" s="11">
        <f t="shared" si="1"/>
        <v>42.152000000000015</v>
      </c>
      <c r="P6" s="11">
        <f t="shared" si="1"/>
        <v>41.911999999999999</v>
      </c>
      <c r="Q6" s="11">
        <f t="shared" si="1"/>
        <v>39.76099999999996</v>
      </c>
      <c r="R6" s="40">
        <f t="shared" si="2"/>
        <v>0.48134685566438851</v>
      </c>
      <c r="S6" s="40">
        <f t="shared" si="0"/>
        <v>-0.38854719790396564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17.668999999999961</v>
      </c>
      <c r="C7" s="11">
        <f t="array" ref="C7:C12">MMULT(aggregation!$B$3:$W$8,'Ind T2'!C5:C26)</f>
        <v>16.173000000000002</v>
      </c>
      <c r="D7" s="11">
        <f t="array" ref="D7:D12">MMULT(aggregation!$B$3:$W$8,'Ind T2'!D5:D26)</f>
        <v>12.60999999999998</v>
      </c>
      <c r="E7" s="11">
        <f t="array" ref="E7:E12">MMULT(aggregation!$B$3:$W$8,'Ind T2'!E5:E26)</f>
        <v>12.958999999999989</v>
      </c>
      <c r="F7" s="11">
        <f t="array" ref="F7:F12">MMULT(aggregation!$B$3:$W$8,'Ind T2'!F5:F26)</f>
        <v>13.015999999999991</v>
      </c>
      <c r="G7" s="11"/>
      <c r="H7" s="11">
        <f>F7-D7</f>
        <v>0.40600000000001124</v>
      </c>
      <c r="I7" s="11">
        <f t="array" ref="I7:I12">MMULT(aggregation!$B$3:$W$8,'RD T1'!AB7:AB28)</f>
        <v>6.3305975067306299</v>
      </c>
      <c r="J7" s="11">
        <f>SUM(H7:I7)</f>
        <v>6.7365975067306412</v>
      </c>
      <c r="K7" s="11"/>
      <c r="L7" t="str">
        <f t="shared" si="1"/>
        <v>Construction</v>
      </c>
      <c r="M7" s="11">
        <f t="shared" si="1"/>
        <v>22.763999999999974</v>
      </c>
      <c r="N7" s="11">
        <f t="shared" si="1"/>
        <v>30.346999999999898</v>
      </c>
      <c r="O7" s="11">
        <f t="shared" si="1"/>
        <v>28.264000000000028</v>
      </c>
      <c r="P7" s="11">
        <f t="shared" si="1"/>
        <v>28.203999999999986</v>
      </c>
      <c r="Q7" s="11">
        <f t="shared" si="1"/>
        <v>28.832999999999949</v>
      </c>
      <c r="R7" s="40">
        <f>IF(D$5-B$5 &lt;&gt; 0,(EXP(LN(D9/B9)/(D$5-B$5))-1)*100,0)</f>
        <v>4.4232028056660821</v>
      </c>
      <c r="S7" s="40">
        <f t="shared" si="0"/>
        <v>0.13296601787586848</v>
      </c>
    </row>
    <row r="8" spans="1:19" x14ac:dyDescent="0.2">
      <c r="A8" t="str">
        <f>name!C5</f>
        <v>Manufacturing</v>
      </c>
      <c r="B8" s="11">
        <v>41.151999999999909</v>
      </c>
      <c r="C8" s="11">
        <v>43.554000000000023</v>
      </c>
      <c r="D8" s="11">
        <v>42.152000000000015</v>
      </c>
      <c r="E8" s="11">
        <v>41.911999999999999</v>
      </c>
      <c r="F8" s="11">
        <v>39.76099999999996</v>
      </c>
      <c r="G8" s="11"/>
      <c r="H8" s="11">
        <f t="shared" ref="H8:H12" si="3">F8-D8</f>
        <v>-2.3910000000000551</v>
      </c>
      <c r="I8" s="11">
        <v>17.522604427483202</v>
      </c>
      <c r="J8" s="11">
        <f t="shared" ref="J8:J12" si="4">SUM(H8:I8)</f>
        <v>15.131604427483147</v>
      </c>
      <c r="K8" s="11"/>
      <c r="L8" t="str">
        <f t="shared" si="1"/>
        <v>Trade, accomod. and transport</v>
      </c>
      <c r="M8" s="11">
        <f t="shared" si="1"/>
        <v>91.964000000000098</v>
      </c>
      <c r="N8" s="11">
        <f t="shared" si="1"/>
        <v>96.029999999999944</v>
      </c>
      <c r="O8" s="11">
        <f t="shared" si="1"/>
        <v>95.322000000000131</v>
      </c>
      <c r="P8" s="11">
        <f t="shared" si="1"/>
        <v>99.475000000000065</v>
      </c>
      <c r="Q8" s="11">
        <f t="shared" si="1"/>
        <v>107.49200000000005</v>
      </c>
      <c r="R8" s="40">
        <f t="shared" si="2"/>
        <v>0.71984729055178942</v>
      </c>
      <c r="S8" s="40">
        <f t="shared" si="0"/>
        <v>0.80425551296041675</v>
      </c>
    </row>
    <row r="9" spans="1:19" x14ac:dyDescent="0.2">
      <c r="A9" t="str">
        <f>name!C6</f>
        <v>Construction</v>
      </c>
      <c r="B9" s="11">
        <v>22.763999999999974</v>
      </c>
      <c r="C9" s="11">
        <v>30.346999999999898</v>
      </c>
      <c r="D9" s="11">
        <v>28.264000000000028</v>
      </c>
      <c r="E9" s="11">
        <v>28.203999999999986</v>
      </c>
      <c r="F9" s="11">
        <v>28.832999999999949</v>
      </c>
      <c r="G9" s="11"/>
      <c r="H9" s="11">
        <f t="shared" si="3"/>
        <v>0.5689999999999209</v>
      </c>
      <c r="I9" s="11">
        <v>11.861708139697456</v>
      </c>
      <c r="J9" s="11">
        <f t="shared" si="4"/>
        <v>12.430708139697376</v>
      </c>
      <c r="K9" s="11"/>
      <c r="L9" t="str">
        <f t="shared" si="1"/>
        <v>Business and other services</v>
      </c>
      <c r="M9" s="11">
        <f t="shared" si="1"/>
        <v>83.835000000000036</v>
      </c>
      <c r="N9" s="11">
        <f t="shared" si="1"/>
        <v>90.891999999999982</v>
      </c>
      <c r="O9" s="11">
        <f t="shared" si="1"/>
        <v>88.607000000000028</v>
      </c>
      <c r="P9" s="11">
        <f t="shared" si="1"/>
        <v>90.50800000000001</v>
      </c>
      <c r="Q9" s="11">
        <f t="shared" si="1"/>
        <v>95.911999999999949</v>
      </c>
      <c r="R9" s="40">
        <f t="shared" si="2"/>
        <v>1.1133578035142921</v>
      </c>
      <c r="S9" s="40">
        <f t="shared" si="0"/>
        <v>0.52953204536347886</v>
      </c>
    </row>
    <row r="10" spans="1:19" x14ac:dyDescent="0.2">
      <c r="A10" t="str">
        <f>name!C7</f>
        <v>Trade, accomod. and transport</v>
      </c>
      <c r="B10" s="11">
        <v>91.964000000000098</v>
      </c>
      <c r="C10" s="11">
        <v>96.029999999999944</v>
      </c>
      <c r="D10" s="11">
        <v>95.322000000000131</v>
      </c>
      <c r="E10" s="11">
        <v>99.475000000000065</v>
      </c>
      <c r="F10" s="11">
        <v>107.49200000000005</v>
      </c>
      <c r="G10" s="11"/>
      <c r="H10" s="11">
        <f t="shared" si="3"/>
        <v>12.169999999999916</v>
      </c>
      <c r="I10" s="11">
        <v>48.88553532051273</v>
      </c>
      <c r="J10" s="11">
        <f t="shared" si="4"/>
        <v>61.055535320512647</v>
      </c>
      <c r="K10" s="11"/>
      <c r="L10" t="str">
        <f t="shared" si="1"/>
        <v>Non-marketed services</v>
      </c>
      <c r="M10" s="11">
        <f t="shared" si="1"/>
        <v>81.922000000000196</v>
      </c>
      <c r="N10" s="11">
        <f t="shared" si="1"/>
        <v>83.472000000000065</v>
      </c>
      <c r="O10" s="11">
        <f t="shared" si="1"/>
        <v>83.496000000000123</v>
      </c>
      <c r="P10" s="11">
        <f t="shared" si="1"/>
        <v>86.949999999999932</v>
      </c>
      <c r="Q10" s="11">
        <f t="shared" si="1"/>
        <v>91.793999999999997</v>
      </c>
      <c r="R10" s="40">
        <f t="shared" si="2"/>
        <v>0.38134831860752172</v>
      </c>
      <c r="S10" s="40">
        <f t="shared" si="0"/>
        <v>0.6336538754755594</v>
      </c>
    </row>
    <row r="11" spans="1:19" x14ac:dyDescent="0.2">
      <c r="A11" t="str">
        <f>name!C8</f>
        <v>Business and other services</v>
      </c>
      <c r="B11" s="11">
        <v>83.835000000000036</v>
      </c>
      <c r="C11" s="11">
        <v>90.891999999999982</v>
      </c>
      <c r="D11" s="11">
        <v>88.607000000000028</v>
      </c>
      <c r="E11" s="11">
        <v>90.50800000000001</v>
      </c>
      <c r="F11" s="11">
        <v>95.911999999999949</v>
      </c>
      <c r="G11" s="11"/>
      <c r="H11" s="11">
        <f t="shared" si="3"/>
        <v>7.3049999999999216</v>
      </c>
      <c r="I11" s="11">
        <v>43.431488746649087</v>
      </c>
      <c r="J11" s="11">
        <f t="shared" si="4"/>
        <v>50.736488746649009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81.922000000000196</v>
      </c>
      <c r="C12" s="11">
        <v>83.472000000000065</v>
      </c>
      <c r="D12" s="11">
        <v>83.496000000000123</v>
      </c>
      <c r="E12" s="11">
        <v>86.949999999999932</v>
      </c>
      <c r="F12" s="11">
        <v>91.793999999999997</v>
      </c>
      <c r="G12" s="11"/>
      <c r="H12" s="11">
        <f t="shared" si="3"/>
        <v>8.2979999999998739</v>
      </c>
      <c r="I12" s="11">
        <v>46.975980520136886</v>
      </c>
      <c r="J12" s="11">
        <f t="shared" si="4"/>
        <v>55.27398052013676</v>
      </c>
      <c r="K12" s="11"/>
      <c r="L12" s="24" t="str">
        <f t="shared" ref="L12:Q12" si="5">A14</f>
        <v>All industries</v>
      </c>
      <c r="M12" s="34">
        <f t="shared" si="5"/>
        <v>339.30600000000015</v>
      </c>
      <c r="N12" s="34">
        <f t="shared" si="5"/>
        <v>360.46799999999996</v>
      </c>
      <c r="O12" s="34">
        <f t="shared" si="5"/>
        <v>350.45100000000025</v>
      </c>
      <c r="P12" s="34">
        <f t="shared" si="5"/>
        <v>360.00799999999998</v>
      </c>
      <c r="Q12" s="34">
        <f t="shared" si="5"/>
        <v>376.80799999999988</v>
      </c>
      <c r="R12" s="43">
        <f>IF(D$5-B$5 &lt;&gt; 0,(EXP(LN(D14/B14)/(D$5-B$5))-1)*100,0)</f>
        <v>0.64846431068390498</v>
      </c>
      <c r="S12" s="43">
        <f>F41</f>
        <v>0.4846029368474003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339.30600000000015</v>
      </c>
      <c r="C14" s="34">
        <f t="shared" ref="C14:F14" si="6">SUM(C7:C12)</f>
        <v>360.46799999999996</v>
      </c>
      <c r="D14" s="34">
        <f t="shared" si="6"/>
        <v>350.45100000000025</v>
      </c>
      <c r="E14" s="34">
        <f t="shared" si="6"/>
        <v>360.00799999999998</v>
      </c>
      <c r="F14" s="34">
        <f t="shared" si="6"/>
        <v>376.80799999999988</v>
      </c>
      <c r="G14" s="34"/>
      <c r="H14" s="34">
        <f>SUM(H7:H12)</f>
        <v>26.356999999999587</v>
      </c>
      <c r="I14" s="34">
        <f>SUM(I7:I12)</f>
        <v>175.00791466120998</v>
      </c>
      <c r="J14" s="34">
        <f t="shared" ref="J14" si="7">SUM(J7:J12)</f>
        <v>201.36491466120958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5.2073939158163878</v>
      </c>
      <c r="C20" s="18">
        <f t="shared" si="8"/>
        <v>4.4866673324677926</v>
      </c>
      <c r="D20" s="18">
        <f t="shared" si="8"/>
        <v>3.5982205786258192</v>
      </c>
      <c r="E20" s="18">
        <f t="shared" si="8"/>
        <v>3.5996422301726603</v>
      </c>
      <c r="F20" s="18">
        <f t="shared" si="8"/>
        <v>3.4542791023545134</v>
      </c>
      <c r="G20" s="351"/>
      <c r="H20" s="40">
        <f>IF(D7&gt;0,(H7/D7)*100,0)</f>
        <v>3.2196669310072314</v>
      </c>
      <c r="I20" s="40">
        <f>IF(D7&gt;0,(I7/D7)*100,0)</f>
        <v>50.202993709204122</v>
      </c>
      <c r="J20" s="40">
        <f>IF(D7&gt;0,(J7/D7)*100,0)</f>
        <v>53.422660640211348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12.128285382516045</v>
      </c>
      <c r="C21" s="18">
        <f t="shared" si="8"/>
        <v>12.082625919637811</v>
      </c>
      <c r="D21" s="18">
        <f t="shared" si="8"/>
        <v>12.027929724840273</v>
      </c>
      <c r="E21" s="18">
        <f t="shared" si="8"/>
        <v>11.641963511921958</v>
      </c>
      <c r="F21" s="18">
        <f t="shared" si="8"/>
        <v>10.552058342710339</v>
      </c>
      <c r="G21" s="351"/>
      <c r="H21" s="40">
        <f t="shared" ref="H21:H25" si="9">IF(D8&gt;0,(H8/D8)*100,0)</f>
        <v>-5.6723287151263388</v>
      </c>
      <c r="I21" s="40">
        <f t="shared" ref="I21:I25" si="10">IF(D8&gt;0,(I8/D8)*100,0)</f>
        <v>41.570042767800331</v>
      </c>
      <c r="J21" s="40">
        <f t="shared" ref="J21:J27" si="11">IF(D8&gt;0,(J8/D8)*100,0)</f>
        <v>35.89771405267399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6.7089883468019913</v>
      </c>
      <c r="C22" s="18">
        <f t="shared" si="8"/>
        <v>8.4187778110678071</v>
      </c>
      <c r="D22" s="18">
        <f t="shared" si="8"/>
        <v>8.0650361962157362</v>
      </c>
      <c r="E22" s="18">
        <f t="shared" si="8"/>
        <v>7.8342703495477837</v>
      </c>
      <c r="F22" s="18">
        <f t="shared" si="8"/>
        <v>7.6519076028109705</v>
      </c>
      <c r="G22" s="351"/>
      <c r="H22" s="40">
        <f t="shared" si="9"/>
        <v>2.0131616190203805</v>
      </c>
      <c r="I22" s="40">
        <f t="shared" si="10"/>
        <v>41.967549319620169</v>
      </c>
      <c r="J22" s="40">
        <f t="shared" si="11"/>
        <v>43.980710938640549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27.103558439874348</v>
      </c>
      <c r="C23" s="18">
        <f t="shared" si="8"/>
        <v>26.640367522221098</v>
      </c>
      <c r="D23" s="18">
        <f t="shared" si="8"/>
        <v>27.199808247087343</v>
      </c>
      <c r="E23" s="18">
        <f t="shared" si="8"/>
        <v>27.631330414879692</v>
      </c>
      <c r="F23" s="18">
        <f t="shared" si="8"/>
        <v>28.526995180569436</v>
      </c>
      <c r="G23" s="351"/>
      <c r="H23" s="40">
        <f t="shared" si="9"/>
        <v>12.767252050943014</v>
      </c>
      <c r="I23" s="40">
        <f t="shared" si="10"/>
        <v>51.284630327220015</v>
      </c>
      <c r="J23" s="40">
        <f t="shared" si="11"/>
        <v>64.051882378163029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24.707785892380329</v>
      </c>
      <c r="C24" s="18">
        <f t="shared" si="8"/>
        <v>25.214998280013756</v>
      </c>
      <c r="D24" s="18">
        <f t="shared" si="8"/>
        <v>25.283705853314721</v>
      </c>
      <c r="E24" s="18">
        <f t="shared" si="8"/>
        <v>25.140552432168178</v>
      </c>
      <c r="F24" s="18">
        <f t="shared" si="8"/>
        <v>25.453812020976198</v>
      </c>
      <c r="G24" s="351"/>
      <c r="H24" s="40">
        <f t="shared" si="9"/>
        <v>8.2442696400960642</v>
      </c>
      <c r="I24" s="40">
        <f t="shared" si="10"/>
        <v>49.015866406321258</v>
      </c>
      <c r="J24" s="40">
        <f t="shared" si="11"/>
        <v>57.260136046417323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24.143988022610905</v>
      </c>
      <c r="C25" s="18">
        <f t="shared" si="8"/>
        <v>23.156563134591718</v>
      </c>
      <c r="D25" s="18">
        <f t="shared" si="8"/>
        <v>23.825299399916126</v>
      </c>
      <c r="E25" s="18">
        <f t="shared" si="8"/>
        <v>24.152241061309731</v>
      </c>
      <c r="F25" s="18">
        <f t="shared" si="8"/>
        <v>24.36094775057855</v>
      </c>
      <c r="G25" s="351"/>
      <c r="H25" s="40">
        <f t="shared" si="9"/>
        <v>9.9382006323654579</v>
      </c>
      <c r="I25" s="40">
        <f t="shared" si="10"/>
        <v>56.261354460257763</v>
      </c>
      <c r="J25" s="40">
        <f t="shared" si="11"/>
        <v>66.199555092623214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7.5208802371799681</v>
      </c>
      <c r="I27" s="43">
        <f>IF(D14&gt;0,(I14/D14)*100,0)</f>
        <v>49.937912764183821</v>
      </c>
      <c r="J27" s="43">
        <f t="shared" si="11"/>
        <v>57.458793001363794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The Marches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-2.1874336215391255</v>
      </c>
      <c r="C34" s="18">
        <f t="shared" si="12"/>
        <v>-22.030544735052381</v>
      </c>
      <c r="D34" s="18">
        <f t="shared" si="12"/>
        <v>0.54750088742514524</v>
      </c>
      <c r="E34" s="18">
        <f t="shared" si="12"/>
        <v>4.3898057012792258E-2</v>
      </c>
      <c r="F34" s="18">
        <f t="shared" ref="F34:F39" si="13">IF(F$5-D$5 &lt;&gt; 0,(EXP(LN(F7/D7)/(F$5-D$5))-1)*100,0)</f>
        <v>0.21148478053301112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1.4283300021775025</v>
      </c>
      <c r="C35" s="18">
        <f t="shared" si="12"/>
        <v>-3.218992515038821</v>
      </c>
      <c r="D35" s="18">
        <f t="shared" si="12"/>
        <v>-0.1141338337598885</v>
      </c>
      <c r="E35" s="18">
        <f t="shared" si="12"/>
        <v>-0.52547104262744559</v>
      </c>
      <c r="F35" s="18">
        <f t="shared" si="13"/>
        <v>-0.38854719790396564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7.4525674595024904</v>
      </c>
      <c r="C36" s="18">
        <f t="shared" si="12"/>
        <v>-6.8639404224466238</v>
      </c>
      <c r="D36" s="18">
        <f t="shared" si="12"/>
        <v>-4.2492933195781291E-2</v>
      </c>
      <c r="E36" s="18">
        <f t="shared" si="12"/>
        <v>0.22081095563568631</v>
      </c>
      <c r="F36" s="18">
        <f t="shared" si="13"/>
        <v>0.13296601787586848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1.087456451332236</v>
      </c>
      <c r="C37" s="18">
        <f t="shared" si="12"/>
        <v>-0.73726960324879132</v>
      </c>
      <c r="D37" s="18">
        <f>IF(E$5-D$5 &lt;&gt; 0,(EXP(LN(E10/D10)/(E$5-D$5))-1)*100,0)</f>
        <v>0.85656212536024956</v>
      </c>
      <c r="E37" s="18">
        <f t="shared" si="12"/>
        <v>0.7781123804350365</v>
      </c>
      <c r="F37" s="18">
        <f t="shared" si="13"/>
        <v>0.80425551296041675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2.0410861699920346</v>
      </c>
      <c r="C38" s="18">
        <f t="shared" si="12"/>
        <v>-2.5139726268537999</v>
      </c>
      <c r="D38" s="18">
        <f t="shared" si="12"/>
        <v>0.42545014684503002</v>
      </c>
      <c r="E38" s="18">
        <f t="shared" si="12"/>
        <v>0.5816134394417416</v>
      </c>
      <c r="F38" s="18">
        <f t="shared" si="13"/>
        <v>0.52953204536347886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0.46969138878010241</v>
      </c>
      <c r="C39" s="18">
        <f t="shared" si="12"/>
        <v>2.8752156411804286E-2</v>
      </c>
      <c r="D39" s="18">
        <f t="shared" si="12"/>
        <v>0.81398527738771875</v>
      </c>
      <c r="E39" s="18">
        <f t="shared" si="12"/>
        <v>0.54360917378786233</v>
      </c>
      <c r="F39" s="18">
        <f t="shared" si="13"/>
        <v>0.6336538754755594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1.5240172870438995</v>
      </c>
      <c r="C41" s="18">
        <f>IF(D$5-C$5 &lt;&gt; 0,(EXP(LN(D14/C14)/(D$5-C$5))-1)*100,0)</f>
        <v>-2.7788874463197</v>
      </c>
      <c r="D41" s="18">
        <f>IF(E$5-D$5 &lt;&gt; 0,(EXP(LN(E14/D14)/(E$5-D$5))-1)*100,0)</f>
        <v>0.5395575370495953</v>
      </c>
      <c r="E41" s="18">
        <f>IF(F$5-E$5 &lt;&gt; 0,(EXP(LN(F14/E14)/(F$5-E$5))-1)*100,0)</f>
        <v>0.45713690202588975</v>
      </c>
      <c r="F41" s="18">
        <f>IF(F$5-D$5 &lt;&gt; 0,(EXP(LN(F14/D14)/(F$5-D$5))-1)*100,0)</f>
        <v>0.4846029368474003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-1.4959999999999596</v>
      </c>
      <c r="C45" s="27">
        <f>D7-C7</f>
        <v>-3.5630000000000219</v>
      </c>
      <c r="D45" s="27">
        <f>E7-D7</f>
        <v>0.34900000000000908</v>
      </c>
      <c r="E45" s="27">
        <f>F7-E7</f>
        <v>5.700000000000216E-2</v>
      </c>
      <c r="F45" s="27">
        <f>F7-D7</f>
        <v>0.40600000000001124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2.4020000000001147</v>
      </c>
      <c r="C46" s="27">
        <f>D8-C8</f>
        <v>-1.4020000000000081</v>
      </c>
      <c r="D46" s="27">
        <f t="shared" si="14"/>
        <v>-0.2400000000000162</v>
      </c>
      <c r="E46" s="27">
        <f t="shared" si="14"/>
        <v>-2.1510000000000389</v>
      </c>
      <c r="F46" s="27">
        <f t="shared" ref="F46:F52" si="15">F8-D8</f>
        <v>-2.3910000000000551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7.5829999999999238</v>
      </c>
      <c r="C47" s="27">
        <f t="shared" ref="C47:C50" si="16">D9-C9</f>
        <v>-2.0829999999998705</v>
      </c>
      <c r="D47" s="27">
        <f t="shared" si="14"/>
        <v>-6.0000000000041354E-2</v>
      </c>
      <c r="E47" s="27">
        <f t="shared" si="14"/>
        <v>0.62899999999996226</v>
      </c>
      <c r="F47" s="27">
        <f t="shared" si="15"/>
        <v>0.5689999999999209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4.0659999999998462</v>
      </c>
      <c r="C48" s="27">
        <f t="shared" si="16"/>
        <v>-0.70799999999981367</v>
      </c>
      <c r="D48" s="27">
        <f t="shared" si="14"/>
        <v>4.1529999999999347</v>
      </c>
      <c r="E48" s="27">
        <f t="shared" si="14"/>
        <v>8.0169999999999817</v>
      </c>
      <c r="F48" s="27">
        <f t="shared" si="15"/>
        <v>12.169999999999916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7.0569999999999453</v>
      </c>
      <c r="C49" s="27">
        <f t="shared" si="16"/>
        <v>-2.284999999999954</v>
      </c>
      <c r="D49" s="27">
        <f t="shared" si="14"/>
        <v>1.900999999999982</v>
      </c>
      <c r="E49" s="27">
        <f t="shared" si="14"/>
        <v>5.4039999999999395</v>
      </c>
      <c r="F49" s="27">
        <f t="shared" si="15"/>
        <v>7.3049999999999216</v>
      </c>
    </row>
    <row r="50" spans="1:6" x14ac:dyDescent="0.2">
      <c r="A50" t="str">
        <f>$A$12</f>
        <v>Non-marketed services</v>
      </c>
      <c r="B50" s="27">
        <f t="shared" si="14"/>
        <v>1.5499999999998693</v>
      </c>
      <c r="C50" s="27">
        <f t="shared" si="16"/>
        <v>2.4000000000057753E-2</v>
      </c>
      <c r="D50" s="27">
        <f t="shared" si="14"/>
        <v>3.4539999999998088</v>
      </c>
      <c r="E50" s="27">
        <f t="shared" si="14"/>
        <v>4.8440000000000651</v>
      </c>
      <c r="F50" s="27">
        <f t="shared" si="15"/>
        <v>8.2979999999998739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21.161999999999807</v>
      </c>
      <c r="C52" s="29">
        <f>D14-C14</f>
        <v>-10.016999999999712</v>
      </c>
      <c r="D52" s="29">
        <f t="shared" si="14"/>
        <v>9.5569999999997322</v>
      </c>
      <c r="E52" s="29">
        <f t="shared" si="14"/>
        <v>16.799999999999898</v>
      </c>
      <c r="F52" s="29">
        <f t="shared" si="15"/>
        <v>26.35699999999963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The Marches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13.90099999999997</v>
      </c>
      <c r="C5" s="11">
        <v>12.237000000000005</v>
      </c>
      <c r="D5" s="11">
        <v>8.8649999999999842</v>
      </c>
      <c r="E5" s="11">
        <v>9.2099999999999866</v>
      </c>
      <c r="F5" s="11">
        <v>9.2199999999999935</v>
      </c>
      <c r="G5" s="10"/>
    </row>
    <row r="6" spans="1:7" x14ac:dyDescent="0.2">
      <c r="A6" s="10" t="str">
        <f>name!B5</f>
        <v>Mining and quarrying</v>
      </c>
      <c r="B6" s="11">
        <v>0.43500000000000155</v>
      </c>
      <c r="C6" s="11">
        <v>0.5310000000000008</v>
      </c>
      <c r="D6" s="11">
        <v>0.54799999999999871</v>
      </c>
      <c r="E6" s="11">
        <v>0.46000000000000024</v>
      </c>
      <c r="F6" s="11">
        <v>0.34200000000000041</v>
      </c>
    </row>
    <row r="7" spans="1:7" x14ac:dyDescent="0.2">
      <c r="A7" s="10" t="str">
        <f>name!B6</f>
        <v>Food drink and tobacco</v>
      </c>
      <c r="B7" s="11">
        <v>9.5069999999999908</v>
      </c>
      <c r="C7" s="11">
        <v>9.8970000000000073</v>
      </c>
      <c r="D7" s="11">
        <v>9.8169999999999931</v>
      </c>
      <c r="E7" s="11">
        <v>9.9159999999999933</v>
      </c>
      <c r="F7" s="11">
        <v>9.6189999999999714</v>
      </c>
      <c r="G7" s="11"/>
    </row>
    <row r="8" spans="1:7" x14ac:dyDescent="0.2">
      <c r="A8" s="10" t="str">
        <f>name!B7</f>
        <v>Engineering</v>
      </c>
      <c r="B8" s="11">
        <v>5.322999999999996</v>
      </c>
      <c r="C8" s="11">
        <v>6.1200000000000045</v>
      </c>
      <c r="D8" s="11">
        <v>5.65300000000002</v>
      </c>
      <c r="E8" s="11">
        <v>6.1260000000000101</v>
      </c>
      <c r="F8" s="11">
        <v>5.5680000000000014</v>
      </c>
      <c r="G8" s="11"/>
    </row>
    <row r="9" spans="1:7" x14ac:dyDescent="0.2">
      <c r="A9" s="10" t="str">
        <f>name!B8</f>
        <v>Rest of manufacturing</v>
      </c>
      <c r="B9" s="11">
        <v>26.321999999999921</v>
      </c>
      <c r="C9" s="11">
        <v>27.537000000000013</v>
      </c>
      <c r="D9" s="11">
        <v>26.682000000000002</v>
      </c>
      <c r="E9" s="11">
        <v>25.869999999999997</v>
      </c>
      <c r="F9" s="11">
        <v>24.573999999999987</v>
      </c>
      <c r="G9" s="11"/>
    </row>
    <row r="10" spans="1:7" x14ac:dyDescent="0.2">
      <c r="A10" s="10" t="str">
        <f>name!B9</f>
        <v>Electricity and gas</v>
      </c>
      <c r="B10" s="11">
        <v>0.55699999999999994</v>
      </c>
      <c r="C10" s="11">
        <v>0.46400000000000036</v>
      </c>
      <c r="D10" s="11">
        <v>0.51099999999999968</v>
      </c>
      <c r="E10" s="11">
        <v>0.49100000000000027</v>
      </c>
      <c r="F10" s="11">
        <v>0.48399999999999993</v>
      </c>
      <c r="G10" s="11"/>
    </row>
    <row r="11" spans="1:7" x14ac:dyDescent="0.2">
      <c r="A11" s="10" t="str">
        <f>name!B10</f>
        <v>Water and sewerage</v>
      </c>
      <c r="B11" s="11">
        <v>2.7759999999999905</v>
      </c>
      <c r="C11" s="11">
        <v>2.9409999999999954</v>
      </c>
      <c r="D11" s="11">
        <v>2.6859999999999986</v>
      </c>
      <c r="E11" s="11">
        <v>2.7980000000000023</v>
      </c>
      <c r="F11" s="11">
        <v>2.9699999999999971</v>
      </c>
      <c r="G11" s="11"/>
    </row>
    <row r="12" spans="1:7" x14ac:dyDescent="0.2">
      <c r="A12" s="10" t="str">
        <f>name!B11</f>
        <v>Construction</v>
      </c>
      <c r="B12" s="11">
        <v>22.763999999999974</v>
      </c>
      <c r="C12" s="11">
        <v>30.346999999999898</v>
      </c>
      <c r="D12" s="11">
        <v>28.264000000000028</v>
      </c>
      <c r="E12" s="11">
        <v>28.203999999999986</v>
      </c>
      <c r="F12" s="11">
        <v>28.832999999999949</v>
      </c>
      <c r="G12" s="11"/>
    </row>
    <row r="13" spans="1:7" x14ac:dyDescent="0.2">
      <c r="A13" s="10" t="str">
        <f>name!B12</f>
        <v>Wholesale and retail trade</v>
      </c>
      <c r="B13" s="11">
        <v>55.551000000000109</v>
      </c>
      <c r="C13" s="11">
        <v>55.753999999999898</v>
      </c>
      <c r="D13" s="11">
        <v>54.741000000000149</v>
      </c>
      <c r="E13" s="11">
        <v>55.267000000000053</v>
      </c>
      <c r="F13" s="11">
        <v>55.722000000000016</v>
      </c>
      <c r="G13" s="11"/>
    </row>
    <row r="14" spans="1:7" x14ac:dyDescent="0.2">
      <c r="A14" s="10" t="str">
        <f>name!B13</f>
        <v>Transport and storage</v>
      </c>
      <c r="B14" s="11">
        <v>15.179000000000004</v>
      </c>
      <c r="C14" s="11">
        <v>16.806999999999992</v>
      </c>
      <c r="D14" s="11">
        <v>15.823999999999973</v>
      </c>
      <c r="E14" s="11">
        <v>17.290000000000031</v>
      </c>
      <c r="F14" s="11">
        <v>18.06900000000001</v>
      </c>
      <c r="G14" s="11"/>
    </row>
    <row r="15" spans="1:7" x14ac:dyDescent="0.2">
      <c r="A15" s="10" t="str">
        <f>name!B14</f>
        <v>Accommodation and food</v>
      </c>
      <c r="B15" s="11">
        <v>21.233999999999977</v>
      </c>
      <c r="C15" s="11">
        <v>23.469000000000051</v>
      </c>
      <c r="D15" s="11">
        <v>24.757000000000001</v>
      </c>
      <c r="E15" s="11">
        <v>26.917999999999981</v>
      </c>
      <c r="F15" s="11">
        <v>33.701000000000015</v>
      </c>
      <c r="G15" s="11"/>
    </row>
    <row r="16" spans="1:7" x14ac:dyDescent="0.2">
      <c r="A16" s="10" t="str">
        <f>name!B15</f>
        <v>Media</v>
      </c>
      <c r="B16" s="11">
        <v>1.5669999999999953</v>
      </c>
      <c r="C16" s="11">
        <v>1.8839999999999992</v>
      </c>
      <c r="D16" s="11">
        <v>2.3160000000000056</v>
      </c>
      <c r="E16" s="11">
        <v>2.2659999999999973</v>
      </c>
      <c r="F16" s="11">
        <v>2.3099999999999996</v>
      </c>
      <c r="G16" s="11"/>
    </row>
    <row r="17" spans="1:7" x14ac:dyDescent="0.2">
      <c r="A17" s="10" t="str">
        <f>name!B16</f>
        <v>Information technology</v>
      </c>
      <c r="B17" s="11">
        <v>7.3590000000000089</v>
      </c>
      <c r="C17" s="11">
        <v>7.6150000000000082</v>
      </c>
      <c r="D17" s="11">
        <v>8.0769999999999822</v>
      </c>
      <c r="E17" s="11">
        <v>8.677999999999999</v>
      </c>
      <c r="F17" s="11">
        <v>9.3100000000000112</v>
      </c>
      <c r="G17" s="11"/>
    </row>
    <row r="18" spans="1:7" x14ac:dyDescent="0.2">
      <c r="A18" s="10" t="str">
        <f>name!B17</f>
        <v>Finance and insurance</v>
      </c>
      <c r="B18" s="11">
        <v>4.595000000000014</v>
      </c>
      <c r="C18" s="11">
        <v>5.6710000000000154</v>
      </c>
      <c r="D18" s="11">
        <v>5.7730000000000148</v>
      </c>
      <c r="E18" s="11">
        <v>5.7660000000000045</v>
      </c>
      <c r="F18" s="11">
        <v>5.464999999999991</v>
      </c>
      <c r="G18" s="11"/>
    </row>
    <row r="19" spans="1:7" x14ac:dyDescent="0.2">
      <c r="A19" s="10" t="str">
        <f>name!B18</f>
        <v>Real estate</v>
      </c>
      <c r="B19" s="11">
        <v>5.6630000000000047</v>
      </c>
      <c r="C19" s="11">
        <v>6.294999999999991</v>
      </c>
      <c r="D19" s="11">
        <v>6.3509999999999991</v>
      </c>
      <c r="E19" s="11">
        <v>6.420999999999994</v>
      </c>
      <c r="F19" s="11">
        <v>7.3969999999999931</v>
      </c>
      <c r="G19" s="11"/>
    </row>
    <row r="20" spans="1:7" x14ac:dyDescent="0.2">
      <c r="A20" s="10" t="str">
        <f>name!B19</f>
        <v>Professional services</v>
      </c>
      <c r="B20" s="11">
        <v>21.690000000000005</v>
      </c>
      <c r="C20" s="11">
        <v>25.829999999999995</v>
      </c>
      <c r="D20" s="11">
        <v>25.79000000000001</v>
      </c>
      <c r="E20" s="11">
        <v>26.796999999999979</v>
      </c>
      <c r="F20" s="11">
        <v>28.561999999999983</v>
      </c>
      <c r="G20" s="11"/>
    </row>
    <row r="21" spans="1:7" x14ac:dyDescent="0.2">
      <c r="A21" s="10" t="str">
        <f>name!B20</f>
        <v>Support services</v>
      </c>
      <c r="B21" s="11">
        <v>21.463999999999981</v>
      </c>
      <c r="C21" s="11">
        <v>23.453999999999969</v>
      </c>
      <c r="D21" s="11">
        <v>21.250999999999998</v>
      </c>
      <c r="E21" s="11">
        <v>22.893000000000043</v>
      </c>
      <c r="F21" s="11">
        <v>24.629999999999978</v>
      </c>
      <c r="G21" s="11"/>
    </row>
    <row r="22" spans="1:7" x14ac:dyDescent="0.2">
      <c r="A22" s="10" t="str">
        <f>name!B21</f>
        <v>Public admin. and defence</v>
      </c>
      <c r="B22" s="11">
        <v>14.653999999999971</v>
      </c>
      <c r="C22" s="11">
        <v>12.748000000000035</v>
      </c>
      <c r="D22" s="11">
        <v>12.668999999999984</v>
      </c>
      <c r="E22" s="11">
        <v>12.731999999999969</v>
      </c>
      <c r="F22" s="11">
        <v>13.071000000000035</v>
      </c>
      <c r="G22" s="11"/>
    </row>
    <row r="23" spans="1:7" x14ac:dyDescent="0.2">
      <c r="A23" s="10" t="str">
        <f>name!B22</f>
        <v>Education</v>
      </c>
      <c r="B23" s="11">
        <v>28.664000000000062</v>
      </c>
      <c r="C23" s="11">
        <v>26.55400000000003</v>
      </c>
      <c r="D23" s="11">
        <v>27.043999999999979</v>
      </c>
      <c r="E23" s="11">
        <v>27.954000000000008</v>
      </c>
      <c r="F23" s="11">
        <v>30.132999999999921</v>
      </c>
      <c r="G23" s="11"/>
    </row>
    <row r="24" spans="1:7" x14ac:dyDescent="0.2">
      <c r="A24" s="10" t="str">
        <f>name!B23</f>
        <v>Health and social work</v>
      </c>
      <c r="B24" s="11">
        <v>38.604000000000163</v>
      </c>
      <c r="C24" s="11">
        <v>44.17</v>
      </c>
      <c r="D24" s="11">
        <v>43.783000000000158</v>
      </c>
      <c r="E24" s="11">
        <v>46.26399999999996</v>
      </c>
      <c r="F24" s="11">
        <v>48.590000000000039</v>
      </c>
      <c r="G24" s="11"/>
    </row>
    <row r="25" spans="1:7" x14ac:dyDescent="0.2">
      <c r="A25" s="10" t="str">
        <f>name!B24</f>
        <v>Arts and entertainment</v>
      </c>
      <c r="B25" s="11">
        <v>10.133999999999999</v>
      </c>
      <c r="C25" s="11">
        <v>9.7400000000000073</v>
      </c>
      <c r="D25" s="11">
        <v>9.2639999999999958</v>
      </c>
      <c r="E25" s="11">
        <v>8.1920000000000073</v>
      </c>
      <c r="F25" s="11">
        <v>8.7510000000000066</v>
      </c>
      <c r="G25" s="11"/>
    </row>
    <row r="26" spans="1:7" x14ac:dyDescent="0.2">
      <c r="A26" s="10" t="str">
        <f>name!B25</f>
        <v>Other services</v>
      </c>
      <c r="B26" s="11">
        <v>11.363000000000028</v>
      </c>
      <c r="C26" s="11">
        <v>10.402999999999988</v>
      </c>
      <c r="D26" s="11">
        <v>9.785000000000009</v>
      </c>
      <c r="E26" s="11">
        <v>9.4949999999999939</v>
      </c>
      <c r="F26" s="11">
        <v>9.4869999999999912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339.30600000000015</v>
      </c>
      <c r="C28" s="11">
        <f t="shared" ref="C28:F28" si="0">SUM(C5:C26)</f>
        <v>360.4679999999999</v>
      </c>
      <c r="D28" s="11">
        <f t="shared" si="0"/>
        <v>350.45100000000031</v>
      </c>
      <c r="E28" s="11">
        <f t="shared" si="0"/>
        <v>360.00799999999998</v>
      </c>
      <c r="F28" s="11">
        <f t="shared" si="0"/>
        <v>376.80799999999988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4.0968918910953427</v>
      </c>
      <c r="C32" s="18">
        <f t="shared" ref="C32:E32" si="1">C5/C$28*100</f>
        <v>3.394753487133396</v>
      </c>
      <c r="D32" s="18">
        <f t="shared" si="1"/>
        <v>2.5295975756953117</v>
      </c>
      <c r="E32" s="18">
        <f t="shared" si="1"/>
        <v>2.5582764827448243</v>
      </c>
      <c r="F32" s="18">
        <f>F5/F$28*100</f>
        <v>2.4468694932167039</v>
      </c>
    </row>
    <row r="33" spans="1:6" x14ac:dyDescent="0.2">
      <c r="A33" t="str">
        <f>$A$6</f>
        <v>Mining and quarrying</v>
      </c>
      <c r="B33" s="18">
        <f t="shared" ref="B33:F53" si="2">B6/B$28*100</f>
        <v>0.12820286113419785</v>
      </c>
      <c r="C33" s="18">
        <f t="shared" si="2"/>
        <v>0.14730849895136347</v>
      </c>
      <c r="D33" s="18">
        <f t="shared" si="2"/>
        <v>0.15636993474123292</v>
      </c>
      <c r="E33" s="18">
        <f t="shared" si="2"/>
        <v>0.12777493833470374</v>
      </c>
      <c r="F33" s="18">
        <f t="shared" si="2"/>
        <v>9.0762404195240148E-2</v>
      </c>
    </row>
    <row r="34" spans="1:6" x14ac:dyDescent="0.2">
      <c r="A34" t="str">
        <f>$A$7</f>
        <v>Food drink and tobacco</v>
      </c>
      <c r="B34" s="18">
        <f t="shared" si="2"/>
        <v>2.8018956340294561</v>
      </c>
      <c r="C34" s="18">
        <f t="shared" si="2"/>
        <v>2.7455973900595918</v>
      </c>
      <c r="D34" s="18">
        <f t="shared" si="2"/>
        <v>2.8012475353187707</v>
      </c>
      <c r="E34" s="18">
        <f t="shared" si="2"/>
        <v>2.7543832359280889</v>
      </c>
      <c r="F34" s="18">
        <f t="shared" si="2"/>
        <v>2.5527589647778113</v>
      </c>
    </row>
    <row r="35" spans="1:6" x14ac:dyDescent="0.2">
      <c r="A35" t="str">
        <f>$A$8</f>
        <v>Engineering</v>
      </c>
      <c r="B35" s="18">
        <f t="shared" si="2"/>
        <v>1.5687904133731774</v>
      </c>
      <c r="C35" s="18">
        <f t="shared" si="2"/>
        <v>1.6977928692699509</v>
      </c>
      <c r="D35" s="18">
        <f t="shared" si="2"/>
        <v>1.6130643085623997</v>
      </c>
      <c r="E35" s="18">
        <f t="shared" si="2"/>
        <v>1.7016288526921652</v>
      </c>
      <c r="F35" s="18">
        <f t="shared" si="2"/>
        <v>1.4776756332137331</v>
      </c>
    </row>
    <row r="36" spans="1:6" x14ac:dyDescent="0.2">
      <c r="A36" t="str">
        <f>$A$9</f>
        <v>Rest of manufacturing</v>
      </c>
      <c r="B36" s="18">
        <f t="shared" si="2"/>
        <v>7.7575993351134107</v>
      </c>
      <c r="C36" s="18">
        <f t="shared" si="2"/>
        <v>7.6392356603082714</v>
      </c>
      <c r="D36" s="18">
        <f t="shared" si="2"/>
        <v>7.6136178809591009</v>
      </c>
      <c r="E36" s="18">
        <f t="shared" si="2"/>
        <v>7.1859514233017032</v>
      </c>
      <c r="F36" s="18">
        <f t="shared" si="2"/>
        <v>6.521623744718795</v>
      </c>
    </row>
    <row r="37" spans="1:6" x14ac:dyDescent="0.2">
      <c r="A37" t="str">
        <f>$A$10</f>
        <v>Electricity and gas</v>
      </c>
      <c r="B37" s="18">
        <f t="shared" si="2"/>
        <v>0.16415860609597227</v>
      </c>
      <c r="C37" s="18">
        <f t="shared" si="2"/>
        <v>0.12872155087275444</v>
      </c>
      <c r="D37" s="18">
        <f t="shared" si="2"/>
        <v>0.14581211068023753</v>
      </c>
      <c r="E37" s="18">
        <f t="shared" si="2"/>
        <v>0.13638585809204248</v>
      </c>
      <c r="F37" s="18">
        <f t="shared" si="2"/>
        <v>0.12844737903653852</v>
      </c>
    </row>
    <row r="38" spans="1:6" x14ac:dyDescent="0.2">
      <c r="A38" t="str">
        <f>$A$11</f>
        <v>Water and sewerage</v>
      </c>
      <c r="B38" s="18">
        <f t="shared" si="2"/>
        <v>0.81814055749087522</v>
      </c>
      <c r="C38" s="18">
        <f t="shared" si="2"/>
        <v>0.81588379551028012</v>
      </c>
      <c r="D38" s="18">
        <f t="shared" si="2"/>
        <v>0.76644095750903729</v>
      </c>
      <c r="E38" s="18">
        <f t="shared" si="2"/>
        <v>0.77720495100108955</v>
      </c>
      <c r="F38" s="18">
        <f t="shared" si="2"/>
        <v>0.78819982590603122</v>
      </c>
    </row>
    <row r="39" spans="1:6" x14ac:dyDescent="0.2">
      <c r="A39" t="str">
        <f>$A$12</f>
        <v>Construction</v>
      </c>
      <c r="B39" s="18">
        <f t="shared" si="2"/>
        <v>6.7089883468019913</v>
      </c>
      <c r="C39" s="18">
        <f t="shared" si="2"/>
        <v>8.4187778110678089</v>
      </c>
      <c r="D39" s="18">
        <f t="shared" si="2"/>
        <v>8.0650361962157344</v>
      </c>
      <c r="E39" s="18">
        <f t="shared" si="2"/>
        <v>7.8342703495477837</v>
      </c>
      <c r="F39" s="18">
        <f t="shared" si="2"/>
        <v>7.6519076028109705</v>
      </c>
    </row>
    <row r="40" spans="1:6" x14ac:dyDescent="0.2">
      <c r="A40" t="str">
        <f>$A$13</f>
        <v>Wholesale and retail trade</v>
      </c>
      <c r="B40" s="18">
        <f t="shared" si="2"/>
        <v>16.371947445668535</v>
      </c>
      <c r="C40" s="18">
        <f t="shared" si="2"/>
        <v>15.467114972757612</v>
      </c>
      <c r="D40" s="18">
        <f t="shared" si="2"/>
        <v>15.620158024945027</v>
      </c>
      <c r="E40" s="18">
        <f t="shared" si="2"/>
        <v>15.351603297704511</v>
      </c>
      <c r="F40" s="18">
        <f t="shared" si="2"/>
        <v>14.787902592301657</v>
      </c>
    </row>
    <row r="41" spans="1:6" x14ac:dyDescent="0.2">
      <c r="A41" t="str">
        <f>$A$14</f>
        <v>Transport and storage</v>
      </c>
      <c r="B41" s="18">
        <f t="shared" si="2"/>
        <v>4.4735430555309952</v>
      </c>
      <c r="C41" s="18">
        <f t="shared" si="2"/>
        <v>4.6625497963758216</v>
      </c>
      <c r="D41" s="18">
        <f t="shared" si="2"/>
        <v>4.5153245389512255</v>
      </c>
      <c r="E41" s="18">
        <f t="shared" si="2"/>
        <v>4.8026710517544142</v>
      </c>
      <c r="F41" s="18">
        <f t="shared" si="2"/>
        <v>4.7952803549818519</v>
      </c>
    </row>
    <row r="42" spans="1:6" x14ac:dyDescent="0.2">
      <c r="A42" t="str">
        <f>$A$15</f>
        <v>Accommodation and food</v>
      </c>
      <c r="B42" s="18">
        <f t="shared" si="2"/>
        <v>6.2580679386748148</v>
      </c>
      <c r="C42" s="18">
        <f t="shared" si="2"/>
        <v>6.5107027530876689</v>
      </c>
      <c r="D42" s="18">
        <f t="shared" si="2"/>
        <v>7.0643256831910817</v>
      </c>
      <c r="E42" s="18">
        <f t="shared" si="2"/>
        <v>7.4770560654207632</v>
      </c>
      <c r="F42" s="18">
        <f t="shared" si="2"/>
        <v>8.9438122332859251</v>
      </c>
    </row>
    <row r="43" spans="1:6" x14ac:dyDescent="0.2">
      <c r="A43" t="str">
        <f>$A$16</f>
        <v>Media</v>
      </c>
      <c r="B43" s="18">
        <f t="shared" si="2"/>
        <v>0.46182501930410735</v>
      </c>
      <c r="C43" s="18">
        <f t="shared" si="2"/>
        <v>0.52265388328506268</v>
      </c>
      <c r="D43" s="18">
        <f t="shared" si="2"/>
        <v>0.66086271689908249</v>
      </c>
      <c r="E43" s="18">
        <f t="shared" si="2"/>
        <v>0.62943045710095258</v>
      </c>
      <c r="F43" s="18">
        <f t="shared" si="2"/>
        <v>0.61304430903802476</v>
      </c>
    </row>
    <row r="44" spans="1:6" x14ac:dyDescent="0.2">
      <c r="A44" t="str">
        <f>$A$17</f>
        <v>Information technology</v>
      </c>
      <c r="B44" s="18">
        <f t="shared" si="2"/>
        <v>2.1688387473254247</v>
      </c>
      <c r="C44" s="18">
        <f t="shared" si="2"/>
        <v>2.1125314868448823</v>
      </c>
      <c r="D44" s="18">
        <f t="shared" si="2"/>
        <v>2.3047444578557275</v>
      </c>
      <c r="E44" s="18">
        <f t="shared" si="2"/>
        <v>2.4105019888446924</v>
      </c>
      <c r="F44" s="18">
        <f t="shared" si="2"/>
        <v>2.4707543364259821</v>
      </c>
    </row>
    <row r="45" spans="1:6" x14ac:dyDescent="0.2">
      <c r="A45" t="str">
        <f>$A$18</f>
        <v>Finance and insurance</v>
      </c>
      <c r="B45" s="18">
        <f t="shared" si="2"/>
        <v>1.354234820486526</v>
      </c>
      <c r="C45" s="18">
        <f t="shared" si="2"/>
        <v>1.5732325754297238</v>
      </c>
      <c r="D45" s="18">
        <f t="shared" si="2"/>
        <v>1.6473059001115735</v>
      </c>
      <c r="E45" s="18">
        <f t="shared" si="2"/>
        <v>1.6016310748650044</v>
      </c>
      <c r="F45" s="18">
        <f t="shared" si="2"/>
        <v>1.4503407570964504</v>
      </c>
    </row>
    <row r="46" spans="1:6" x14ac:dyDescent="0.2">
      <c r="A46" t="str">
        <f>$A$19</f>
        <v>Real estate</v>
      </c>
      <c r="B46" s="18">
        <f t="shared" si="2"/>
        <v>1.6689949485125526</v>
      </c>
      <c r="C46" s="18">
        <f t="shared" si="2"/>
        <v>1.7463408679827315</v>
      </c>
      <c r="D46" s="18">
        <f t="shared" si="2"/>
        <v>1.812236232740096</v>
      </c>
      <c r="E46" s="18">
        <f t="shared" si="2"/>
        <v>1.7835714761894166</v>
      </c>
      <c r="F46" s="18">
        <f t="shared" si="2"/>
        <v>1.9630687246555263</v>
      </c>
    </row>
    <row r="47" spans="1:6" x14ac:dyDescent="0.2">
      <c r="A47" s="10" t="str">
        <f>$A$20</f>
        <v>Professional services</v>
      </c>
      <c r="B47" s="18">
        <f t="shared" si="2"/>
        <v>6.3924599034499821</v>
      </c>
      <c r="C47" s="18">
        <f t="shared" si="2"/>
        <v>7.1656846100069904</v>
      </c>
      <c r="D47" s="18">
        <f t="shared" si="2"/>
        <v>7.359088717110235</v>
      </c>
      <c r="E47" s="18">
        <f t="shared" si="2"/>
        <v>7.4434457012066346</v>
      </c>
      <c r="F47" s="18">
        <f t="shared" si="2"/>
        <v>7.5799876860363877</v>
      </c>
    </row>
    <row r="48" spans="1:6" x14ac:dyDescent="0.2">
      <c r="A48" s="10" t="str">
        <f>$A$21</f>
        <v>Support services</v>
      </c>
      <c r="B48" s="18">
        <f t="shared" si="2"/>
        <v>6.325853359504392</v>
      </c>
      <c r="C48" s="18">
        <f t="shared" si="2"/>
        <v>6.5065414960551209</v>
      </c>
      <c r="D48" s="18">
        <f t="shared" si="2"/>
        <v>6.06390051676268</v>
      </c>
      <c r="E48" s="18">
        <f t="shared" si="2"/>
        <v>6.3590253549921236</v>
      </c>
      <c r="F48" s="18">
        <f t="shared" si="2"/>
        <v>6.5364854249378963</v>
      </c>
    </row>
    <row r="49" spans="1:9" x14ac:dyDescent="0.2">
      <c r="A49" s="10" t="str">
        <f>$A$22</f>
        <v>Public admin. and defence</v>
      </c>
      <c r="B49" s="18">
        <f t="shared" si="2"/>
        <v>4.3188154645069536</v>
      </c>
      <c r="C49" s="18">
        <f t="shared" si="2"/>
        <v>3.5365136433747351</v>
      </c>
      <c r="D49" s="18">
        <f t="shared" si="2"/>
        <v>3.6150560278041652</v>
      </c>
      <c r="E49" s="18">
        <f t="shared" si="2"/>
        <v>3.5365880758205295</v>
      </c>
      <c r="F49" s="18">
        <f t="shared" si="2"/>
        <v>3.468875395426859</v>
      </c>
    </row>
    <row r="50" spans="1:9" x14ac:dyDescent="0.2">
      <c r="A50" s="10" t="str">
        <f>$A$23</f>
        <v>Education</v>
      </c>
      <c r="B50" s="18">
        <f t="shared" si="2"/>
        <v>8.4478317506911313</v>
      </c>
      <c r="C50" s="18">
        <f t="shared" si="2"/>
        <v>7.3665346161101777</v>
      </c>
      <c r="D50" s="18">
        <f t="shared" si="2"/>
        <v>7.7169133487991068</v>
      </c>
      <c r="E50" s="18">
        <f t="shared" si="2"/>
        <v>7.7648274482789299</v>
      </c>
      <c r="F50" s="18">
        <f t="shared" si="2"/>
        <v>7.9969108936115818</v>
      </c>
    </row>
    <row r="51" spans="1:9" x14ac:dyDescent="0.2">
      <c r="A51" s="10" t="str">
        <f>$A$24</f>
        <v>Health and social work</v>
      </c>
      <c r="B51" s="18">
        <f t="shared" si="2"/>
        <v>11.377340807412821</v>
      </c>
      <c r="C51" s="18">
        <f t="shared" si="2"/>
        <v>12.253514875106809</v>
      </c>
      <c r="D51" s="18">
        <f t="shared" si="2"/>
        <v>12.493330023312851</v>
      </c>
      <c r="E51" s="18">
        <f t="shared" si="2"/>
        <v>12.850825537210273</v>
      </c>
      <c r="F51" s="18">
        <f t="shared" si="2"/>
        <v>12.895161461540109</v>
      </c>
    </row>
    <row r="52" spans="1:9" x14ac:dyDescent="0.2">
      <c r="A52" s="10" t="str">
        <f>$A$25</f>
        <v>Arts and entertainment</v>
      </c>
      <c r="B52" s="18">
        <f t="shared" si="2"/>
        <v>2.9866845855953015</v>
      </c>
      <c r="C52" s="18">
        <f t="shared" si="2"/>
        <v>2.702042899785837</v>
      </c>
      <c r="D52" s="18">
        <f t="shared" si="2"/>
        <v>2.6434508675963224</v>
      </c>
      <c r="E52" s="18">
        <f t="shared" si="2"/>
        <v>2.2755049887780294</v>
      </c>
      <c r="F52" s="18">
        <f t="shared" si="2"/>
        <v>2.3224029213817143</v>
      </c>
    </row>
    <row r="53" spans="1:9" x14ac:dyDescent="0.2">
      <c r="A53" s="10" t="str">
        <f>$A$26</f>
        <v>Other services</v>
      </c>
      <c r="B53" s="18">
        <f t="shared" si="2"/>
        <v>3.3488945082020423</v>
      </c>
      <c r="C53" s="18">
        <f t="shared" si="2"/>
        <v>2.8859704606234096</v>
      </c>
      <c r="D53" s="18">
        <f t="shared" si="2"/>
        <v>2.792116444238995</v>
      </c>
      <c r="E53" s="18">
        <f t="shared" si="2"/>
        <v>2.6374413901913276</v>
      </c>
      <c r="F53" s="18">
        <f t="shared" si="2"/>
        <v>2.5177278614042149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The Marches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-3.1371531202208036</v>
      </c>
      <c r="C63" s="18">
        <f>IF(AND(D$3-C$3 &lt;&gt; 0,C5&lt;&gt;0,D5&lt;&gt;0),(EXP(LN(D5/C5)/(D$3-C$3))-1)*100,0)</f>
        <v>-27.55577347389082</v>
      </c>
      <c r="D63" s="18">
        <f t="shared" ref="B63:E78" si="3">IF(AND(E$3-D$3 &lt;&gt; 0,D5&lt;&gt;0,E5&lt;&gt;0),(EXP(LN(E5/D5)/(E$3-D$3))-1)*100,0)</f>
        <v>0.76650090755066014</v>
      </c>
      <c r="E63" s="18">
        <f t="shared" si="3"/>
        <v>1.0852461849908401E-2</v>
      </c>
      <c r="F63" s="18">
        <f>IF(AND(F$3-D$3 &lt;&gt; 0,D5&lt;&gt;0,F5&lt;&gt;0),(EXP(LN(F5/D5)/(F$3-D$3))-1)*100,0)</f>
        <v>0.26210354593489971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5.1117619412332838</v>
      </c>
      <c r="C64" s="18">
        <f t="shared" ref="C64:C78" si="4">IF(AND(D$3-C$3 &lt;&gt; 0,C6&lt;&gt;0,D6&lt;&gt;0),(EXP(LN(D6/C6)/(D$3-C$3))-1)*100,0)</f>
        <v>3.2015065913367113</v>
      </c>
      <c r="D64" s="18">
        <f t="shared" si="3"/>
        <v>-3.4404007515723811</v>
      </c>
      <c r="E64" s="18">
        <f t="shared" si="3"/>
        <v>-2.9206572402833753</v>
      </c>
      <c r="F64" s="18">
        <f t="shared" ref="F64:F84" si="5">IF(AND(F$3-D$3 &lt;&gt; 0,D6&lt;&gt;0,F6&lt;&gt;0),(EXP(LN(F6/D6)/(F$3-D$3))-1)*100,0)</f>
        <v>-3.0942151784390859</v>
      </c>
    </row>
    <row r="65" spans="1:6" x14ac:dyDescent="0.2">
      <c r="A65" t="str">
        <f>$A$7</f>
        <v>Food drink and tobacco</v>
      </c>
      <c r="B65" s="18">
        <f t="shared" si="3"/>
        <v>1.0101507102055818</v>
      </c>
      <c r="C65" s="18">
        <f t="shared" si="4"/>
        <v>-0.80832575527952644</v>
      </c>
      <c r="D65" s="18">
        <f t="shared" si="3"/>
        <v>0.20088224783387787</v>
      </c>
      <c r="E65" s="18">
        <f t="shared" si="3"/>
        <v>-0.30363115542438868</v>
      </c>
      <c r="F65" s="18">
        <f t="shared" si="5"/>
        <v>-0.13574290279554369</v>
      </c>
    </row>
    <row r="66" spans="1:6" x14ac:dyDescent="0.2">
      <c r="A66" t="str">
        <f>$A$8</f>
        <v>Engineering</v>
      </c>
      <c r="B66" s="18">
        <f t="shared" si="3"/>
        <v>3.5496747219922575</v>
      </c>
      <c r="C66" s="18">
        <f t="shared" si="4"/>
        <v>-7.6307189542481062</v>
      </c>
      <c r="D66" s="18">
        <f t="shared" si="3"/>
        <v>1.620096129109494</v>
      </c>
      <c r="E66" s="18">
        <f t="shared" si="3"/>
        <v>-0.95051463218498444</v>
      </c>
      <c r="F66" s="18">
        <f t="shared" si="5"/>
        <v>-0.10095204018105708</v>
      </c>
    </row>
    <row r="67" spans="1:6" x14ac:dyDescent="0.2">
      <c r="A67" t="str">
        <f>$A$9</f>
        <v>Rest of manufacturing</v>
      </c>
      <c r="B67" s="18">
        <f t="shared" si="3"/>
        <v>1.1345240452734551</v>
      </c>
      <c r="C67" s="18">
        <f t="shared" si="4"/>
        <v>-3.1049133892581238</v>
      </c>
      <c r="D67" s="18">
        <f t="shared" si="3"/>
        <v>-0.61619736003164505</v>
      </c>
      <c r="E67" s="18">
        <f t="shared" si="3"/>
        <v>-0.51263176306116653</v>
      </c>
      <c r="F67" s="18">
        <f t="shared" si="5"/>
        <v>-0.54716561465085745</v>
      </c>
    </row>
    <row r="68" spans="1:6" x14ac:dyDescent="0.2">
      <c r="A68" t="str">
        <f>$A$10</f>
        <v>Electricity and gas</v>
      </c>
      <c r="B68" s="18">
        <f t="shared" si="3"/>
        <v>-4.4642986204021078</v>
      </c>
      <c r="C68" s="18">
        <f t="shared" si="4"/>
        <v>10.129310344827424</v>
      </c>
      <c r="D68" s="18">
        <f t="shared" si="3"/>
        <v>-0.79532963189179462</v>
      </c>
      <c r="E68" s="18">
        <f t="shared" si="3"/>
        <v>-0.14348916649100651</v>
      </c>
      <c r="F68" s="18">
        <f t="shared" si="5"/>
        <v>-0.36124382874926919</v>
      </c>
    </row>
    <row r="69" spans="1:6" x14ac:dyDescent="0.2">
      <c r="A69" t="str">
        <f>$A$11</f>
        <v>Water and sewerage</v>
      </c>
      <c r="B69" s="18">
        <f t="shared" si="3"/>
        <v>1.4539336932959612</v>
      </c>
      <c r="C69" s="18">
        <f t="shared" si="4"/>
        <v>-8.670520231213775</v>
      </c>
      <c r="D69" s="18">
        <f t="shared" si="3"/>
        <v>0.82038240715966992</v>
      </c>
      <c r="E69" s="18">
        <f t="shared" si="3"/>
        <v>0.59835379301549363</v>
      </c>
      <c r="F69" s="18">
        <f t="shared" si="5"/>
        <v>0.6723089494039769</v>
      </c>
    </row>
    <row r="70" spans="1:6" x14ac:dyDescent="0.2">
      <c r="A70" t="str">
        <f>$A$12</f>
        <v>Construction</v>
      </c>
      <c r="B70" s="18">
        <f t="shared" si="3"/>
        <v>7.4525674595024904</v>
      </c>
      <c r="C70" s="18">
        <f t="shared" si="4"/>
        <v>-6.8639404224466238</v>
      </c>
      <c r="D70" s="18">
        <f t="shared" si="3"/>
        <v>-4.2492933195781291E-2</v>
      </c>
      <c r="E70" s="18">
        <f t="shared" si="3"/>
        <v>0.22081095563568631</v>
      </c>
      <c r="F70" s="18">
        <f t="shared" si="5"/>
        <v>0.13296601787586848</v>
      </c>
    </row>
    <row r="71" spans="1:6" x14ac:dyDescent="0.2">
      <c r="A71" t="str">
        <f>$A$13</f>
        <v>Wholesale and retail trade</v>
      </c>
      <c r="B71" s="18">
        <f t="shared" si="3"/>
        <v>9.1232564647758529E-2</v>
      </c>
      <c r="C71" s="18">
        <f t="shared" si="4"/>
        <v>-1.816909997488525</v>
      </c>
      <c r="D71" s="18">
        <f t="shared" si="3"/>
        <v>0.19144329423603779</v>
      </c>
      <c r="E71" s="18">
        <f t="shared" si="3"/>
        <v>8.2024187892515421E-2</v>
      </c>
      <c r="F71" s="18">
        <f t="shared" si="5"/>
        <v>0.11848393948723501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2.5797791649259105</v>
      </c>
      <c r="C72" s="18">
        <f t="shared" si="4"/>
        <v>-5.8487534955674381</v>
      </c>
      <c r="D72" s="18">
        <f t="shared" si="3"/>
        <v>1.7878037504164057</v>
      </c>
      <c r="E72" s="18">
        <f t="shared" si="3"/>
        <v>0.44166711717195106</v>
      </c>
      <c r="F72" s="18">
        <f t="shared" si="5"/>
        <v>0.88838954860386288</v>
      </c>
    </row>
    <row r="73" spans="1:6" x14ac:dyDescent="0.2">
      <c r="A73" t="str">
        <f>$A$15</f>
        <v>Accommodation and food</v>
      </c>
      <c r="B73" s="18">
        <f t="shared" si="6"/>
        <v>2.5334789020228232</v>
      </c>
      <c r="C73" s="18">
        <f>IF(AND(D$3-C$3 &lt;&gt; 0,C15&lt;&gt;0,D15&lt;&gt;0),(EXP(LN(D15/C15)/(D$3-C$3))-1)*100,0)</f>
        <v>5.4880906728022039</v>
      </c>
      <c r="D73" s="18">
        <f t="shared" si="3"/>
        <v>1.6878240896943897</v>
      </c>
      <c r="E73" s="18">
        <f t="shared" si="3"/>
        <v>2.2727655654482204</v>
      </c>
      <c r="F73" s="18">
        <f t="shared" si="5"/>
        <v>2.077412162391612</v>
      </c>
    </row>
    <row r="74" spans="1:6" x14ac:dyDescent="0.2">
      <c r="A74" t="str">
        <f>$A$16</f>
        <v>Media</v>
      </c>
      <c r="B74" s="18">
        <f t="shared" si="6"/>
        <v>4.7135722304147532</v>
      </c>
      <c r="C74" s="18">
        <f>IF(AND(D$3-C$3 &lt;&gt; 0,C16&lt;&gt;0,D16&lt;&gt;0),(EXP(LN(D16/C16)/(D$3-C$3))-1)*100,0)</f>
        <v>22.929936305732834</v>
      </c>
      <c r="D74" s="18">
        <f t="shared" si="3"/>
        <v>-0.4355566308675618</v>
      </c>
      <c r="E74" s="18">
        <f t="shared" si="3"/>
        <v>0.19249866052051257</v>
      </c>
      <c r="F74" s="18">
        <f t="shared" si="5"/>
        <v>-1.7292072595742614E-2</v>
      </c>
    </row>
    <row r="75" spans="1:6" x14ac:dyDescent="0.2">
      <c r="A75" t="str">
        <f>$A$17</f>
        <v>Information technology</v>
      </c>
      <c r="B75" s="18">
        <f t="shared" si="6"/>
        <v>0.85856300135322972</v>
      </c>
      <c r="C75" s="18">
        <f t="shared" si="4"/>
        <v>6.0669730794481014</v>
      </c>
      <c r="D75" s="18">
        <f t="shared" si="3"/>
        <v>1.4457629175848474</v>
      </c>
      <c r="E75" s="18">
        <f t="shared" si="3"/>
        <v>0.70545674398407865</v>
      </c>
      <c r="F75" s="18">
        <f t="shared" si="5"/>
        <v>0.95162324374071794</v>
      </c>
    </row>
    <row r="76" spans="1:6" x14ac:dyDescent="0.2">
      <c r="A76" t="str">
        <f>$A$18</f>
        <v>Finance and insurance</v>
      </c>
      <c r="B76" s="18">
        <f t="shared" si="6"/>
        <v>5.4007091532838114</v>
      </c>
      <c r="C76" s="18">
        <f t="shared" si="4"/>
        <v>1.7986245812025903</v>
      </c>
      <c r="D76" s="18">
        <f t="shared" si="3"/>
        <v>-2.4262593408386213E-2</v>
      </c>
      <c r="E76" s="18">
        <f t="shared" si="3"/>
        <v>-0.53471008492562699</v>
      </c>
      <c r="F76" s="18">
        <f t="shared" si="5"/>
        <v>-0.36485115780026112</v>
      </c>
    </row>
    <row r="77" spans="1:6" x14ac:dyDescent="0.2">
      <c r="A77" t="str">
        <f>$A$19</f>
        <v>Real estate</v>
      </c>
      <c r="B77" s="18">
        <f t="shared" si="6"/>
        <v>2.6803388523948035</v>
      </c>
      <c r="C77" s="18">
        <f t="shared" si="4"/>
        <v>0.88959491660061119</v>
      </c>
      <c r="D77" s="18">
        <f t="shared" si="3"/>
        <v>0.21947224835432433</v>
      </c>
      <c r="E77" s="18">
        <f t="shared" si="3"/>
        <v>1.4250650413339061</v>
      </c>
      <c r="F77" s="18">
        <f t="shared" si="5"/>
        <v>1.0215979201106506</v>
      </c>
    </row>
    <row r="78" spans="1:6" x14ac:dyDescent="0.2">
      <c r="A78" t="str">
        <f>$A$20</f>
        <v>Professional services</v>
      </c>
      <c r="B78" s="18">
        <f t="shared" si="6"/>
        <v>4.4638947119423289</v>
      </c>
      <c r="C78" s="18">
        <f t="shared" si="4"/>
        <v>-0.15485869144400422</v>
      </c>
      <c r="D78" s="18">
        <f t="shared" si="3"/>
        <v>0.76900418647261048</v>
      </c>
      <c r="E78" s="18">
        <f t="shared" si="3"/>
        <v>0.63991095817370613</v>
      </c>
      <c r="F78" s="18">
        <f t="shared" si="5"/>
        <v>0.68292364837581054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2.2413476432936452</v>
      </c>
      <c r="C79" s="18">
        <f t="shared" ref="C79:C84" si="8">IF(AND(D$3-C$3 &lt;&gt; 0,C21&lt;&gt;0,D21&lt;&gt;0),(EXP(LN(D21/C21)/(D$3-C$3))-1)*100,0)</f>
        <v>-9.3928540973819974</v>
      </c>
      <c r="D79" s="18">
        <f t="shared" ref="D79:D84" si="9">IF(AND(E$3-D$3 &lt;&gt; 0,D21&lt;&gt;0,E21&lt;&gt;0),(EXP(LN(E21/D21)/(E$3-D$3))-1)*100,0)</f>
        <v>1.4996786803372686</v>
      </c>
      <c r="E79" s="18">
        <f t="shared" ref="E79:E84" si="10">IF(AND(F$3-E$3 &lt;&gt; 0,E21&lt;&gt;0,F21&lt;&gt;0),(EXP(LN(F21/E21)/(F$3-E$3))-1)*100,0)</f>
        <v>0.73402107571667319</v>
      </c>
      <c r="F79" s="18">
        <f t="shared" si="5"/>
        <v>0.98859637189558924</v>
      </c>
    </row>
    <row r="80" spans="1:6" x14ac:dyDescent="0.2">
      <c r="A80" s="10" t="str">
        <f>$A$22</f>
        <v>Public admin. and defence</v>
      </c>
      <c r="B80" s="18">
        <f t="shared" si="7"/>
        <v>-3.4234989578695085</v>
      </c>
      <c r="C80" s="18">
        <f t="shared" si="8"/>
        <v>-0.61970505177322277</v>
      </c>
      <c r="D80" s="18">
        <f t="shared" si="9"/>
        <v>9.9258124302070705E-2</v>
      </c>
      <c r="E80" s="18">
        <f t="shared" si="10"/>
        <v>0.2631208206451463</v>
      </c>
      <c r="F80" s="18">
        <f t="shared" si="5"/>
        <v>0.20847013868603437</v>
      </c>
    </row>
    <row r="81" spans="1:6" x14ac:dyDescent="0.2">
      <c r="A81" s="10" t="str">
        <f>$A$23</f>
        <v>Education</v>
      </c>
      <c r="B81" s="18">
        <f t="shared" si="7"/>
        <v>-1.8933855528054377</v>
      </c>
      <c r="C81" s="18">
        <f t="shared" si="8"/>
        <v>1.8452963771934394</v>
      </c>
      <c r="D81" s="18">
        <f t="shared" si="9"/>
        <v>0.66409807348806194</v>
      </c>
      <c r="E81" s="18">
        <f t="shared" si="10"/>
        <v>0.75343025608647363</v>
      </c>
      <c r="F81" s="18">
        <f t="shared" si="5"/>
        <v>0.7236440569239555</v>
      </c>
    </row>
    <row r="82" spans="1:6" x14ac:dyDescent="0.2">
      <c r="A82" s="10" t="str">
        <f>$A$24</f>
        <v>Health and social work</v>
      </c>
      <c r="B82" s="18">
        <f t="shared" si="7"/>
        <v>3.4245817016914426</v>
      </c>
      <c r="C82" s="18">
        <f t="shared" si="8"/>
        <v>-0.87616028978909632</v>
      </c>
      <c r="D82" s="18">
        <f t="shared" si="9"/>
        <v>1.1084686216279671</v>
      </c>
      <c r="E82" s="18">
        <f t="shared" si="10"/>
        <v>0.49174137448406707</v>
      </c>
      <c r="F82" s="18">
        <f t="shared" si="5"/>
        <v>0.6968980056537788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-0.98647681460056758</v>
      </c>
      <c r="C83" s="18">
        <f t="shared" si="8"/>
        <v>-4.8870636550309214</v>
      </c>
      <c r="D83" s="18">
        <f t="shared" si="9"/>
        <v>-2.429556410496625</v>
      </c>
      <c r="E83" s="18">
        <f t="shared" si="10"/>
        <v>0.66228256843781086</v>
      </c>
      <c r="F83" s="18">
        <f t="shared" si="5"/>
        <v>-0.37906599923046569</v>
      </c>
    </row>
    <row r="84" spans="1:6" x14ac:dyDescent="0.2">
      <c r="A84" s="10" t="str">
        <f>$A$26</f>
        <v>Other services</v>
      </c>
      <c r="B84" s="18">
        <f t="shared" si="7"/>
        <v>-2.1825362768389756</v>
      </c>
      <c r="C84" s="18">
        <f t="shared" si="8"/>
        <v>-5.940594059405746</v>
      </c>
      <c r="D84" s="18">
        <f t="shared" si="9"/>
        <v>-0.59989851167301378</v>
      </c>
      <c r="E84" s="18">
        <f t="shared" si="10"/>
        <v>-8.4286833016200546E-3</v>
      </c>
      <c r="F84" s="18">
        <f t="shared" si="5"/>
        <v>-0.20597531535614388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1.5240172870438995</v>
      </c>
      <c r="C86" s="18">
        <f>IF(AND(D$3-C$3 &lt;&gt; 0,C28&lt;&gt;0,D28&lt;&gt;0),(EXP(LN(D28/C28)/(D$3-C$3))-1)*100,0)</f>
        <v>-2.7788874463196778</v>
      </c>
      <c r="D86" s="18">
        <f>IF(AND(E$3-D$3 &lt;&gt; 0,D28&lt;&gt;0,E28&lt;&gt;0),(EXP(LN(E28/D28)/(E$3-D$3))-1)*100,0)</f>
        <v>0.5395575370495953</v>
      </c>
      <c r="E86" s="18">
        <f>IF(AND(F$3-E$3 &lt;&gt; 0,E28&lt;&gt;0,F28&lt;&gt;0),(EXP(LN(F28/E28)/(F$3-E$3))-1)*100,0)</f>
        <v>0.45713690202588975</v>
      </c>
      <c r="F86" s="18">
        <f>IF(AND(F$3-D$3 &lt;&gt; 0,D28&lt;&gt;0,F28&lt;&gt;0),(EXP(LN(F28/D28)/(F$3-D$3))-1)*100,0)</f>
        <v>0.4846029368474003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-1.6639999999999642</v>
      </c>
      <c r="C90" s="27">
        <f>D5-C5</f>
        <v>-3.3720000000000212</v>
      </c>
      <c r="D90" s="27">
        <f t="shared" si="11"/>
        <v>0.34500000000000242</v>
      </c>
      <c r="E90" s="27">
        <f t="shared" si="11"/>
        <v>1.0000000000006892E-2</v>
      </c>
      <c r="F90" s="27">
        <f>F5-D5</f>
        <v>0.35500000000000931</v>
      </c>
    </row>
    <row r="91" spans="1:6" x14ac:dyDescent="0.2">
      <c r="A91" t="str">
        <f>$A$6</f>
        <v>Mining and quarrying</v>
      </c>
      <c r="B91" s="27">
        <f t="shared" si="11"/>
        <v>9.5999999999999253E-2</v>
      </c>
      <c r="C91" s="27">
        <f t="shared" ref="C91:C105" si="12">D6-C6</f>
        <v>1.6999999999997906E-2</v>
      </c>
      <c r="D91" s="27">
        <f t="shared" si="11"/>
        <v>-8.7999999999998468E-2</v>
      </c>
      <c r="E91" s="27">
        <f t="shared" si="11"/>
        <v>-0.11799999999999983</v>
      </c>
      <c r="F91" s="27">
        <f t="shared" ref="F91:F111" si="13">F6-D6</f>
        <v>-0.2059999999999983</v>
      </c>
    </row>
    <row r="92" spans="1:6" x14ac:dyDescent="0.2">
      <c r="A92" t="str">
        <f>$A$7</f>
        <v>Food drink and tobacco</v>
      </c>
      <c r="B92" s="27">
        <f t="shared" si="11"/>
        <v>0.39000000000001656</v>
      </c>
      <c r="C92" s="27">
        <f t="shared" si="12"/>
        <v>-8.0000000000014282E-2</v>
      </c>
      <c r="D92" s="27">
        <f t="shared" si="11"/>
        <v>9.9000000000000199E-2</v>
      </c>
      <c r="E92" s="27">
        <f t="shared" si="11"/>
        <v>-0.29700000000002191</v>
      </c>
      <c r="F92" s="27">
        <f t="shared" si="13"/>
        <v>-0.19800000000002171</v>
      </c>
    </row>
    <row r="93" spans="1:6" x14ac:dyDescent="0.2">
      <c r="A93" t="str">
        <f>$A$8</f>
        <v>Engineering</v>
      </c>
      <c r="B93" s="27">
        <f t="shared" si="11"/>
        <v>0.79700000000000859</v>
      </c>
      <c r="C93" s="27">
        <f t="shared" si="12"/>
        <v>-0.46699999999998454</v>
      </c>
      <c r="D93" s="27">
        <f t="shared" si="11"/>
        <v>0.4729999999999901</v>
      </c>
      <c r="E93" s="27">
        <f t="shared" si="11"/>
        <v>-0.55800000000000871</v>
      </c>
      <c r="F93" s="27">
        <f t="shared" si="13"/>
        <v>-8.5000000000018616E-2</v>
      </c>
    </row>
    <row r="94" spans="1:6" x14ac:dyDescent="0.2">
      <c r="A94" t="str">
        <f>$A$9</f>
        <v>Rest of manufacturing</v>
      </c>
      <c r="B94" s="27">
        <f t="shared" si="11"/>
        <v>1.2150000000000922</v>
      </c>
      <c r="C94" s="27">
        <f t="shared" si="12"/>
        <v>-0.85500000000001108</v>
      </c>
      <c r="D94" s="27">
        <f t="shared" si="11"/>
        <v>-0.81200000000000472</v>
      </c>
      <c r="E94" s="27">
        <f t="shared" si="11"/>
        <v>-1.29600000000001</v>
      </c>
      <c r="F94" s="27">
        <f t="shared" si="13"/>
        <v>-2.1080000000000148</v>
      </c>
    </row>
    <row r="95" spans="1:6" x14ac:dyDescent="0.2">
      <c r="A95" t="str">
        <f>$A$10</f>
        <v>Electricity and gas</v>
      </c>
      <c r="B95" s="27">
        <f t="shared" si="11"/>
        <v>-9.2999999999999583E-2</v>
      </c>
      <c r="C95" s="27">
        <f t="shared" si="12"/>
        <v>4.699999999999932E-2</v>
      </c>
      <c r="D95" s="27">
        <f t="shared" si="11"/>
        <v>-1.9999999999999407E-2</v>
      </c>
      <c r="E95" s="27">
        <f t="shared" si="11"/>
        <v>-7.0000000000003393E-3</v>
      </c>
      <c r="F95" s="27">
        <f t="shared" si="13"/>
        <v>-2.6999999999999746E-2</v>
      </c>
    </row>
    <row r="96" spans="1:6" x14ac:dyDescent="0.2">
      <c r="A96" t="str">
        <f>$A$11</f>
        <v>Water and sewerage</v>
      </c>
      <c r="B96" s="27">
        <f t="shared" si="11"/>
        <v>0.16500000000000492</v>
      </c>
      <c r="C96" s="27">
        <f t="shared" si="12"/>
        <v>-0.25499999999999678</v>
      </c>
      <c r="D96" s="27">
        <f t="shared" si="11"/>
        <v>0.11200000000000365</v>
      </c>
      <c r="E96" s="27">
        <f t="shared" si="11"/>
        <v>0.17199999999999482</v>
      </c>
      <c r="F96" s="27">
        <f t="shared" si="13"/>
        <v>0.28399999999999848</v>
      </c>
    </row>
    <row r="97" spans="1:6" x14ac:dyDescent="0.2">
      <c r="A97" t="str">
        <f>$A$12</f>
        <v>Construction</v>
      </c>
      <c r="B97" s="27">
        <f t="shared" si="11"/>
        <v>7.5829999999999238</v>
      </c>
      <c r="C97" s="27">
        <f t="shared" si="12"/>
        <v>-2.0829999999998705</v>
      </c>
      <c r="D97" s="27">
        <f t="shared" si="11"/>
        <v>-6.0000000000041354E-2</v>
      </c>
      <c r="E97" s="27">
        <f t="shared" si="11"/>
        <v>0.62899999999996226</v>
      </c>
      <c r="F97" s="27">
        <f t="shared" si="13"/>
        <v>0.5689999999999209</v>
      </c>
    </row>
    <row r="98" spans="1:6" x14ac:dyDescent="0.2">
      <c r="A98" t="str">
        <f>$A$13</f>
        <v>Wholesale and retail trade</v>
      </c>
      <c r="B98" s="27">
        <f t="shared" si="11"/>
        <v>0.20299999999978979</v>
      </c>
      <c r="C98" s="27">
        <f t="shared" si="12"/>
        <v>-1.0129999999997494</v>
      </c>
      <c r="D98" s="27">
        <f t="shared" si="11"/>
        <v>0.52599999999990388</v>
      </c>
      <c r="E98" s="27">
        <f t="shared" si="11"/>
        <v>0.45499999999996277</v>
      </c>
      <c r="F98" s="27">
        <f t="shared" si="13"/>
        <v>0.98099999999986665</v>
      </c>
    </row>
    <row r="99" spans="1:6" x14ac:dyDescent="0.2">
      <c r="A99" t="str">
        <f>$A$14</f>
        <v>Transport and storage</v>
      </c>
      <c r="B99" s="27">
        <f t="shared" si="11"/>
        <v>1.6279999999999877</v>
      </c>
      <c r="C99" s="27">
        <f t="shared" si="12"/>
        <v>-0.9830000000000183</v>
      </c>
      <c r="D99" s="27">
        <f t="shared" si="11"/>
        <v>1.4660000000000579</v>
      </c>
      <c r="E99" s="27">
        <f t="shared" si="11"/>
        <v>0.7789999999999786</v>
      </c>
      <c r="F99" s="27">
        <f t="shared" si="13"/>
        <v>2.2450000000000365</v>
      </c>
    </row>
    <row r="100" spans="1:6" x14ac:dyDescent="0.2">
      <c r="A100" t="str">
        <f>$A$15</f>
        <v>Accommodation and food</v>
      </c>
      <c r="B100" s="27">
        <f t="shared" si="11"/>
        <v>2.235000000000074</v>
      </c>
      <c r="C100" s="27">
        <f t="shared" si="12"/>
        <v>1.2879999999999505</v>
      </c>
      <c r="D100" s="27">
        <f t="shared" si="11"/>
        <v>2.16099999999998</v>
      </c>
      <c r="E100" s="27">
        <f t="shared" si="11"/>
        <v>6.7830000000000332</v>
      </c>
      <c r="F100" s="27">
        <f t="shared" si="13"/>
        <v>8.9440000000000133</v>
      </c>
    </row>
    <row r="101" spans="1:6" x14ac:dyDescent="0.2">
      <c r="A101" t="str">
        <f>$A$16</f>
        <v>Media</v>
      </c>
      <c r="B101" s="27">
        <f t="shared" si="11"/>
        <v>0.31700000000000395</v>
      </c>
      <c r="C101" s="27">
        <f t="shared" si="12"/>
        <v>0.43200000000000638</v>
      </c>
      <c r="D101" s="27">
        <f t="shared" si="11"/>
        <v>-5.000000000000826E-2</v>
      </c>
      <c r="E101" s="27">
        <f t="shared" si="11"/>
        <v>4.400000000000226E-2</v>
      </c>
      <c r="F101" s="27">
        <f t="shared" si="13"/>
        <v>-6.0000000000060005E-3</v>
      </c>
    </row>
    <row r="102" spans="1:6" x14ac:dyDescent="0.2">
      <c r="A102" t="str">
        <f>$A$17</f>
        <v>Information technology</v>
      </c>
      <c r="B102" s="27">
        <f t="shared" si="11"/>
        <v>0.25599999999999934</v>
      </c>
      <c r="C102" s="27">
        <f t="shared" si="12"/>
        <v>0.46199999999997399</v>
      </c>
      <c r="D102" s="27">
        <f t="shared" si="11"/>
        <v>0.60100000000001685</v>
      </c>
      <c r="E102" s="27">
        <f t="shared" si="11"/>
        <v>0.63200000000001211</v>
      </c>
      <c r="F102" s="27">
        <f t="shared" si="13"/>
        <v>1.233000000000029</v>
      </c>
    </row>
    <row r="103" spans="1:6" x14ac:dyDescent="0.2">
      <c r="A103" t="str">
        <f>$A$18</f>
        <v>Finance and insurance</v>
      </c>
      <c r="B103" s="27">
        <f t="shared" si="11"/>
        <v>1.0760000000000014</v>
      </c>
      <c r="C103" s="27">
        <f t="shared" si="12"/>
        <v>0.10199999999999942</v>
      </c>
      <c r="D103" s="27">
        <f t="shared" si="11"/>
        <v>-7.0000000000103313E-3</v>
      </c>
      <c r="E103" s="27">
        <f t="shared" si="11"/>
        <v>-0.30100000000001348</v>
      </c>
      <c r="F103" s="27">
        <f t="shared" si="13"/>
        <v>-0.30800000000002381</v>
      </c>
    </row>
    <row r="104" spans="1:6" x14ac:dyDescent="0.2">
      <c r="A104" t="str">
        <f>$A$19</f>
        <v>Real estate</v>
      </c>
      <c r="B104" s="27">
        <f t="shared" si="11"/>
        <v>0.63199999999998635</v>
      </c>
      <c r="C104" s="27">
        <f t="shared" si="12"/>
        <v>5.6000000000008043E-2</v>
      </c>
      <c r="D104" s="27">
        <f t="shared" si="11"/>
        <v>6.9999999999994955E-2</v>
      </c>
      <c r="E104" s="27">
        <f t="shared" si="11"/>
        <v>0.97599999999999909</v>
      </c>
      <c r="F104" s="27">
        <f t="shared" si="13"/>
        <v>1.045999999999994</v>
      </c>
    </row>
    <row r="105" spans="1:6" x14ac:dyDescent="0.2">
      <c r="A105" t="str">
        <f>$A$20</f>
        <v>Professional services</v>
      </c>
      <c r="B105" s="27">
        <f t="shared" si="11"/>
        <v>4.1399999999999899</v>
      </c>
      <c r="C105" s="27">
        <f t="shared" si="12"/>
        <v>-3.9999999999984936E-2</v>
      </c>
      <c r="D105" s="27">
        <f t="shared" si="11"/>
        <v>1.0069999999999695</v>
      </c>
      <c r="E105" s="27">
        <f t="shared" si="11"/>
        <v>1.7650000000000041</v>
      </c>
      <c r="F105" s="27">
        <f t="shared" si="13"/>
        <v>2.7719999999999736</v>
      </c>
    </row>
    <row r="106" spans="1:6" x14ac:dyDescent="0.2">
      <c r="A106" s="10" t="str">
        <f>$A$21</f>
        <v>Support services</v>
      </c>
      <c r="B106" s="27">
        <f t="shared" ref="B106:B111" si="14">C21-B21</f>
        <v>1.9899999999999878</v>
      </c>
      <c r="C106" s="27">
        <f t="shared" ref="C106:C111" si="15">D21-C21</f>
        <v>-2.202999999999971</v>
      </c>
      <c r="D106" s="27">
        <f t="shared" ref="D106:D111" si="16">E21-D21</f>
        <v>1.6420000000000456</v>
      </c>
      <c r="E106" s="27">
        <f t="shared" ref="E106:E111" si="17">F21-E21</f>
        <v>1.7369999999999344</v>
      </c>
      <c r="F106" s="27">
        <f t="shared" si="13"/>
        <v>3.37899999999998</v>
      </c>
    </row>
    <row r="107" spans="1:6" x14ac:dyDescent="0.2">
      <c r="A107" s="10" t="str">
        <f>$A$22</f>
        <v>Public admin. and defence</v>
      </c>
      <c r="B107" s="27">
        <f t="shared" si="14"/>
        <v>-1.9059999999999366</v>
      </c>
      <c r="C107" s="27">
        <f t="shared" si="15"/>
        <v>-7.9000000000050363E-2</v>
      </c>
      <c r="D107" s="27">
        <f t="shared" si="16"/>
        <v>6.2999999999984624E-2</v>
      </c>
      <c r="E107" s="27">
        <f t="shared" si="17"/>
        <v>0.33900000000006614</v>
      </c>
      <c r="F107" s="27">
        <f t="shared" si="13"/>
        <v>0.40200000000005076</v>
      </c>
    </row>
    <row r="108" spans="1:6" x14ac:dyDescent="0.2">
      <c r="A108" s="10" t="str">
        <f>$A$23</f>
        <v>Education</v>
      </c>
      <c r="B108" s="27">
        <f t="shared" si="14"/>
        <v>-2.1100000000000314</v>
      </c>
      <c r="C108" s="27">
        <f t="shared" si="15"/>
        <v>0.4899999999999487</v>
      </c>
      <c r="D108" s="27">
        <f t="shared" si="16"/>
        <v>0.91000000000002856</v>
      </c>
      <c r="E108" s="27">
        <f t="shared" si="17"/>
        <v>2.1789999999999132</v>
      </c>
      <c r="F108" s="27">
        <f t="shared" si="13"/>
        <v>3.0889999999999418</v>
      </c>
    </row>
    <row r="109" spans="1:6" x14ac:dyDescent="0.2">
      <c r="A109" s="10" t="str">
        <f>$A$24</f>
        <v>Health and social work</v>
      </c>
      <c r="B109" s="27">
        <f t="shared" si="14"/>
        <v>5.5659999999998391</v>
      </c>
      <c r="C109" s="27">
        <f t="shared" si="15"/>
        <v>-0.38699999999984414</v>
      </c>
      <c r="D109" s="27">
        <f t="shared" si="16"/>
        <v>2.4809999999998027</v>
      </c>
      <c r="E109" s="27">
        <f t="shared" si="17"/>
        <v>2.3260000000000787</v>
      </c>
      <c r="F109" s="27">
        <f t="shared" si="13"/>
        <v>4.8069999999998814</v>
      </c>
    </row>
    <row r="110" spans="1:6" x14ac:dyDescent="0.2">
      <c r="A110" s="10" t="str">
        <f>$A$25</f>
        <v>Arts and entertainment</v>
      </c>
      <c r="B110" s="27">
        <f t="shared" si="14"/>
        <v>-0.39399999999999125</v>
      </c>
      <c r="C110" s="27">
        <f t="shared" si="15"/>
        <v>-0.47600000000001153</v>
      </c>
      <c r="D110" s="27">
        <f t="shared" si="16"/>
        <v>-1.0719999999999885</v>
      </c>
      <c r="E110" s="27">
        <f t="shared" si="17"/>
        <v>0.55899999999999928</v>
      </c>
      <c r="F110" s="27">
        <f t="shared" si="13"/>
        <v>-0.51299999999998924</v>
      </c>
    </row>
    <row r="111" spans="1:6" x14ac:dyDescent="0.2">
      <c r="A111" s="10" t="str">
        <f>$A$26</f>
        <v>Other services</v>
      </c>
      <c r="B111" s="27">
        <f t="shared" si="14"/>
        <v>-0.96000000000003993</v>
      </c>
      <c r="C111" s="27">
        <f t="shared" si="15"/>
        <v>-0.61799999999997901</v>
      </c>
      <c r="D111" s="27">
        <f t="shared" si="16"/>
        <v>-0.29000000000001513</v>
      </c>
      <c r="E111" s="27">
        <f t="shared" si="17"/>
        <v>-8.0000000000026716E-3</v>
      </c>
      <c r="F111" s="27">
        <f t="shared" si="13"/>
        <v>-0.29800000000001781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21.16199999999975</v>
      </c>
      <c r="C113" s="29">
        <f>D28-C28</f>
        <v>-10.016999999999598</v>
      </c>
      <c r="D113" s="29">
        <f>E28-D28</f>
        <v>9.5569999999996753</v>
      </c>
      <c r="E113" s="29">
        <f>F28-E28</f>
        <v>16.799999999999898</v>
      </c>
      <c r="F113" s="29">
        <f>F28-D28</f>
        <v>26.356999999999573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The Marches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17.668999999999961</v>
      </c>
      <c r="C7" s="31">
        <f>'Ind T1'!C7</f>
        <v>16.173000000000002</v>
      </c>
      <c r="D7" s="31">
        <f>'Ind T1'!D7</f>
        <v>12.60999999999998</v>
      </c>
      <c r="E7" s="31">
        <f>'Ind T1'!E7</f>
        <v>12.958999999999989</v>
      </c>
      <c r="F7" s="31">
        <f>'Ind T1'!F7</f>
        <v>13.015999999999991</v>
      </c>
      <c r="H7" s="31">
        <f>C7-B7</f>
        <v>-1.4959999999999596</v>
      </c>
      <c r="I7" s="31">
        <f>D7-C7</f>
        <v>-3.5630000000000219</v>
      </c>
      <c r="J7" s="31">
        <f>E7-D7</f>
        <v>0.34900000000000908</v>
      </c>
      <c r="K7" s="31">
        <f>F7-E7</f>
        <v>5.700000000000216E-2</v>
      </c>
      <c r="L7" s="31">
        <f>F7-D7</f>
        <v>0.40600000000001124</v>
      </c>
    </row>
    <row r="8" spans="1:12" x14ac:dyDescent="0.2">
      <c r="A8" t="str">
        <f>'Ind T2'!A5</f>
        <v>Agriculture</v>
      </c>
      <c r="B8" s="32">
        <f>'Ind T2'!B5</f>
        <v>13.90099999999997</v>
      </c>
      <c r="C8" s="32">
        <f>'Ind T2'!C5</f>
        <v>12.237000000000005</v>
      </c>
      <c r="D8" s="32">
        <f>'Ind T2'!D5</f>
        <v>8.8649999999999842</v>
      </c>
      <c r="E8" s="32">
        <f>'Ind T2'!E5</f>
        <v>9.2099999999999866</v>
      </c>
      <c r="F8" s="32">
        <f>'Ind T2'!F5</f>
        <v>9.2199999999999935</v>
      </c>
      <c r="H8" s="11">
        <f t="shared" ref="H8:H40" si="0">C8-B8</f>
        <v>-1.6639999999999642</v>
      </c>
      <c r="I8" s="31">
        <f t="shared" ref="I8:I38" si="1">D8-C8</f>
        <v>-3.3720000000000212</v>
      </c>
      <c r="J8" s="11">
        <f t="shared" ref="J8:J38" si="2">E8-D8</f>
        <v>0.34500000000000242</v>
      </c>
      <c r="K8" s="11">
        <f t="shared" ref="K8:K38" si="3">F8-E8</f>
        <v>1.0000000000006892E-2</v>
      </c>
      <c r="L8" s="31">
        <f t="shared" ref="L8:L40" si="4">F8-D8</f>
        <v>0.35500000000000931</v>
      </c>
    </row>
    <row r="9" spans="1:12" x14ac:dyDescent="0.2">
      <c r="A9" t="str">
        <f>'Ind T2'!A6</f>
        <v>Mining and quarrying</v>
      </c>
      <c r="B9" s="32">
        <f>'Ind T2'!B6</f>
        <v>0.43500000000000155</v>
      </c>
      <c r="C9" s="32">
        <f>'Ind T2'!C6</f>
        <v>0.5310000000000008</v>
      </c>
      <c r="D9" s="32">
        <f>'Ind T2'!D6</f>
        <v>0.54799999999999871</v>
      </c>
      <c r="E9" s="32">
        <f>'Ind T2'!E6</f>
        <v>0.46000000000000024</v>
      </c>
      <c r="F9" s="32">
        <f>'Ind T2'!F6</f>
        <v>0.34200000000000041</v>
      </c>
      <c r="H9" s="11">
        <f t="shared" si="0"/>
        <v>9.5999999999999253E-2</v>
      </c>
      <c r="I9" s="31">
        <f t="shared" si="1"/>
        <v>1.6999999999997906E-2</v>
      </c>
      <c r="J9" s="11">
        <f t="shared" si="2"/>
        <v>-8.7999999999998468E-2</v>
      </c>
      <c r="K9" s="11">
        <f t="shared" si="3"/>
        <v>-0.11799999999999983</v>
      </c>
      <c r="L9" s="31">
        <f t="shared" si="4"/>
        <v>-0.2059999999999983</v>
      </c>
    </row>
    <row r="10" spans="1:12" x14ac:dyDescent="0.2">
      <c r="A10" t="str">
        <f>'Ind T2'!A10</f>
        <v>Electricity and gas</v>
      </c>
      <c r="B10" s="32">
        <f>'Ind T2'!B10</f>
        <v>0.55699999999999994</v>
      </c>
      <c r="C10" s="32">
        <f>'Ind T2'!C10</f>
        <v>0.46400000000000036</v>
      </c>
      <c r="D10" s="32">
        <f>'Ind T2'!D10</f>
        <v>0.51099999999999968</v>
      </c>
      <c r="E10" s="32">
        <f>'Ind T2'!E10</f>
        <v>0.49100000000000027</v>
      </c>
      <c r="F10" s="32">
        <f>'Ind T2'!F10</f>
        <v>0.48399999999999993</v>
      </c>
      <c r="H10" s="11">
        <f t="shared" si="0"/>
        <v>-9.2999999999999583E-2</v>
      </c>
      <c r="I10" s="31">
        <f t="shared" si="1"/>
        <v>4.699999999999932E-2</v>
      </c>
      <c r="J10" s="11">
        <f t="shared" si="2"/>
        <v>-1.9999999999999407E-2</v>
      </c>
      <c r="K10" s="11">
        <f t="shared" si="3"/>
        <v>-7.0000000000003393E-3</v>
      </c>
      <c r="L10" s="31">
        <f t="shared" si="4"/>
        <v>-2.6999999999999746E-2</v>
      </c>
    </row>
    <row r="11" spans="1:12" x14ac:dyDescent="0.2">
      <c r="A11" t="str">
        <f>'Ind T2'!A11</f>
        <v>Water and sewerage</v>
      </c>
      <c r="B11" s="32">
        <f>'Ind T2'!B11</f>
        <v>2.7759999999999905</v>
      </c>
      <c r="C11" s="32">
        <f>'Ind T2'!C11</f>
        <v>2.9409999999999954</v>
      </c>
      <c r="D11" s="32">
        <f>'Ind T2'!D11</f>
        <v>2.6859999999999986</v>
      </c>
      <c r="E11" s="32">
        <f>'Ind T2'!E11</f>
        <v>2.7980000000000023</v>
      </c>
      <c r="F11" s="32">
        <f>'Ind T2'!F11</f>
        <v>2.9699999999999971</v>
      </c>
      <c r="H11" s="11">
        <f t="shared" ref="H11" si="5">C11-B11</f>
        <v>0.16500000000000492</v>
      </c>
      <c r="I11" s="31">
        <f t="shared" ref="I11" si="6">D11-C11</f>
        <v>-0.25499999999999678</v>
      </c>
      <c r="J11" s="11">
        <f t="shared" ref="J11" si="7">E11-D11</f>
        <v>0.11200000000000365</v>
      </c>
      <c r="K11" s="11">
        <f t="shared" ref="K11" si="8">F11-E11</f>
        <v>0.17199999999999482</v>
      </c>
      <c r="L11" s="31">
        <f t="shared" si="4"/>
        <v>0.28399999999999848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41.151999999999909</v>
      </c>
      <c r="C13" s="31">
        <f>'Ind T1'!C8</f>
        <v>43.554000000000023</v>
      </c>
      <c r="D13" s="31">
        <f>'Ind T1'!D8</f>
        <v>42.152000000000015</v>
      </c>
      <c r="E13" s="31">
        <f>'Ind T1'!E8</f>
        <v>41.911999999999999</v>
      </c>
      <c r="F13" s="31">
        <f>'Ind T1'!F8</f>
        <v>39.76099999999996</v>
      </c>
      <c r="H13" s="31">
        <f t="shared" si="0"/>
        <v>2.4020000000001147</v>
      </c>
      <c r="I13" s="31">
        <f t="shared" si="1"/>
        <v>-1.4020000000000081</v>
      </c>
      <c r="J13" s="31">
        <f t="shared" si="2"/>
        <v>-0.2400000000000162</v>
      </c>
      <c r="K13" s="31">
        <f t="shared" si="3"/>
        <v>-2.1510000000000389</v>
      </c>
      <c r="L13" s="31">
        <f t="shared" si="4"/>
        <v>-2.3910000000000551</v>
      </c>
    </row>
    <row r="14" spans="1:12" x14ac:dyDescent="0.2">
      <c r="A14" t="str">
        <f>'Ind T2'!A7</f>
        <v>Food drink and tobacco</v>
      </c>
      <c r="B14" s="32">
        <f>'Ind T2'!B7</f>
        <v>9.5069999999999908</v>
      </c>
      <c r="C14" s="32">
        <f>'Ind T2'!C7</f>
        <v>9.8970000000000073</v>
      </c>
      <c r="D14" s="32">
        <f>'Ind T2'!D7</f>
        <v>9.8169999999999931</v>
      </c>
      <c r="E14" s="32">
        <f>'Ind T2'!E7</f>
        <v>9.9159999999999933</v>
      </c>
      <c r="F14" s="32">
        <f>'Ind T2'!F7</f>
        <v>9.6189999999999714</v>
      </c>
      <c r="H14" s="11">
        <f t="shared" si="0"/>
        <v>0.39000000000001656</v>
      </c>
      <c r="I14" s="31">
        <f t="shared" si="1"/>
        <v>-8.0000000000014282E-2</v>
      </c>
      <c r="J14" s="11">
        <f t="shared" si="2"/>
        <v>9.9000000000000199E-2</v>
      </c>
      <c r="K14" s="11">
        <f t="shared" si="3"/>
        <v>-0.29700000000002191</v>
      </c>
      <c r="L14" s="31">
        <f t="shared" si="4"/>
        <v>-0.19800000000002171</v>
      </c>
    </row>
    <row r="15" spans="1:12" x14ac:dyDescent="0.2">
      <c r="A15" t="str">
        <f>'Ind T2'!A8</f>
        <v>Engineering</v>
      </c>
      <c r="B15" s="32">
        <f>'Ind T2'!B8</f>
        <v>5.322999999999996</v>
      </c>
      <c r="C15" s="32">
        <f>'Ind T2'!C8</f>
        <v>6.1200000000000045</v>
      </c>
      <c r="D15" s="32">
        <f>'Ind T2'!D8</f>
        <v>5.65300000000002</v>
      </c>
      <c r="E15" s="32">
        <f>'Ind T2'!E8</f>
        <v>6.1260000000000101</v>
      </c>
      <c r="F15" s="32">
        <f>'Ind T2'!F8</f>
        <v>5.5680000000000014</v>
      </c>
      <c r="H15" s="11">
        <f t="shared" si="0"/>
        <v>0.79700000000000859</v>
      </c>
      <c r="I15" s="31">
        <f t="shared" si="1"/>
        <v>-0.46699999999998454</v>
      </c>
      <c r="J15" s="11">
        <f t="shared" si="2"/>
        <v>0.4729999999999901</v>
      </c>
      <c r="K15" s="11">
        <f t="shared" si="3"/>
        <v>-0.55800000000000871</v>
      </c>
      <c r="L15" s="31">
        <f t="shared" si="4"/>
        <v>-8.5000000000018616E-2</v>
      </c>
    </row>
    <row r="16" spans="1:12" x14ac:dyDescent="0.2">
      <c r="A16" t="str">
        <f>'Ind T2'!A9</f>
        <v>Rest of manufacturing</v>
      </c>
      <c r="B16" s="32">
        <f>'Ind T2'!B9</f>
        <v>26.321999999999921</v>
      </c>
      <c r="C16" s="32">
        <f>'Ind T2'!C9</f>
        <v>27.537000000000013</v>
      </c>
      <c r="D16" s="32">
        <f>'Ind T2'!D9</f>
        <v>26.682000000000002</v>
      </c>
      <c r="E16" s="32">
        <f>'Ind T2'!E9</f>
        <v>25.869999999999997</v>
      </c>
      <c r="F16" s="32">
        <f>'Ind T2'!F9</f>
        <v>24.573999999999987</v>
      </c>
      <c r="H16" s="11">
        <f t="shared" si="0"/>
        <v>1.2150000000000922</v>
      </c>
      <c r="I16" s="31">
        <f t="shared" si="1"/>
        <v>-0.85500000000001108</v>
      </c>
      <c r="J16" s="11">
        <f t="shared" si="2"/>
        <v>-0.81200000000000472</v>
      </c>
      <c r="K16" s="11">
        <f t="shared" si="3"/>
        <v>-1.29600000000001</v>
      </c>
      <c r="L16" s="31">
        <f t="shared" si="4"/>
        <v>-2.1080000000000148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22.763999999999974</v>
      </c>
      <c r="C18" s="31">
        <f>'Ind T1'!C9</f>
        <v>30.346999999999898</v>
      </c>
      <c r="D18" s="31">
        <f>'Ind T1'!D9</f>
        <v>28.264000000000028</v>
      </c>
      <c r="E18" s="31">
        <f>'Ind T1'!E9</f>
        <v>28.203999999999986</v>
      </c>
      <c r="F18" s="31">
        <f>'Ind T1'!F9</f>
        <v>28.832999999999949</v>
      </c>
      <c r="H18" s="31">
        <f t="shared" si="0"/>
        <v>7.5829999999999238</v>
      </c>
      <c r="I18" s="31">
        <f t="shared" si="1"/>
        <v>-2.0829999999998705</v>
      </c>
      <c r="J18" s="31">
        <f t="shared" si="2"/>
        <v>-6.0000000000041354E-2</v>
      </c>
      <c r="K18" s="31">
        <f t="shared" si="3"/>
        <v>0.62899999999996226</v>
      </c>
      <c r="L18" s="31">
        <f t="shared" si="4"/>
        <v>0.5689999999999209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91.964000000000098</v>
      </c>
      <c r="C20" s="31">
        <f>'Ind T1'!C10</f>
        <v>96.029999999999944</v>
      </c>
      <c r="D20" s="31">
        <f>'Ind T1'!D10</f>
        <v>95.322000000000131</v>
      </c>
      <c r="E20" s="31">
        <f>'Ind T1'!E10</f>
        <v>99.475000000000065</v>
      </c>
      <c r="F20" s="31">
        <f>'Ind T1'!F10</f>
        <v>107.49200000000005</v>
      </c>
      <c r="H20" s="31">
        <f t="shared" si="0"/>
        <v>4.0659999999998462</v>
      </c>
      <c r="I20" s="31">
        <f t="shared" si="1"/>
        <v>-0.70799999999981367</v>
      </c>
      <c r="J20" s="31">
        <f t="shared" si="2"/>
        <v>4.1529999999999347</v>
      </c>
      <c r="K20" s="31">
        <f t="shared" si="3"/>
        <v>8.0169999999999817</v>
      </c>
      <c r="L20" s="31">
        <f t="shared" si="4"/>
        <v>12.169999999999916</v>
      </c>
    </row>
    <row r="21" spans="1:12" x14ac:dyDescent="0.2">
      <c r="A21" s="10" t="str">
        <f>'Ind T2'!A13</f>
        <v>Wholesale and retail trade</v>
      </c>
      <c r="B21" s="32">
        <f>'Ind T2'!B13</f>
        <v>55.551000000000109</v>
      </c>
      <c r="C21" s="32">
        <f>'Ind T2'!C13</f>
        <v>55.753999999999898</v>
      </c>
      <c r="D21" s="32">
        <f>'Ind T2'!D13</f>
        <v>54.741000000000149</v>
      </c>
      <c r="E21" s="32">
        <f>'Ind T2'!E13</f>
        <v>55.267000000000053</v>
      </c>
      <c r="F21" s="32">
        <f>'Ind T2'!F13</f>
        <v>55.722000000000016</v>
      </c>
      <c r="H21" s="11">
        <f t="shared" si="0"/>
        <v>0.20299999999978979</v>
      </c>
      <c r="I21" s="31">
        <f t="shared" si="1"/>
        <v>-1.0129999999997494</v>
      </c>
      <c r="J21" s="11">
        <f t="shared" si="2"/>
        <v>0.52599999999990388</v>
      </c>
      <c r="K21" s="11">
        <f t="shared" si="3"/>
        <v>0.45499999999996277</v>
      </c>
      <c r="L21" s="31">
        <f t="shared" si="4"/>
        <v>0.98099999999986665</v>
      </c>
    </row>
    <row r="22" spans="1:12" x14ac:dyDescent="0.2">
      <c r="A22" s="10" t="str">
        <f>'Ind T2'!A14</f>
        <v>Transport and storage</v>
      </c>
      <c r="B22" s="32">
        <f>'Ind T2'!B14</f>
        <v>15.179000000000004</v>
      </c>
      <c r="C22" s="32">
        <f>'Ind T2'!C14</f>
        <v>16.806999999999992</v>
      </c>
      <c r="D22" s="32">
        <f>'Ind T2'!D14</f>
        <v>15.823999999999973</v>
      </c>
      <c r="E22" s="32">
        <f>'Ind T2'!E14</f>
        <v>17.290000000000031</v>
      </c>
      <c r="F22" s="32">
        <f>'Ind T2'!F14</f>
        <v>18.06900000000001</v>
      </c>
      <c r="H22" s="11">
        <f t="shared" si="0"/>
        <v>1.6279999999999877</v>
      </c>
      <c r="I22" s="31">
        <f t="shared" si="1"/>
        <v>-0.9830000000000183</v>
      </c>
      <c r="J22" s="11">
        <f t="shared" si="2"/>
        <v>1.4660000000000579</v>
      </c>
      <c r="K22" s="11">
        <f t="shared" si="3"/>
        <v>0.7789999999999786</v>
      </c>
      <c r="L22" s="31">
        <f t="shared" si="4"/>
        <v>2.2450000000000365</v>
      </c>
    </row>
    <row r="23" spans="1:12" x14ac:dyDescent="0.2">
      <c r="A23" s="10" t="str">
        <f>'Ind T2'!A15</f>
        <v>Accommodation and food</v>
      </c>
      <c r="B23" s="32">
        <f>'Ind T2'!B15</f>
        <v>21.233999999999977</v>
      </c>
      <c r="C23" s="32">
        <f>'Ind T2'!C15</f>
        <v>23.469000000000051</v>
      </c>
      <c r="D23" s="32">
        <f>'Ind T2'!D15</f>
        <v>24.757000000000001</v>
      </c>
      <c r="E23" s="32">
        <f>'Ind T2'!E15</f>
        <v>26.917999999999981</v>
      </c>
      <c r="F23" s="32">
        <f>'Ind T2'!F15</f>
        <v>33.701000000000015</v>
      </c>
      <c r="H23" s="11">
        <f t="shared" si="0"/>
        <v>2.235000000000074</v>
      </c>
      <c r="I23" s="31">
        <f t="shared" si="1"/>
        <v>1.2879999999999505</v>
      </c>
      <c r="J23" s="11">
        <f t="shared" si="2"/>
        <v>2.16099999999998</v>
      </c>
      <c r="K23" s="11">
        <f t="shared" si="3"/>
        <v>6.7830000000000332</v>
      </c>
      <c r="L23" s="31">
        <f t="shared" si="4"/>
        <v>8.9440000000000133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83.835000000000036</v>
      </c>
      <c r="C25" s="31">
        <f>'Ind T1'!C11</f>
        <v>90.891999999999982</v>
      </c>
      <c r="D25" s="31">
        <f>'Ind T1'!D11</f>
        <v>88.607000000000028</v>
      </c>
      <c r="E25" s="31">
        <f>'Ind T1'!E11</f>
        <v>90.50800000000001</v>
      </c>
      <c r="F25" s="31">
        <f>'Ind T1'!F11</f>
        <v>95.911999999999949</v>
      </c>
      <c r="H25" s="31">
        <f t="shared" si="0"/>
        <v>7.0569999999999453</v>
      </c>
      <c r="I25" s="31">
        <f t="shared" si="1"/>
        <v>-2.284999999999954</v>
      </c>
      <c r="J25" s="31">
        <f t="shared" si="2"/>
        <v>1.900999999999982</v>
      </c>
      <c r="K25" s="31">
        <f t="shared" si="3"/>
        <v>5.4039999999999395</v>
      </c>
      <c r="L25" s="31">
        <f t="shared" si="4"/>
        <v>7.3049999999999216</v>
      </c>
    </row>
    <row r="26" spans="1:12" x14ac:dyDescent="0.2">
      <c r="A26" s="10" t="str">
        <f>'Ind T2'!A16</f>
        <v>Media</v>
      </c>
      <c r="B26" s="11">
        <f>'Ind T2'!B16</f>
        <v>1.5669999999999953</v>
      </c>
      <c r="C26" s="11">
        <f>'Ind T2'!C16</f>
        <v>1.8839999999999992</v>
      </c>
      <c r="D26" s="11">
        <f>'Ind T2'!D16</f>
        <v>2.3160000000000056</v>
      </c>
      <c r="E26" s="11">
        <f>'Ind T2'!E16</f>
        <v>2.2659999999999973</v>
      </c>
      <c r="F26" s="11">
        <f>'Ind T2'!F16</f>
        <v>2.3099999999999996</v>
      </c>
      <c r="H26" s="11">
        <f t="shared" si="0"/>
        <v>0.31700000000000395</v>
      </c>
      <c r="I26" s="31">
        <f t="shared" si="1"/>
        <v>0.43200000000000638</v>
      </c>
      <c r="J26" s="11">
        <f t="shared" si="2"/>
        <v>-5.000000000000826E-2</v>
      </c>
      <c r="K26" s="11">
        <f t="shared" si="3"/>
        <v>4.400000000000226E-2</v>
      </c>
      <c r="L26" s="31">
        <f t="shared" si="4"/>
        <v>-6.0000000000060005E-3</v>
      </c>
    </row>
    <row r="27" spans="1:12" x14ac:dyDescent="0.2">
      <c r="A27" s="10" t="str">
        <f>'Ind T2'!A17</f>
        <v>Information technology</v>
      </c>
      <c r="B27" s="11">
        <f>'Ind T2'!B17</f>
        <v>7.3590000000000089</v>
      </c>
      <c r="C27" s="11">
        <f>'Ind T2'!C17</f>
        <v>7.6150000000000082</v>
      </c>
      <c r="D27" s="11">
        <f>'Ind T2'!D17</f>
        <v>8.0769999999999822</v>
      </c>
      <c r="E27" s="11">
        <f>'Ind T2'!E17</f>
        <v>8.677999999999999</v>
      </c>
      <c r="F27" s="11">
        <f>'Ind T2'!F17</f>
        <v>9.3100000000000112</v>
      </c>
      <c r="H27" s="11">
        <f t="shared" si="0"/>
        <v>0.25599999999999934</v>
      </c>
      <c r="I27" s="31">
        <f t="shared" si="1"/>
        <v>0.46199999999997399</v>
      </c>
      <c r="J27" s="11">
        <f t="shared" si="2"/>
        <v>0.60100000000001685</v>
      </c>
      <c r="K27" s="11">
        <f t="shared" si="3"/>
        <v>0.63200000000001211</v>
      </c>
      <c r="L27" s="31">
        <f t="shared" si="4"/>
        <v>1.233000000000029</v>
      </c>
    </row>
    <row r="28" spans="1:12" x14ac:dyDescent="0.2">
      <c r="A28" s="10" t="str">
        <f>'Ind T2'!A18</f>
        <v>Finance and insurance</v>
      </c>
      <c r="B28" s="11">
        <f>'Ind T2'!B18</f>
        <v>4.595000000000014</v>
      </c>
      <c r="C28" s="11">
        <f>'Ind T2'!C18</f>
        <v>5.6710000000000154</v>
      </c>
      <c r="D28" s="11">
        <f>'Ind T2'!D18</f>
        <v>5.7730000000000148</v>
      </c>
      <c r="E28" s="11">
        <f>'Ind T2'!E18</f>
        <v>5.7660000000000045</v>
      </c>
      <c r="F28" s="11">
        <f>'Ind T2'!F18</f>
        <v>5.464999999999991</v>
      </c>
      <c r="H28" s="11">
        <f t="shared" si="0"/>
        <v>1.0760000000000014</v>
      </c>
      <c r="I28" s="31">
        <f t="shared" si="1"/>
        <v>0.10199999999999942</v>
      </c>
      <c r="J28" s="11">
        <f t="shared" si="2"/>
        <v>-7.0000000000103313E-3</v>
      </c>
      <c r="K28" s="11">
        <f t="shared" si="3"/>
        <v>-0.30100000000001348</v>
      </c>
      <c r="L28" s="31">
        <f t="shared" si="4"/>
        <v>-0.30800000000002381</v>
      </c>
    </row>
    <row r="29" spans="1:12" x14ac:dyDescent="0.2">
      <c r="A29" s="10" t="str">
        <f>'Ind T2'!A19</f>
        <v>Real estate</v>
      </c>
      <c r="B29" s="11">
        <f>'Ind T2'!B19</f>
        <v>5.6630000000000047</v>
      </c>
      <c r="C29" s="11">
        <f>'Ind T2'!C19</f>
        <v>6.294999999999991</v>
      </c>
      <c r="D29" s="11">
        <f>'Ind T2'!D19</f>
        <v>6.3509999999999991</v>
      </c>
      <c r="E29" s="11">
        <f>'Ind T2'!E19</f>
        <v>6.420999999999994</v>
      </c>
      <c r="F29" s="11">
        <f>'Ind T2'!F19</f>
        <v>7.3969999999999931</v>
      </c>
      <c r="H29" s="11">
        <f t="shared" ref="H29:H31" si="9">C29-B29</f>
        <v>0.63199999999998635</v>
      </c>
      <c r="I29" s="31">
        <f t="shared" ref="I29:I31" si="10">D29-C29</f>
        <v>5.6000000000008043E-2</v>
      </c>
      <c r="J29" s="11">
        <f t="shared" ref="J29:J31" si="11">E29-D29</f>
        <v>6.9999999999994955E-2</v>
      </c>
      <c r="K29" s="11">
        <f t="shared" ref="K29:K31" si="12">F29-E29</f>
        <v>0.97599999999999909</v>
      </c>
      <c r="L29" s="31">
        <f t="shared" si="4"/>
        <v>1.045999999999994</v>
      </c>
    </row>
    <row r="30" spans="1:12" x14ac:dyDescent="0.2">
      <c r="A30" s="10" t="str">
        <f>'Ind T2'!A20</f>
        <v>Professional services</v>
      </c>
      <c r="B30" s="11">
        <f>'Ind T2'!B20</f>
        <v>21.690000000000005</v>
      </c>
      <c r="C30" s="11">
        <f>'Ind T2'!C20</f>
        <v>25.829999999999995</v>
      </c>
      <c r="D30" s="11">
        <f>'Ind T2'!D20</f>
        <v>25.79000000000001</v>
      </c>
      <c r="E30" s="11">
        <f>'Ind T2'!E20</f>
        <v>26.796999999999979</v>
      </c>
      <c r="F30" s="11">
        <f>'Ind T2'!F20</f>
        <v>28.561999999999983</v>
      </c>
      <c r="H30" s="11">
        <f t="shared" si="9"/>
        <v>4.1399999999999899</v>
      </c>
      <c r="I30" s="31">
        <f t="shared" si="10"/>
        <v>-3.9999999999984936E-2</v>
      </c>
      <c r="J30" s="11">
        <f t="shared" si="11"/>
        <v>1.0069999999999695</v>
      </c>
      <c r="K30" s="11">
        <f t="shared" si="12"/>
        <v>1.7650000000000041</v>
      </c>
      <c r="L30" s="31">
        <f t="shared" si="4"/>
        <v>2.7719999999999736</v>
      </c>
    </row>
    <row r="31" spans="1:12" x14ac:dyDescent="0.2">
      <c r="A31" s="10" t="str">
        <f>'Ind T2'!A21</f>
        <v>Support services</v>
      </c>
      <c r="B31" s="11">
        <f>'Ind T2'!B21</f>
        <v>21.463999999999981</v>
      </c>
      <c r="C31" s="11">
        <f>'Ind T2'!C21</f>
        <v>23.453999999999969</v>
      </c>
      <c r="D31" s="11">
        <f>'Ind T2'!D21</f>
        <v>21.250999999999998</v>
      </c>
      <c r="E31" s="11">
        <f>'Ind T2'!E21</f>
        <v>22.893000000000043</v>
      </c>
      <c r="F31" s="11">
        <f>'Ind T2'!F21</f>
        <v>24.629999999999978</v>
      </c>
      <c r="H31" s="11">
        <f t="shared" si="9"/>
        <v>1.9899999999999878</v>
      </c>
      <c r="I31" s="31">
        <f t="shared" si="10"/>
        <v>-2.202999999999971</v>
      </c>
      <c r="J31" s="11">
        <f t="shared" si="11"/>
        <v>1.6420000000000456</v>
      </c>
      <c r="K31" s="11">
        <f t="shared" si="12"/>
        <v>1.7369999999999344</v>
      </c>
      <c r="L31" s="31">
        <f t="shared" si="4"/>
        <v>3.37899999999998</v>
      </c>
    </row>
    <row r="32" spans="1:12" x14ac:dyDescent="0.2">
      <c r="A32" s="10" t="str">
        <f>'Ind T2'!A25</f>
        <v>Arts and entertainment</v>
      </c>
      <c r="B32" s="11">
        <f>'Ind T2'!B25</f>
        <v>10.133999999999999</v>
      </c>
      <c r="C32" s="11">
        <f>'Ind T2'!C25</f>
        <v>9.7400000000000073</v>
      </c>
      <c r="D32" s="11">
        <f>'Ind T2'!D25</f>
        <v>9.2639999999999958</v>
      </c>
      <c r="E32" s="11">
        <f>'Ind T2'!E25</f>
        <v>8.1920000000000073</v>
      </c>
      <c r="F32" s="11">
        <f>'Ind T2'!F25</f>
        <v>8.7510000000000066</v>
      </c>
      <c r="H32" s="11">
        <f t="shared" ref="H32" si="13">C32-B32</f>
        <v>-0.39399999999999125</v>
      </c>
      <c r="I32" s="31">
        <f t="shared" ref="I32:I33" si="14">D32-C32</f>
        <v>-0.47600000000001153</v>
      </c>
      <c r="J32" s="11">
        <f t="shared" ref="J32:J33" si="15">E32-D32</f>
        <v>-1.0719999999999885</v>
      </c>
      <c r="K32" s="11">
        <f t="shared" ref="K32:K33" si="16">F32-E32</f>
        <v>0.55899999999999928</v>
      </c>
      <c r="L32" s="31">
        <f t="shared" si="4"/>
        <v>-0.51299999999998924</v>
      </c>
    </row>
    <row r="33" spans="1:12" x14ac:dyDescent="0.2">
      <c r="A33" s="10" t="str">
        <f>'Ind T2'!A26</f>
        <v>Other services</v>
      </c>
      <c r="B33" s="11">
        <f>'Ind T2'!B26</f>
        <v>11.363000000000028</v>
      </c>
      <c r="C33" s="11">
        <f>'Ind T2'!C26</f>
        <v>10.402999999999988</v>
      </c>
      <c r="D33" s="11">
        <f>'Ind T2'!D26</f>
        <v>9.785000000000009</v>
      </c>
      <c r="E33" s="11">
        <f>'Ind T2'!E26</f>
        <v>9.4949999999999939</v>
      </c>
      <c r="F33" s="11">
        <f>'Ind T2'!F26</f>
        <v>9.4869999999999912</v>
      </c>
      <c r="H33" s="11">
        <f>C33-B33</f>
        <v>-0.96000000000003993</v>
      </c>
      <c r="I33" s="31">
        <f t="shared" si="14"/>
        <v>-0.61799999999997901</v>
      </c>
      <c r="J33" s="11">
        <f t="shared" si="15"/>
        <v>-0.29000000000001513</v>
      </c>
      <c r="K33" s="11">
        <f t="shared" si="16"/>
        <v>-8.0000000000026716E-3</v>
      </c>
      <c r="L33" s="31">
        <f t="shared" si="4"/>
        <v>-0.29800000000001781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81.922000000000196</v>
      </c>
      <c r="C35" s="31">
        <f>'Ind T1'!C12</f>
        <v>83.472000000000065</v>
      </c>
      <c r="D35" s="31">
        <f>'Ind T1'!D12</f>
        <v>83.496000000000123</v>
      </c>
      <c r="E35" s="31">
        <f>'Ind T1'!E12</f>
        <v>86.949999999999932</v>
      </c>
      <c r="F35" s="31">
        <f>'Ind T1'!F12</f>
        <v>91.793999999999997</v>
      </c>
      <c r="H35" s="31">
        <f t="shared" si="0"/>
        <v>1.5499999999998693</v>
      </c>
      <c r="I35" s="31">
        <f t="shared" si="1"/>
        <v>2.4000000000057753E-2</v>
      </c>
      <c r="J35" s="31">
        <f t="shared" si="2"/>
        <v>3.4539999999998088</v>
      </c>
      <c r="K35" s="31">
        <f t="shared" si="3"/>
        <v>4.8440000000000651</v>
      </c>
      <c r="L35" s="31">
        <f t="shared" si="4"/>
        <v>8.2979999999998739</v>
      </c>
    </row>
    <row r="36" spans="1:12" x14ac:dyDescent="0.2">
      <c r="A36" s="10" t="str">
        <f>'Ind T2'!A22</f>
        <v>Public admin. and defence</v>
      </c>
      <c r="B36" s="32">
        <f>'Ind T2'!B22</f>
        <v>14.653999999999971</v>
      </c>
      <c r="C36" s="32">
        <f>'Ind T2'!C22</f>
        <v>12.748000000000035</v>
      </c>
      <c r="D36" s="32">
        <f>'Ind T2'!D22</f>
        <v>12.668999999999984</v>
      </c>
      <c r="E36" s="32">
        <f>'Ind T2'!E22</f>
        <v>12.731999999999969</v>
      </c>
      <c r="F36" s="32">
        <f>'Ind T2'!F22</f>
        <v>13.071000000000035</v>
      </c>
      <c r="H36" s="11">
        <f t="shared" si="0"/>
        <v>-1.9059999999999366</v>
      </c>
      <c r="I36" s="31">
        <f t="shared" si="1"/>
        <v>-7.9000000000050363E-2</v>
      </c>
      <c r="J36" s="11">
        <f t="shared" si="2"/>
        <v>6.2999999999984624E-2</v>
      </c>
      <c r="K36" s="11">
        <f t="shared" si="3"/>
        <v>0.33900000000006614</v>
      </c>
      <c r="L36" s="31">
        <f t="shared" si="4"/>
        <v>0.40200000000005076</v>
      </c>
    </row>
    <row r="37" spans="1:12" x14ac:dyDescent="0.2">
      <c r="A37" s="10" t="str">
        <f>'Ind T2'!A23</f>
        <v>Education</v>
      </c>
      <c r="B37" s="32">
        <f>'Ind T2'!B23</f>
        <v>28.664000000000062</v>
      </c>
      <c r="C37" s="32">
        <f>'Ind T2'!C23</f>
        <v>26.55400000000003</v>
      </c>
      <c r="D37" s="32">
        <f>'Ind T2'!D23</f>
        <v>27.043999999999979</v>
      </c>
      <c r="E37" s="32">
        <f>'Ind T2'!E23</f>
        <v>27.954000000000008</v>
      </c>
      <c r="F37" s="32">
        <f>'Ind T2'!F23</f>
        <v>30.132999999999921</v>
      </c>
      <c r="H37" s="11">
        <f t="shared" si="0"/>
        <v>-2.1100000000000314</v>
      </c>
      <c r="I37" s="31">
        <f t="shared" si="1"/>
        <v>0.4899999999999487</v>
      </c>
      <c r="J37" s="11">
        <f t="shared" si="2"/>
        <v>0.91000000000002856</v>
      </c>
      <c r="K37" s="11">
        <f t="shared" si="3"/>
        <v>2.1789999999999132</v>
      </c>
      <c r="L37" s="31">
        <f t="shared" si="4"/>
        <v>3.0889999999999418</v>
      </c>
    </row>
    <row r="38" spans="1:12" x14ac:dyDescent="0.2">
      <c r="A38" s="10" t="str">
        <f>'Ind T2'!A24</f>
        <v>Health and social work</v>
      </c>
      <c r="B38" s="32">
        <f>'Ind T2'!B24</f>
        <v>38.604000000000163</v>
      </c>
      <c r="C38" s="32">
        <f>'Ind T2'!C24</f>
        <v>44.17</v>
      </c>
      <c r="D38" s="32">
        <f>'Ind T2'!D24</f>
        <v>43.783000000000158</v>
      </c>
      <c r="E38" s="32">
        <f>'Ind T2'!E24</f>
        <v>46.26399999999996</v>
      </c>
      <c r="F38" s="32">
        <f>'Ind T2'!F24</f>
        <v>48.590000000000039</v>
      </c>
      <c r="H38" s="11">
        <f t="shared" si="0"/>
        <v>5.5659999999998391</v>
      </c>
      <c r="I38" s="31">
        <f t="shared" si="1"/>
        <v>-0.38699999999984414</v>
      </c>
      <c r="J38" s="11">
        <f t="shared" si="2"/>
        <v>2.4809999999998027</v>
      </c>
      <c r="K38" s="11">
        <f t="shared" si="3"/>
        <v>2.3260000000000787</v>
      </c>
      <c r="L38" s="31">
        <f t="shared" si="4"/>
        <v>4.8069999999998814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339.30600000000015</v>
      </c>
      <c r="C40" s="33">
        <f>'Ind T1'!C14</f>
        <v>360.46799999999996</v>
      </c>
      <c r="D40" s="33">
        <f>'Ind T1'!D14</f>
        <v>350.45100000000025</v>
      </c>
      <c r="E40" s="33">
        <f>'Ind T1'!E14</f>
        <v>360.00799999999998</v>
      </c>
      <c r="F40" s="33">
        <f>'Ind T1'!F14</f>
        <v>376.80799999999988</v>
      </c>
      <c r="G40" s="24"/>
      <c r="H40" s="34">
        <f t="shared" si="0"/>
        <v>21.161999999999807</v>
      </c>
      <c r="I40" s="34">
        <f>D40-C40</f>
        <v>-10.016999999999712</v>
      </c>
      <c r="J40" s="34">
        <f>E40-D40</f>
        <v>9.5569999999997322</v>
      </c>
      <c r="K40" s="34">
        <f>F40-E40</f>
        <v>16.799999999999898</v>
      </c>
      <c r="L40" s="205">
        <f t="shared" si="4"/>
        <v>26.35699999999963</v>
      </c>
    </row>
    <row r="44" spans="1:12" ht="15.75" x14ac:dyDescent="0.25">
      <c r="A44" s="19" t="str">
        <f>CONCATENATE(A1," (Continued)")</f>
        <v>Industry Table 4  Employment by Industry Group in Sector (SIC 2007), 2015-2035, The Marches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-2.1874336215391255</v>
      </c>
      <c r="C50" s="44">
        <f t="shared" ref="B50:E54" si="17">IF(AND(D$5-C$5 &lt;&gt; 0,C7&lt;&gt;0,D7&lt;&gt;0),(EXP(LN(D7/C7)/(D$5-C$5))-1)*100,0)</f>
        <v>-22.030544735052381</v>
      </c>
      <c r="D50" s="44">
        <f t="shared" si="17"/>
        <v>0.54750088742514524</v>
      </c>
      <c r="E50" s="44">
        <f t="shared" si="17"/>
        <v>4.3898057012792258E-2</v>
      </c>
      <c r="F50" s="44">
        <f>IF(AND(F$5-D$5 &lt;&gt; 0,D7&lt;&gt;0,F7&lt;&gt;0),(EXP(LN(F7/D7)/(F$5-D$5))-1)*100,0)</f>
        <v>0.21148478053301112</v>
      </c>
      <c r="H50" s="44">
        <f>(B7/B$40)*100</f>
        <v>5.2073939158163878</v>
      </c>
      <c r="I50" s="44">
        <f>(C7/C$40)*100</f>
        <v>4.4866673324677926</v>
      </c>
      <c r="J50" s="44">
        <f>(D7/D$40)*100</f>
        <v>3.5982205786258192</v>
      </c>
      <c r="K50" s="44">
        <f>(E7/E$40)*100</f>
        <v>3.5996422301726603</v>
      </c>
      <c r="L50" s="44">
        <f>(F7/F$40)*100</f>
        <v>3.4542791023545134</v>
      </c>
    </row>
    <row r="51" spans="1:12" x14ac:dyDescent="0.2">
      <c r="A51" t="str">
        <f>A8</f>
        <v>Agriculture</v>
      </c>
      <c r="B51" s="40">
        <f t="shared" si="17"/>
        <v>-3.1371531202208036</v>
      </c>
      <c r="C51" s="44">
        <f t="shared" si="17"/>
        <v>-27.55577347389082</v>
      </c>
      <c r="D51" s="40">
        <f t="shared" si="17"/>
        <v>0.76650090755066014</v>
      </c>
      <c r="E51" s="40">
        <f t="shared" si="17"/>
        <v>1.0852461849908401E-2</v>
      </c>
      <c r="F51" s="44">
        <f t="shared" ref="F51:F83" si="18">IF(AND(F$5-D$5 &lt;&gt; 0,D8&lt;&gt;0,F8&lt;&gt;0),(EXP(LN(F8/D8)/(F$5-D$5))-1)*100,0)</f>
        <v>0.26210354593489971</v>
      </c>
      <c r="H51" s="40">
        <f t="shared" ref="H51:L54" si="19">(B8/B$7)*100</f>
        <v>78.674514686739485</v>
      </c>
      <c r="I51" s="40">
        <f t="shared" si="19"/>
        <v>75.663142274160663</v>
      </c>
      <c r="J51" s="40">
        <f t="shared" si="19"/>
        <v>70.301348136399668</v>
      </c>
      <c r="K51" s="40">
        <f t="shared" si="19"/>
        <v>71.070298634153829</v>
      </c>
      <c r="L51" s="40">
        <f t="shared" si="19"/>
        <v>70.835894283958197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5.1117619412332838</v>
      </c>
      <c r="C52" s="44">
        <f t="shared" si="17"/>
        <v>3.2015065913367113</v>
      </c>
      <c r="D52" s="40">
        <f t="shared" si="17"/>
        <v>-3.4404007515723811</v>
      </c>
      <c r="E52" s="40">
        <f t="shared" si="17"/>
        <v>-2.9206572402833753</v>
      </c>
      <c r="F52" s="44">
        <f t="shared" si="18"/>
        <v>-3.0942151784390859</v>
      </c>
      <c r="H52" s="40">
        <f t="shared" si="19"/>
        <v>2.4619389891901209</v>
      </c>
      <c r="I52" s="40">
        <f t="shared" si="19"/>
        <v>3.2832498608792475</v>
      </c>
      <c r="J52" s="40">
        <f t="shared" si="19"/>
        <v>4.3457573354480532</v>
      </c>
      <c r="K52" s="40">
        <f t="shared" si="19"/>
        <v>3.5496566093062789</v>
      </c>
      <c r="L52" s="40">
        <f t="shared" si="19"/>
        <v>2.627535341118628</v>
      </c>
    </row>
    <row r="53" spans="1:12" x14ac:dyDescent="0.2">
      <c r="A53" t="str">
        <f>A10</f>
        <v>Electricity and gas</v>
      </c>
      <c r="B53" s="40">
        <f t="shared" si="17"/>
        <v>-4.4642986204021078</v>
      </c>
      <c r="C53" s="44">
        <f t="shared" si="17"/>
        <v>10.129310344827424</v>
      </c>
      <c r="D53" s="40">
        <f t="shared" si="17"/>
        <v>-0.79532963189179462</v>
      </c>
      <c r="E53" s="40">
        <f t="shared" si="17"/>
        <v>-0.14348916649100651</v>
      </c>
      <c r="F53" s="44">
        <f t="shared" si="18"/>
        <v>-0.36124382874926919</v>
      </c>
      <c r="H53" s="40">
        <f t="shared" si="19"/>
        <v>3.1524138321353847</v>
      </c>
      <c r="I53" s="40">
        <f t="shared" si="19"/>
        <v>2.8689791628022028</v>
      </c>
      <c r="J53" s="40">
        <f t="shared" si="19"/>
        <v>4.0523394131641588</v>
      </c>
      <c r="K53" s="40">
        <f t="shared" si="19"/>
        <v>3.7888725981943101</v>
      </c>
      <c r="L53" s="40">
        <f t="shared" si="19"/>
        <v>3.7185003073140774</v>
      </c>
    </row>
    <row r="54" spans="1:12" x14ac:dyDescent="0.2">
      <c r="A54" t="str">
        <f>A11</f>
        <v>Water and sewerage</v>
      </c>
      <c r="B54" s="40">
        <f t="shared" si="17"/>
        <v>1.4539336932959612</v>
      </c>
      <c r="C54" s="44">
        <f t="shared" si="17"/>
        <v>-8.670520231213775</v>
      </c>
      <c r="D54" s="40">
        <f t="shared" si="17"/>
        <v>0.82038240715966992</v>
      </c>
      <c r="E54" s="40">
        <f t="shared" si="17"/>
        <v>0.59835379301549363</v>
      </c>
      <c r="F54" s="44">
        <f t="shared" si="18"/>
        <v>0.6723089494039769</v>
      </c>
      <c r="H54" s="40">
        <f t="shared" si="19"/>
        <v>15.711132491935006</v>
      </c>
      <c r="I54" s="40">
        <f t="shared" si="19"/>
        <v>18.184628702157887</v>
      </c>
      <c r="J54" s="40">
        <f t="shared" si="19"/>
        <v>21.300555114988128</v>
      </c>
      <c r="K54" s="40">
        <f t="shared" si="19"/>
        <v>21.591172158345586</v>
      </c>
      <c r="L54" s="40">
        <f t="shared" si="19"/>
        <v>22.818070067609089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1.4283300021775025</v>
      </c>
      <c r="C56" s="44">
        <f t="shared" si="20"/>
        <v>-3.218992515038821</v>
      </c>
      <c r="D56" s="44">
        <f t="shared" si="20"/>
        <v>-0.1141338337598885</v>
      </c>
      <c r="E56" s="44">
        <f t="shared" si="20"/>
        <v>-0.52547104262744559</v>
      </c>
      <c r="F56" s="44">
        <f t="shared" si="18"/>
        <v>-0.38854719790396564</v>
      </c>
      <c r="H56" s="44">
        <f>(B13/B$40)*100</f>
        <v>12.128285382516045</v>
      </c>
      <c r="I56" s="44">
        <f>(C13/C$40)*100</f>
        <v>12.082625919637811</v>
      </c>
      <c r="J56" s="44">
        <f>(D13/D$40)*100</f>
        <v>12.027929724840273</v>
      </c>
      <c r="K56" s="44">
        <f>(E13/E$40)*100</f>
        <v>11.641963511921958</v>
      </c>
      <c r="L56" s="44">
        <f>(F13/F$40)*100</f>
        <v>10.552058342710339</v>
      </c>
    </row>
    <row r="57" spans="1:12" x14ac:dyDescent="0.2">
      <c r="A57" t="str">
        <f>A14</f>
        <v>Food drink and tobacco</v>
      </c>
      <c r="B57" s="40">
        <f t="shared" si="20"/>
        <v>1.0101507102055818</v>
      </c>
      <c r="C57" s="44">
        <f t="shared" si="20"/>
        <v>-0.80832575527952644</v>
      </c>
      <c r="D57" s="40">
        <f t="shared" si="20"/>
        <v>0.20088224783387787</v>
      </c>
      <c r="E57" s="40">
        <f t="shared" si="20"/>
        <v>-0.30363115542438868</v>
      </c>
      <c r="F57" s="44">
        <f t="shared" si="18"/>
        <v>-0.13574290279554369</v>
      </c>
      <c r="H57" s="40">
        <f t="shared" ref="H57:L59" si="21">(B14/B$13)*100</f>
        <v>23.102157853810294</v>
      </c>
      <c r="I57" s="40">
        <f t="shared" si="21"/>
        <v>22.723515635762507</v>
      </c>
      <c r="J57" s="40">
        <f t="shared" si="21"/>
        <v>23.289523628772038</v>
      </c>
      <c r="K57" s="40">
        <f t="shared" si="21"/>
        <v>23.65909524718456</v>
      </c>
      <c r="L57" s="40">
        <f t="shared" si="21"/>
        <v>24.19204748371515</v>
      </c>
    </row>
    <row r="58" spans="1:12" x14ac:dyDescent="0.2">
      <c r="A58" t="str">
        <f>A15</f>
        <v>Engineering</v>
      </c>
      <c r="B58" s="40">
        <f t="shared" si="20"/>
        <v>3.5496747219922575</v>
      </c>
      <c r="C58" s="44">
        <f t="shared" si="20"/>
        <v>-7.6307189542481062</v>
      </c>
      <c r="D58" s="40">
        <f t="shared" si="20"/>
        <v>1.620096129109494</v>
      </c>
      <c r="E58" s="40">
        <f t="shared" si="20"/>
        <v>-0.95051463218498444</v>
      </c>
      <c r="F58" s="44">
        <f t="shared" si="18"/>
        <v>-0.10095204018105708</v>
      </c>
      <c r="H58" s="40">
        <f t="shared" si="21"/>
        <v>12.934972783825835</v>
      </c>
      <c r="I58" s="40">
        <f t="shared" si="21"/>
        <v>14.051522248243561</v>
      </c>
      <c r="J58" s="40">
        <f t="shared" si="21"/>
        <v>13.410988802429348</v>
      </c>
      <c r="K58" s="40">
        <f t="shared" si="21"/>
        <v>14.616338995991626</v>
      </c>
      <c r="L58" s="40">
        <f t="shared" si="21"/>
        <v>14.003671939840565</v>
      </c>
    </row>
    <row r="59" spans="1:12" x14ac:dyDescent="0.2">
      <c r="A59" t="str">
        <f>A16</f>
        <v>Rest of manufacturing</v>
      </c>
      <c r="B59" s="40">
        <f t="shared" si="20"/>
        <v>1.1345240452734551</v>
      </c>
      <c r="C59" s="44">
        <f t="shared" si="20"/>
        <v>-3.1049133892581238</v>
      </c>
      <c r="D59" s="40">
        <f t="shared" si="20"/>
        <v>-0.61619736003164505</v>
      </c>
      <c r="E59" s="40">
        <f t="shared" si="20"/>
        <v>-0.51263176306116653</v>
      </c>
      <c r="F59" s="44">
        <f t="shared" si="18"/>
        <v>-0.54716561465085745</v>
      </c>
      <c r="H59" s="40">
        <f t="shared" si="21"/>
        <v>63.962869362363875</v>
      </c>
      <c r="I59" s="40">
        <f t="shared" si="21"/>
        <v>63.224962115993932</v>
      </c>
      <c r="J59" s="40">
        <f t="shared" si="21"/>
        <v>63.299487568798618</v>
      </c>
      <c r="K59" s="40">
        <f t="shared" si="21"/>
        <v>61.724565756823814</v>
      </c>
      <c r="L59" s="40">
        <f t="shared" si="21"/>
        <v>61.804280576444285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7.4525674595024904</v>
      </c>
      <c r="C61" s="44">
        <f>IF(AND(D$5-C$5 &lt;&gt; 0,C18&lt;&gt;0,D18&lt;&gt;0),(EXP(LN(D18/C18)/(D$5-C$5))-1)*100,0)</f>
        <v>-6.8639404224466238</v>
      </c>
      <c r="D61" s="44">
        <f>IF(AND(E$5-D$5 &lt;&gt; 0,D18&lt;&gt;0,E18&lt;&gt;0),(EXP(LN(E18/D18)/(E$5-D$5))-1)*100,0)</f>
        <v>-4.2492933195781291E-2</v>
      </c>
      <c r="E61" s="44">
        <f>IF(AND(F$5-E$5 &lt;&gt; 0,E18&lt;&gt;0,F18&lt;&gt;0),(EXP(LN(F18/E18)/(F$5-E$5))-1)*100,0)</f>
        <v>0.22081095563568631</v>
      </c>
      <c r="F61" s="44">
        <f t="shared" si="18"/>
        <v>0.13296601787586848</v>
      </c>
      <c r="H61" s="44">
        <f>(B18/B$40)*100</f>
        <v>6.7089883468019913</v>
      </c>
      <c r="I61" s="44">
        <f>(C18/C$40)*100</f>
        <v>8.4187778110678071</v>
      </c>
      <c r="J61" s="44">
        <f>(D18/D$40)*100</f>
        <v>8.0650361962157362</v>
      </c>
      <c r="K61" s="44">
        <f>(E18/E$40)*100</f>
        <v>7.8342703495477837</v>
      </c>
      <c r="L61" s="44">
        <f>(F18/F$40)*100</f>
        <v>7.6519076028109705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1.087456451332236</v>
      </c>
      <c r="C63" s="44">
        <f t="shared" si="22"/>
        <v>-0.73726960324879132</v>
      </c>
      <c r="D63" s="44">
        <f t="shared" si="22"/>
        <v>0.85656212536024956</v>
      </c>
      <c r="E63" s="44">
        <f t="shared" si="22"/>
        <v>0.7781123804350365</v>
      </c>
      <c r="F63" s="44">
        <f t="shared" si="18"/>
        <v>0.80425551296041675</v>
      </c>
      <c r="H63" s="44">
        <f>(B20/B$40)*100</f>
        <v>27.103558439874348</v>
      </c>
      <c r="I63" s="44">
        <f>(C20/C$40)*100</f>
        <v>26.640367522221098</v>
      </c>
      <c r="J63" s="44">
        <f>(D20/D$40)*100</f>
        <v>27.199808247087343</v>
      </c>
      <c r="K63" s="44">
        <f>(E20/E$40)*100</f>
        <v>27.631330414879692</v>
      </c>
      <c r="L63" s="44">
        <f>(F20/F$40)*100</f>
        <v>28.526995180569436</v>
      </c>
    </row>
    <row r="64" spans="1:12" x14ac:dyDescent="0.2">
      <c r="A64" t="str">
        <f>A21</f>
        <v>Wholesale and retail trade</v>
      </c>
      <c r="B64" s="40">
        <f t="shared" si="22"/>
        <v>9.1232564647758529E-2</v>
      </c>
      <c r="C64" s="44">
        <f t="shared" si="22"/>
        <v>-1.816909997488525</v>
      </c>
      <c r="D64" s="40">
        <f t="shared" si="22"/>
        <v>0.19144329423603779</v>
      </c>
      <c r="E64" s="40">
        <f t="shared" si="22"/>
        <v>8.2024187892515421E-2</v>
      </c>
      <c r="F64" s="44">
        <f t="shared" si="18"/>
        <v>0.11848393948723501</v>
      </c>
      <c r="H64" s="40">
        <f t="shared" ref="H64:L66" si="23">(B21/B$20)*100</f>
        <v>60.40515854029843</v>
      </c>
      <c r="I64" s="40">
        <f t="shared" si="23"/>
        <v>58.058939914609944</v>
      </c>
      <c r="J64" s="40">
        <f t="shared" si="23"/>
        <v>57.427456410902082</v>
      </c>
      <c r="K64" s="40">
        <f t="shared" si="23"/>
        <v>55.558683086202578</v>
      </c>
      <c r="L64" s="40">
        <f t="shared" si="23"/>
        <v>51.838276336843656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2.5797791649259105</v>
      </c>
      <c r="C65" s="44">
        <f t="shared" si="22"/>
        <v>-5.8487534955674381</v>
      </c>
      <c r="D65" s="40">
        <f t="shared" si="22"/>
        <v>1.7878037504164057</v>
      </c>
      <c r="E65" s="40">
        <f t="shared" si="22"/>
        <v>0.44166711717195106</v>
      </c>
      <c r="F65" s="44">
        <f t="shared" si="18"/>
        <v>0.88838954860386288</v>
      </c>
      <c r="H65" s="40">
        <f t="shared" si="23"/>
        <v>16.505371667174099</v>
      </c>
      <c r="I65" s="40">
        <f t="shared" si="23"/>
        <v>17.501822347183175</v>
      </c>
      <c r="J65" s="40">
        <f t="shared" si="23"/>
        <v>16.600574893518761</v>
      </c>
      <c r="K65" s="40">
        <f t="shared" si="23"/>
        <v>17.381251570746439</v>
      </c>
      <c r="L65" s="40">
        <f t="shared" si="23"/>
        <v>16.809623041714733</v>
      </c>
    </row>
    <row r="66" spans="1:12" x14ac:dyDescent="0.2">
      <c r="A66" t="str">
        <f>A23</f>
        <v>Accommodation and food</v>
      </c>
      <c r="B66" s="40">
        <f t="shared" si="22"/>
        <v>2.5334789020228232</v>
      </c>
      <c r="C66" s="44">
        <f t="shared" si="22"/>
        <v>5.4880906728022039</v>
      </c>
      <c r="D66" s="40">
        <f t="shared" si="22"/>
        <v>1.6878240896943897</v>
      </c>
      <c r="E66" s="40">
        <f t="shared" si="22"/>
        <v>2.2727655654482204</v>
      </c>
      <c r="F66" s="44">
        <f t="shared" si="18"/>
        <v>2.077412162391612</v>
      </c>
      <c r="H66" s="40">
        <f t="shared" si="23"/>
        <v>23.08946979252746</v>
      </c>
      <c r="I66" s="40">
        <f t="shared" si="23"/>
        <v>24.439237738206877</v>
      </c>
      <c r="J66" s="40">
        <f t="shared" si="23"/>
        <v>25.971968695579161</v>
      </c>
      <c r="K66" s="40">
        <f t="shared" si="23"/>
        <v>27.060065343050983</v>
      </c>
      <c r="L66" s="40">
        <f t="shared" si="23"/>
        <v>31.352100621441597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2.0410861699920346</v>
      </c>
      <c r="C68" s="44">
        <f t="shared" si="24"/>
        <v>-2.5139726268537999</v>
      </c>
      <c r="D68" s="44">
        <f t="shared" si="24"/>
        <v>0.42545014684503002</v>
      </c>
      <c r="E68" s="44">
        <f t="shared" si="24"/>
        <v>0.5816134394417416</v>
      </c>
      <c r="F68" s="44">
        <f t="shared" si="18"/>
        <v>0.52953204536347886</v>
      </c>
      <c r="H68" s="44">
        <f>(B25/B$40)*100</f>
        <v>24.707785892380329</v>
      </c>
      <c r="I68" s="44">
        <f>(C25/C$40)*100</f>
        <v>25.214998280013756</v>
      </c>
      <c r="J68" s="44">
        <f>(D25/D$40)*100</f>
        <v>25.283705853314721</v>
      </c>
      <c r="K68" s="44">
        <f>(E25/E$40)*100</f>
        <v>25.140552432168178</v>
      </c>
      <c r="L68" s="44">
        <f>(F25/F$40)*100</f>
        <v>25.453812020976198</v>
      </c>
    </row>
    <row r="69" spans="1:12" x14ac:dyDescent="0.2">
      <c r="A69" t="str">
        <f>A26</f>
        <v>Media</v>
      </c>
      <c r="B69" s="40">
        <f t="shared" si="24"/>
        <v>4.7135722304147532</v>
      </c>
      <c r="C69" s="44">
        <f t="shared" si="24"/>
        <v>22.929936305732834</v>
      </c>
      <c r="D69" s="40">
        <f t="shared" si="24"/>
        <v>-0.4355566308675618</v>
      </c>
      <c r="E69" s="40">
        <f t="shared" si="24"/>
        <v>0.19249866052051257</v>
      </c>
      <c r="F69" s="44">
        <f t="shared" si="18"/>
        <v>-1.7292072595742614E-2</v>
      </c>
      <c r="H69" s="40">
        <f t="shared" ref="H69:L71" si="25">(B26/B$25)*100</f>
        <v>1.8691477306614117</v>
      </c>
      <c r="I69" s="40">
        <f t="shared" si="25"/>
        <v>2.0727896844606781</v>
      </c>
      <c r="J69" s="40">
        <f t="shared" si="25"/>
        <v>2.6137889782974311</v>
      </c>
      <c r="K69" s="40">
        <f t="shared" si="25"/>
        <v>2.503646086533784</v>
      </c>
      <c r="L69" s="40">
        <f t="shared" si="25"/>
        <v>2.4084577529401958</v>
      </c>
    </row>
    <row r="70" spans="1:12" x14ac:dyDescent="0.2">
      <c r="A70" t="str">
        <f>A27</f>
        <v>Information technology</v>
      </c>
      <c r="B70" s="40">
        <f t="shared" si="24"/>
        <v>0.85856300135322972</v>
      </c>
      <c r="C70" s="44">
        <f t="shared" si="24"/>
        <v>6.0669730794481014</v>
      </c>
      <c r="D70" s="40">
        <f t="shared" si="24"/>
        <v>1.4457629175848474</v>
      </c>
      <c r="E70" s="40">
        <f t="shared" si="24"/>
        <v>0.70545674398407865</v>
      </c>
      <c r="F70" s="44">
        <f t="shared" si="18"/>
        <v>0.95162324374071794</v>
      </c>
      <c r="H70" s="40">
        <f t="shared" si="25"/>
        <v>8.7779567006620223</v>
      </c>
      <c r="I70" s="40">
        <f t="shared" si="25"/>
        <v>8.378075078114696</v>
      </c>
      <c r="J70" s="40">
        <f t="shared" si="25"/>
        <v>9.1155326328619406</v>
      </c>
      <c r="K70" s="40">
        <f t="shared" si="25"/>
        <v>9.5881027091527802</v>
      </c>
      <c r="L70" s="40">
        <f t="shared" si="25"/>
        <v>9.7068145800317129</v>
      </c>
    </row>
    <row r="71" spans="1:12" x14ac:dyDescent="0.2">
      <c r="A71" t="str">
        <f>A28</f>
        <v>Finance and insurance</v>
      </c>
      <c r="B71" s="40">
        <f t="shared" si="24"/>
        <v>5.4007091532838114</v>
      </c>
      <c r="C71" s="44">
        <f t="shared" si="24"/>
        <v>1.7986245812025903</v>
      </c>
      <c r="D71" s="40">
        <f t="shared" si="24"/>
        <v>-2.4262593408386213E-2</v>
      </c>
      <c r="E71" s="40">
        <f t="shared" si="24"/>
        <v>-0.53471008492562699</v>
      </c>
      <c r="F71" s="44">
        <f t="shared" si="18"/>
        <v>-0.36485115780026112</v>
      </c>
      <c r="H71" s="40">
        <f t="shared" si="25"/>
        <v>5.4810043537901976</v>
      </c>
      <c r="I71" s="40">
        <f t="shared" si="25"/>
        <v>6.2392729833208822</v>
      </c>
      <c r="J71" s="40">
        <f t="shared" si="25"/>
        <v>6.5152866026386329</v>
      </c>
      <c r="K71" s="40">
        <f t="shared" si="25"/>
        <v>6.3707075617625009</v>
      </c>
      <c r="L71" s="40">
        <f t="shared" si="25"/>
        <v>5.6979314371507144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2.6803388523948035</v>
      </c>
      <c r="C72" s="44">
        <f t="shared" si="27"/>
        <v>0.88959491660061119</v>
      </c>
      <c r="D72" s="40">
        <f t="shared" si="27"/>
        <v>0.21947224835432433</v>
      </c>
      <c r="E72" s="40">
        <f t="shared" si="27"/>
        <v>1.4250650413339061</v>
      </c>
      <c r="F72" s="44">
        <f t="shared" si="18"/>
        <v>1.0215979201106506</v>
      </c>
      <c r="H72" s="40">
        <f t="shared" ref="H72:L72" si="28">(B29/B$25)*100</f>
        <v>6.7549352895568706</v>
      </c>
      <c r="I72" s="40">
        <f t="shared" si="28"/>
        <v>6.9258020507855385</v>
      </c>
      <c r="J72" s="40">
        <f t="shared" si="28"/>
        <v>7.1676052682067972</v>
      </c>
      <c r="K72" s="40">
        <f t="shared" si="28"/>
        <v>7.0944004949838613</v>
      </c>
      <c r="L72" s="40">
        <f t="shared" si="28"/>
        <v>7.7122779214279724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4.4638947119423289</v>
      </c>
      <c r="C73" s="44">
        <f t="shared" si="29"/>
        <v>-0.15485869144400422</v>
      </c>
      <c r="D73" s="40">
        <f t="shared" si="29"/>
        <v>0.76900418647261048</v>
      </c>
      <c r="E73" s="40">
        <f t="shared" si="29"/>
        <v>0.63991095817370613</v>
      </c>
      <c r="F73" s="44">
        <f t="shared" si="18"/>
        <v>0.68292364837581054</v>
      </c>
      <c r="H73" s="40">
        <f t="shared" ref="H73:L73" si="30">(B30/B$25)*100</f>
        <v>25.872249060654852</v>
      </c>
      <c r="I73" s="40">
        <f t="shared" si="30"/>
        <v>28.418342648417905</v>
      </c>
      <c r="J73" s="40">
        <f t="shared" si="30"/>
        <v>29.10605256921011</v>
      </c>
      <c r="K73" s="40">
        <f t="shared" si="30"/>
        <v>29.607327529058182</v>
      </c>
      <c r="L73" s="40">
        <f t="shared" si="30"/>
        <v>29.779381099341062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2.2413476432936452</v>
      </c>
      <c r="C74" s="44">
        <f t="shared" si="31"/>
        <v>-9.3928540973819974</v>
      </c>
      <c r="D74" s="40">
        <f t="shared" si="31"/>
        <v>1.4996786803372686</v>
      </c>
      <c r="E74" s="40">
        <f t="shared" si="31"/>
        <v>0.73402107571667319</v>
      </c>
      <c r="F74" s="44">
        <f t="shared" si="18"/>
        <v>0.98859637189558924</v>
      </c>
      <c r="H74" s="40">
        <f>(B31/B$25)*100</f>
        <v>25.602671915071234</v>
      </c>
      <c r="I74" s="40">
        <f t="shared" ref="I74:L74" si="32">(C31/C$25)*100</f>
        <v>25.804251199225426</v>
      </c>
      <c r="J74" s="40">
        <f t="shared" si="32"/>
        <v>23.983432460189366</v>
      </c>
      <c r="K74" s="40">
        <f t="shared" si="32"/>
        <v>25.293896672117427</v>
      </c>
      <c r="L74" s="40">
        <f t="shared" si="32"/>
        <v>25.679789807323374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-0.98647681460056758</v>
      </c>
      <c r="C75" s="44">
        <f t="shared" si="33"/>
        <v>-4.8870636550309214</v>
      </c>
      <c r="D75" s="40">
        <f t="shared" si="33"/>
        <v>-2.429556410496625</v>
      </c>
      <c r="E75" s="40">
        <f t="shared" si="33"/>
        <v>0.66228256843781086</v>
      </c>
      <c r="F75" s="44">
        <f t="shared" si="18"/>
        <v>-0.37906599923046569</v>
      </c>
      <c r="H75" s="40">
        <f t="shared" ref="H75:L75" si="34">(B32/B$25)*100</f>
        <v>12.088030059044545</v>
      </c>
      <c r="I75" s="40">
        <f t="shared" si="34"/>
        <v>10.71601461074683</v>
      </c>
      <c r="J75" s="40">
        <f t="shared" si="34"/>
        <v>10.455155913189696</v>
      </c>
      <c r="K75" s="40">
        <f t="shared" si="34"/>
        <v>9.0511336014496031</v>
      </c>
      <c r="L75" s="40">
        <f t="shared" si="34"/>
        <v>9.1239886562682582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-2.1825362768389756</v>
      </c>
      <c r="C76" s="44">
        <f t="shared" si="35"/>
        <v>-5.940594059405746</v>
      </c>
      <c r="D76" s="40">
        <f t="shared" si="35"/>
        <v>-0.59989851167301378</v>
      </c>
      <c r="E76" s="40">
        <f t="shared" si="35"/>
        <v>-8.4286833016200546E-3</v>
      </c>
      <c r="F76" s="44">
        <f t="shared" si="18"/>
        <v>-0.20597531535614388</v>
      </c>
      <c r="H76" s="40">
        <f t="shared" ref="H76:L76" si="36">(B33/B$25)*100</f>
        <v>13.554004890558863</v>
      </c>
      <c r="I76" s="40">
        <f t="shared" si="36"/>
        <v>11.445451744928036</v>
      </c>
      <c r="J76" s="40">
        <f t="shared" si="36"/>
        <v>11.043145575406013</v>
      </c>
      <c r="K76" s="40">
        <f t="shared" si="36"/>
        <v>10.490785344941877</v>
      </c>
      <c r="L76" s="40">
        <f t="shared" si="36"/>
        <v>9.8913587455167189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0.46969138878010241</v>
      </c>
      <c r="C78" s="44">
        <f t="shared" ref="C78:C83" si="38">IF(AND(D$5-C$5 &lt;&gt; 0,C35&lt;&gt;0,D35&lt;&gt;0),(EXP(LN(D35/C35)/(D$5-C$5))-1)*100,0)</f>
        <v>2.8752156411804286E-2</v>
      </c>
      <c r="D78" s="44">
        <f t="shared" si="37"/>
        <v>0.81398527738771875</v>
      </c>
      <c r="E78" s="44">
        <f t="shared" si="37"/>
        <v>0.54360917378786233</v>
      </c>
      <c r="F78" s="44">
        <f t="shared" si="18"/>
        <v>0.6336538754755594</v>
      </c>
      <c r="H78" s="44">
        <f>(B35/B$40)*100</f>
        <v>24.143988022610905</v>
      </c>
      <c r="I78" s="44">
        <f>(C35/C$40)*100</f>
        <v>23.156563134591718</v>
      </c>
      <c r="J78" s="44">
        <f>(D35/D$40)*100</f>
        <v>23.825299399916126</v>
      </c>
      <c r="K78" s="44">
        <f>(E35/E$40)*100</f>
        <v>24.152241061309731</v>
      </c>
      <c r="L78" s="44">
        <f>(F35/F$40)*100</f>
        <v>24.36094775057855</v>
      </c>
    </row>
    <row r="79" spans="1:12" x14ac:dyDescent="0.2">
      <c r="A79" t="str">
        <f>A36</f>
        <v>Public admin. and defence</v>
      </c>
      <c r="B79" s="40">
        <f t="shared" si="37"/>
        <v>-3.4234989578695085</v>
      </c>
      <c r="C79" s="44">
        <f t="shared" si="38"/>
        <v>-0.61970505177322277</v>
      </c>
      <c r="D79" s="40">
        <f t="shared" si="37"/>
        <v>9.9258124302070705E-2</v>
      </c>
      <c r="E79" s="40">
        <f t="shared" si="37"/>
        <v>0.2631208206451463</v>
      </c>
      <c r="F79" s="44">
        <f t="shared" si="18"/>
        <v>0.20847013868603437</v>
      </c>
      <c r="H79" s="40">
        <f>(B36/B$35)*100</f>
        <v>17.887746881179581</v>
      </c>
      <c r="I79" s="40">
        <f t="shared" ref="I79:L81" si="39">(C36/C$35)*100</f>
        <v>15.27218708069775</v>
      </c>
      <c r="J79" s="40">
        <f t="shared" si="39"/>
        <v>15.173181948835831</v>
      </c>
      <c r="K79" s="40">
        <f t="shared" si="39"/>
        <v>14.642898217366279</v>
      </c>
      <c r="L79" s="40">
        <f t="shared" si="39"/>
        <v>14.239492777305745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-1.8933855528054377</v>
      </c>
      <c r="C80" s="44">
        <f t="shared" si="38"/>
        <v>1.8452963771934394</v>
      </c>
      <c r="D80" s="40">
        <f t="shared" si="40"/>
        <v>0.66409807348806194</v>
      </c>
      <c r="E80" s="40">
        <f t="shared" si="40"/>
        <v>0.75343025608647363</v>
      </c>
      <c r="F80" s="44">
        <f t="shared" si="18"/>
        <v>0.7236440569239555</v>
      </c>
      <c r="H80" s="40">
        <f>(B37/B$35)*100</f>
        <v>34.989380142086368</v>
      </c>
      <c r="I80" s="40">
        <f t="shared" si="39"/>
        <v>31.811865056545919</v>
      </c>
      <c r="J80" s="40">
        <f t="shared" si="39"/>
        <v>32.389575548529201</v>
      </c>
      <c r="K80" s="40">
        <f t="shared" si="39"/>
        <v>32.149511213341036</v>
      </c>
      <c r="L80" s="40">
        <f t="shared" si="39"/>
        <v>32.826764276532153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3.4245817016914426</v>
      </c>
      <c r="C81" s="44">
        <f t="shared" si="38"/>
        <v>-0.87616028978909632</v>
      </c>
      <c r="D81" s="40">
        <f t="shared" si="40"/>
        <v>1.1084686216279671</v>
      </c>
      <c r="E81" s="40">
        <f t="shared" si="40"/>
        <v>0.49174137448406707</v>
      </c>
      <c r="F81" s="44">
        <f t="shared" si="18"/>
        <v>0.6968980056537788</v>
      </c>
      <c r="H81" s="40">
        <f>(B38/B$35)*100</f>
        <v>47.122872976734051</v>
      </c>
      <c r="I81" s="40">
        <f t="shared" si="39"/>
        <v>52.915947862756326</v>
      </c>
      <c r="J81" s="40">
        <f t="shared" si="39"/>
        <v>52.437242502634973</v>
      </c>
      <c r="K81" s="40">
        <f t="shared" si="39"/>
        <v>53.207590569292698</v>
      </c>
      <c r="L81" s="40">
        <f t="shared" si="39"/>
        <v>52.933742946162099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1.5240172870438995</v>
      </c>
      <c r="C83" s="206">
        <f t="shared" si="38"/>
        <v>-2.7788874463197</v>
      </c>
      <c r="D83" s="43">
        <f>IF(AND(E$5-D$5 &lt;&gt; 0,D40&lt;&gt;0,E40&lt;&gt;0),(EXP(LN(E40/D40)/(E$5-D$5))-1)*100,0)</f>
        <v>0.5395575370495953</v>
      </c>
      <c r="E83" s="43">
        <f>IF(AND(F$5-E$5 &lt;&gt; 0,E40&lt;&gt;0,F40&lt;&gt;0),(EXP(LN(F40/E40)/(F$5-E$5))-1)*100,0)</f>
        <v>0.45713690202588975</v>
      </c>
      <c r="F83" s="206">
        <f t="shared" si="18"/>
        <v>0.4846029368474003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-6.5238916796685249</v>
      </c>
      <c r="C89" s="44">
        <f>IF(AND(F$5-D$5 &lt;&gt; 0,D7&lt;&gt;0,F7&lt;&gt;0),(EXP(LN(F7/D7)/(F$5-D$5))-1)*100,0)</f>
        <v>0.21148478053301112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-8.6041367220954577</v>
      </c>
      <c r="C90" s="44">
        <f t="shared" ref="C90:C122" si="43">IF(AND(F$5-D$5 &lt;&gt; 0,D8&lt;&gt;0,F8&lt;&gt;0),(EXP(LN(F8/D8)/(F$5-D$5))-1)*100,0)</f>
        <v>0.26210354593489971</v>
      </c>
    </row>
    <row r="91" spans="1:12" x14ac:dyDescent="0.2">
      <c r="A91" s="30" t="str">
        <f t="shared" si="41"/>
        <v>Mining and quarrying</v>
      </c>
      <c r="B91" s="44">
        <f t="shared" si="42"/>
        <v>4.7269029047683375</v>
      </c>
      <c r="C91" s="44">
        <f t="shared" si="43"/>
        <v>-3.0942151784390859</v>
      </c>
    </row>
    <row r="92" spans="1:12" x14ac:dyDescent="0.2">
      <c r="A92" s="30" t="str">
        <f t="shared" si="41"/>
        <v>Electricity and gas</v>
      </c>
      <c r="B92" s="44">
        <f t="shared" si="42"/>
        <v>-1.7091386352668714</v>
      </c>
      <c r="C92" s="44">
        <f t="shared" si="43"/>
        <v>-0.36124382874926919</v>
      </c>
    </row>
    <row r="93" spans="1:12" x14ac:dyDescent="0.2">
      <c r="A93" s="30" t="str">
        <f t="shared" si="41"/>
        <v>Water and sewerage</v>
      </c>
      <c r="B93" s="44">
        <f t="shared" si="42"/>
        <v>-0.65699120410154244</v>
      </c>
      <c r="C93" s="44">
        <f t="shared" si="43"/>
        <v>0.6723089494039769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0.48134685566438851</v>
      </c>
      <c r="C95" s="44">
        <f t="shared" si="43"/>
        <v>-0.38854719790396564</v>
      </c>
    </row>
    <row r="96" spans="1:12" x14ac:dyDescent="0.2">
      <c r="A96" s="30" t="str">
        <f t="shared" si="41"/>
        <v>Food drink and tobacco</v>
      </c>
      <c r="B96" s="44">
        <f t="shared" si="42"/>
        <v>0.64380773637908728</v>
      </c>
      <c r="C96" s="44">
        <f t="shared" si="43"/>
        <v>-0.13574290279554369</v>
      </c>
    </row>
    <row r="97" spans="1:3" x14ac:dyDescent="0.2">
      <c r="A97" s="30" t="str">
        <f t="shared" si="41"/>
        <v>Engineering</v>
      </c>
      <c r="B97" s="44">
        <f t="shared" si="42"/>
        <v>1.2102514553214982</v>
      </c>
      <c r="C97" s="44">
        <f t="shared" si="43"/>
        <v>-0.10095204018105708</v>
      </c>
    </row>
    <row r="98" spans="1:3" x14ac:dyDescent="0.2">
      <c r="A98" s="30" t="str">
        <f t="shared" si="41"/>
        <v>Rest of manufacturing</v>
      </c>
      <c r="B98" s="44">
        <f t="shared" si="42"/>
        <v>0.27205117630184628</v>
      </c>
      <c r="C98" s="44">
        <f t="shared" si="43"/>
        <v>-0.54716561465085745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4.4232028056660821</v>
      </c>
      <c r="C100" s="44">
        <f t="shared" si="43"/>
        <v>0.13296601787586848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0.71984729055178942</v>
      </c>
      <c r="C102" s="44">
        <f t="shared" si="43"/>
        <v>0.80425551296041675</v>
      </c>
    </row>
    <row r="103" spans="1:3" x14ac:dyDescent="0.2">
      <c r="A103" s="30" t="str">
        <f t="shared" si="41"/>
        <v>Wholesale and retail trade</v>
      </c>
      <c r="B103" s="44">
        <f t="shared" si="42"/>
        <v>-0.29333983748944803</v>
      </c>
      <c r="C103" s="44">
        <f t="shared" si="43"/>
        <v>0.11848393948723501</v>
      </c>
    </row>
    <row r="104" spans="1:3" x14ac:dyDescent="0.2">
      <c r="A104" s="30" t="str">
        <f t="shared" si="41"/>
        <v>Transport and storage</v>
      </c>
      <c r="B104" s="44">
        <f t="shared" si="42"/>
        <v>0.83577085056496525</v>
      </c>
      <c r="C104" s="44">
        <f t="shared" si="43"/>
        <v>0.88838954860386288</v>
      </c>
    </row>
    <row r="105" spans="1:3" x14ac:dyDescent="0.2">
      <c r="A105" s="30" t="str">
        <f t="shared" si="41"/>
        <v>Accommodation and food</v>
      </c>
      <c r="B105" s="44">
        <f t="shared" si="42"/>
        <v>3.1177054715457508</v>
      </c>
      <c r="C105" s="44">
        <f t="shared" si="43"/>
        <v>2.077412162391612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1.1133578035142921</v>
      </c>
      <c r="C107" s="44">
        <f t="shared" si="43"/>
        <v>0.52953204536347886</v>
      </c>
    </row>
    <row r="108" spans="1:3" x14ac:dyDescent="0.2">
      <c r="A108" s="30" t="str">
        <f t="shared" si="41"/>
        <v>Media</v>
      </c>
      <c r="B108" s="44">
        <f t="shared" si="42"/>
        <v>8.1269397802697938</v>
      </c>
      <c r="C108" s="44">
        <f t="shared" si="43"/>
        <v>-1.7292072595742614E-2</v>
      </c>
    </row>
    <row r="109" spans="1:3" x14ac:dyDescent="0.2">
      <c r="A109" s="30" t="str">
        <f t="shared" si="41"/>
        <v>Information technology</v>
      </c>
      <c r="B109" s="44">
        <f t="shared" si="42"/>
        <v>1.8793712372919824</v>
      </c>
      <c r="C109" s="44">
        <f t="shared" si="43"/>
        <v>0.95162324374071794</v>
      </c>
    </row>
    <row r="110" spans="1:3" x14ac:dyDescent="0.2">
      <c r="A110" s="30" t="str">
        <f t="shared" si="41"/>
        <v>Finance and insurance</v>
      </c>
      <c r="B110" s="44">
        <f t="shared" si="42"/>
        <v>4.6702372008612825</v>
      </c>
      <c r="C110" s="44">
        <f t="shared" si="43"/>
        <v>-0.36485115780026112</v>
      </c>
    </row>
    <row r="111" spans="1:3" x14ac:dyDescent="0.2">
      <c r="A111" s="30" t="str">
        <f t="shared" si="41"/>
        <v>Real estate</v>
      </c>
      <c r="B111" s="44">
        <f t="shared" si="42"/>
        <v>2.3196651537780832</v>
      </c>
      <c r="C111" s="44">
        <f t="shared" si="43"/>
        <v>1.0215979201106506</v>
      </c>
    </row>
    <row r="112" spans="1:3" x14ac:dyDescent="0.2">
      <c r="A112" s="30" t="str">
        <f t="shared" si="41"/>
        <v>Professional services</v>
      </c>
      <c r="B112" s="44">
        <f t="shared" si="42"/>
        <v>3.5233597181050902</v>
      </c>
      <c r="C112" s="44">
        <f t="shared" si="43"/>
        <v>0.68292364837581054</v>
      </c>
    </row>
    <row r="113" spans="1:3" x14ac:dyDescent="0.2">
      <c r="A113" s="30" t="str">
        <f t="shared" si="41"/>
        <v>Support services</v>
      </c>
      <c r="B113" s="44">
        <f t="shared" si="42"/>
        <v>-0.19926440508643006</v>
      </c>
      <c r="C113" s="44">
        <f t="shared" si="43"/>
        <v>0.98859637189558924</v>
      </c>
    </row>
    <row r="114" spans="1:3" x14ac:dyDescent="0.2">
      <c r="A114" s="30" t="str">
        <f t="shared" si="41"/>
        <v>Arts and entertainment</v>
      </c>
      <c r="B114" s="44">
        <f t="shared" si="42"/>
        <v>-1.7791859362643936</v>
      </c>
      <c r="C114" s="44">
        <f t="shared" si="43"/>
        <v>-0.37906599923046569</v>
      </c>
    </row>
    <row r="115" spans="1:3" x14ac:dyDescent="0.2">
      <c r="A115" s="30" t="str">
        <f t="shared" si="41"/>
        <v>Other services</v>
      </c>
      <c r="B115" s="44">
        <f t="shared" si="42"/>
        <v>-2.9459719575289367</v>
      </c>
      <c r="C115" s="44">
        <f t="shared" si="43"/>
        <v>-0.20597531535614388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0.38134831860752172</v>
      </c>
      <c r="C117" s="44">
        <f t="shared" si="43"/>
        <v>0.6336538754755594</v>
      </c>
    </row>
    <row r="118" spans="1:3" x14ac:dyDescent="0.2">
      <c r="A118" s="30" t="str">
        <f t="shared" si="41"/>
        <v>Public admin. and defence</v>
      </c>
      <c r="B118" s="44">
        <f t="shared" si="42"/>
        <v>-2.8691409444583038</v>
      </c>
      <c r="C118" s="44">
        <f t="shared" si="43"/>
        <v>0.20847013868603437</v>
      </c>
    </row>
    <row r="119" spans="1:3" x14ac:dyDescent="0.2">
      <c r="A119" s="30" t="str">
        <f t="shared" si="41"/>
        <v>Education</v>
      </c>
      <c r="B119" s="44">
        <f t="shared" si="42"/>
        <v>-1.1567933102465955</v>
      </c>
      <c r="C119" s="44">
        <f t="shared" si="43"/>
        <v>0.7236440569239555</v>
      </c>
    </row>
    <row r="120" spans="1:3" x14ac:dyDescent="0.2">
      <c r="A120" s="30" t="str">
        <f t="shared" si="41"/>
        <v>Health and social work</v>
      </c>
      <c r="B120" s="44">
        <f t="shared" si="42"/>
        <v>2.5497584640854054</v>
      </c>
      <c r="C120" s="44">
        <f t="shared" si="43"/>
        <v>0.6968980056537788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0.64846431068390498</v>
      </c>
      <c r="C122" s="206">
        <f t="shared" si="43"/>
        <v>0.4846029368474003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The Marches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126.24395778675841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29.493341903525426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33.651654017993863</v>
      </c>
      <c r="G9" s="299" t="str">
        <f>CONCATENATE("(",ROUND((F9/$H11)*100,1),")")</f>
        <v>(9.6)</v>
      </c>
      <c r="H9" s="249">
        <f>SUM(H30,H51,H72,H93,H114,H135,H156,H177,H198,H219,H240,H261,H282,H303,H324,H345,H366,H387,H408,H429,H450,H471)</f>
        <v>189.38895370827771</v>
      </c>
      <c r="I9" s="299" t="str">
        <f>CONCATENATE("(",ROUND((H9/$H11)*100,1),")")</f>
        <v>(54)</v>
      </c>
      <c r="K9" s="249">
        <f>B14-B9</f>
        <v>2.6909118483895327</v>
      </c>
      <c r="L9" s="249">
        <f>D14-D9</f>
        <v>1.1991855034848982</v>
      </c>
      <c r="M9" s="249">
        <f>F14-F9</f>
        <v>0.43524848334894983</v>
      </c>
      <c r="N9" s="249">
        <f>SUM(K9:M9)</f>
        <v>4.3253458352233807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77.48585506505411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70.094993715675869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13.481197510992322</v>
      </c>
      <c r="G10" s="299" t="str">
        <f>CONCATENATE("(",ROUND((F10/$H11)*100,1),")")</f>
        <v>(3.8)</v>
      </c>
      <c r="H10" s="249">
        <f t="shared" ref="H10" si="3">SUM(H31,H52,H73,H94,H115,H136,H157,H178,H199,H220,H241,H262,H283,H304,H325,H346,H367,H388,H409,H430,H451,H472)</f>
        <v>161.06204629172231</v>
      </c>
      <c r="I10" s="299" t="str">
        <f>CONCATENATE("(",ROUND((H10/$H11)*100,1),")")</f>
        <v>(46)</v>
      </c>
      <c r="K10" s="249">
        <f t="shared" ref="K10:K11" si="4">B15-B10</f>
        <v>3.8662871440707534</v>
      </c>
      <c r="L10" s="249">
        <f t="shared" ref="L10:L11" si="5">D15-D10</f>
        <v>1.0795265240510901</v>
      </c>
      <c r="M10" s="249">
        <f t="shared" ref="M10:M11" si="6">F15-F10</f>
        <v>0.28584049665473721</v>
      </c>
      <c r="N10" s="249">
        <f t="shared" ref="N10:N11" si="7">SUM(K10:M10)</f>
        <v>5.2316541647765806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203.72981285181254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99.588335619201331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47.132851528986187</v>
      </c>
      <c r="G11" s="299" t="str">
        <f>CONCATENATE("(",ROUND((F11/$H11)*100,1),")")</f>
        <v>(13.4)</v>
      </c>
      <c r="H11" s="249">
        <f t="shared" ref="H11" si="10">SUM(H32,H53,H74,H95,H116,H137,H158,H179,H200,H221,H242,H263,H284,H305,H326,H347,H368,H389,H410,H431,H452,H473)</f>
        <v>350.45099999999996</v>
      </c>
      <c r="I11" s="299" t="str">
        <f>CONCATENATE("(",ROUND((H11/$H11)*100,1),")")</f>
        <v>(100)</v>
      </c>
      <c r="K11" s="249">
        <f t="shared" si="4"/>
        <v>6.557198992460286</v>
      </c>
      <c r="L11" s="249">
        <f t="shared" si="5"/>
        <v>2.278712027535974</v>
      </c>
      <c r="M11" s="249">
        <f t="shared" si="6"/>
        <v>0.72108898000368526</v>
      </c>
      <c r="N11" s="249">
        <f t="shared" si="7"/>
        <v>9.5569999999999453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128.93486963514795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30.692527407010324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34.086902501342813</v>
      </c>
      <c r="G14" s="299" t="str">
        <f>CONCATENATE("(",ROUND((F14/$H16)*100,1),")")</f>
        <v>(9.5)</v>
      </c>
      <c r="H14" s="249">
        <f t="shared" ref="H14" si="13">SUM(H35,H56,H77,H98,H119,H140,H161,H182,H203,H224,H245,H266,H287,H308,H329,H350,H371,H392,H413,H434,H455,H476)</f>
        <v>193.71429954350103</v>
      </c>
      <c r="I14" s="299" t="str">
        <f>CONCATENATE("(",ROUND((H14/$H16)*100,1),")")</f>
        <v>(53.8)</v>
      </c>
      <c r="K14" s="249">
        <f>B19-B14</f>
        <v>2.5822252485610306</v>
      </c>
      <c r="L14" s="249">
        <f>D19-D14</f>
        <v>2.8194003211334078</v>
      </c>
      <c r="M14" s="249">
        <f>F19-F14</f>
        <v>1.3565408714513012</v>
      </c>
      <c r="N14" s="249">
        <f>SUM(K14:M14)</f>
        <v>6.7581664411457396</v>
      </c>
    </row>
    <row r="15" spans="1:17" x14ac:dyDescent="0.2">
      <c r="A15" s="282" t="s">
        <v>365</v>
      </c>
      <c r="B15" s="249">
        <f t="shared" si="0"/>
        <v>81.352142209124864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71.174520239726959</v>
      </c>
      <c r="E15" s="299" t="str">
        <f>CONCATENATE("(",ROUND((D15/$H16)*100,1),")")</f>
        <v>(19.8)</v>
      </c>
      <c r="F15" s="249">
        <f t="shared" ref="F15" si="15">SUM(F36,F57,F78,F99,F120,F141,F162,F183,F204,F225,F246,F267,F288,F309,F330,F351,F372,F393,F414,F435,F456,F477)</f>
        <v>13.767038007647059</v>
      </c>
      <c r="G15" s="299" t="str">
        <f>CONCATENATE("(",ROUND((F15/$H16)*100,1),")")</f>
        <v>(3.8)</v>
      </c>
      <c r="H15" s="249">
        <f t="shared" ref="H15" si="16">SUM(H36,H57,H78,H99,H120,H141,H162,H183,H204,H225,H246,H267,H288,H309,H330,H351,H372,H393,H414,H435,H456,H477)</f>
        <v>166.29370045649887</v>
      </c>
      <c r="I15" s="299" t="str">
        <f>CONCATENATE("(",ROUND((H15/$H16)*100,1),")")</f>
        <v>(46.2)</v>
      </c>
      <c r="K15" s="249">
        <f t="shared" ref="K15:K16" si="17">B20-B15</f>
        <v>6.9188949900441372</v>
      </c>
      <c r="L15" s="249">
        <f t="shared" ref="L15:L16" si="18">D20-D15</f>
        <v>2.1595442976003056</v>
      </c>
      <c r="M15" s="249">
        <f t="shared" ref="M15:M16" si="19">F20-F15</f>
        <v>0.96339427120975607</v>
      </c>
      <c r="N15" s="249">
        <f t="shared" ref="N15:N16" si="20">SUM(K15:M15)</f>
        <v>10.041833558854199</v>
      </c>
    </row>
    <row r="16" spans="1:17" x14ac:dyDescent="0.2">
      <c r="A16" s="282" t="s">
        <v>363</v>
      </c>
      <c r="B16" s="249">
        <f t="shared" si="0"/>
        <v>210.28701184427283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101.8670476467373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47.853940508989872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360.00799999999992</v>
      </c>
      <c r="I16" s="299" t="str">
        <f>CONCATENATE("(",ROUND((H16/$H16)*100,1),")")</f>
        <v>(100)</v>
      </c>
      <c r="K16" s="249">
        <f t="shared" si="17"/>
        <v>9.5011202386051536</v>
      </c>
      <c r="L16" s="249">
        <f t="shared" si="18"/>
        <v>4.9789446187336921</v>
      </c>
      <c r="M16" s="249">
        <f t="shared" si="19"/>
        <v>2.3199351426610519</v>
      </c>
      <c r="N16" s="249">
        <f t="shared" si="20"/>
        <v>16.799999999999898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131.51709488370898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33.511927728143732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35.443443372794114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200.47246598464679</v>
      </c>
      <c r="I19" s="299" t="str">
        <f>CONCATENATE("(",ROUND((H19/$H21)*100,1),")")</f>
        <v>(53.2)</v>
      </c>
      <c r="K19" s="249">
        <f>B19-B9</f>
        <v>5.2731370969505633</v>
      </c>
      <c r="L19" s="249">
        <f>D19-D9</f>
        <v>4.0185858246183059</v>
      </c>
      <c r="M19" s="249">
        <f>F19-F9</f>
        <v>1.791789354800251</v>
      </c>
      <c r="N19" s="249">
        <f>SUM(K19:M19)</f>
        <v>11.08351227636912</v>
      </c>
    </row>
    <row r="20" spans="1:14" x14ac:dyDescent="0.2">
      <c r="A20" s="282" t="s">
        <v>365</v>
      </c>
      <c r="B20" s="249">
        <f t="shared" si="0"/>
        <v>88.271037199169001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73.334064537327265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14.730432278856815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176.33553401535309</v>
      </c>
      <c r="I20" s="299" t="str">
        <f>CONCATENATE("(",ROUND((H20/$H21)*100,1),")")</f>
        <v>(46.8)</v>
      </c>
      <c r="K20" s="249">
        <f t="shared" ref="K20:K21" si="30">B20-B10</f>
        <v>10.785182134114891</v>
      </c>
      <c r="L20" s="249">
        <f t="shared" ref="L20:L21" si="31">D20-D10</f>
        <v>3.2390708216513957</v>
      </c>
      <c r="M20" s="249">
        <f t="shared" ref="M20:M21" si="32">F20-F10</f>
        <v>1.2492347678644933</v>
      </c>
      <c r="N20" s="249">
        <f t="shared" ref="N20:N21" si="33">SUM(K20:M20)</f>
        <v>15.27348772363078</v>
      </c>
    </row>
    <row r="21" spans="1:14" x14ac:dyDescent="0.2">
      <c r="A21" s="282" t="s">
        <v>363</v>
      </c>
      <c r="B21" s="249">
        <f t="shared" si="0"/>
        <v>219.78813208287798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106.845992265471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50.173875651650924</v>
      </c>
      <c r="G21" s="299" t="str">
        <f>CONCATENATE("(",ROUND((F21/$H21)*100,1),")")</f>
        <v>(13.3)</v>
      </c>
      <c r="H21" s="249">
        <f t="shared" ref="H21" si="35">SUM(H42,H63,H84,H105,H126,H147,H168,H189,H210,H231,H252,H273,H294,H315,H336,H357,H378,H399,H420,H441,H462,H483)</f>
        <v>376.80799999999988</v>
      </c>
      <c r="I21" s="299" t="str">
        <f>CONCATENATE("(",ROUND((H21/$H21)*100,1),")")</f>
        <v>(100)</v>
      </c>
      <c r="K21" s="249">
        <f t="shared" si="30"/>
        <v>16.05831923106544</v>
      </c>
      <c r="L21" s="249">
        <f t="shared" si="31"/>
        <v>7.2576566462696661</v>
      </c>
      <c r="M21" s="249">
        <f t="shared" si="32"/>
        <v>3.0410241226647372</v>
      </c>
      <c r="N21" s="249">
        <f t="shared" si="33"/>
        <v>26.356999999999843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2.8796538005441987</v>
      </c>
      <c r="C30" s="299" t="str">
        <f>CONCATENATE("(",ROUND((B30/$H32)*100,1),")")</f>
        <v>(32.5)</v>
      </c>
      <c r="D30" s="302">
        <f>'Ind T6'!M9</f>
        <v>7.2877961930002871E-2</v>
      </c>
      <c r="E30" s="299" t="str">
        <f>CONCATENATE("(",ROUND((D30/$H32)*100,1),")")</f>
        <v>(0.8)</v>
      </c>
      <c r="F30" s="302">
        <f>'Ind T6'!N9</f>
        <v>2.9950114300384887</v>
      </c>
      <c r="G30" s="299" t="str">
        <f>CONCATENATE("(",ROUND((F30/$H32)*100,1),")")</f>
        <v>(33.8)</v>
      </c>
      <c r="H30" s="302">
        <f>SUM(B30,D30,F30)</f>
        <v>5.9475431925126898</v>
      </c>
      <c r="I30" s="299" t="str">
        <f>CONCATENATE("(",ROUND((H30/$H32)*100,1),")")</f>
        <v>(67.1)</v>
      </c>
      <c r="K30" s="302">
        <f>B35-B30</f>
        <v>0.20502780031370094</v>
      </c>
      <c r="L30" s="302">
        <f>D35-D30</f>
        <v>3.2345475093640691E-3</v>
      </c>
      <c r="M30" s="302">
        <f>F35-F30</f>
        <v>1.5489450805031613E-2</v>
      </c>
      <c r="N30" s="302">
        <f>SUM(K30:M30)</f>
        <v>0.22375179862809663</v>
      </c>
    </row>
    <row r="31" spans="1:14" x14ac:dyDescent="0.2">
      <c r="A31" s="282" t="s">
        <v>365</v>
      </c>
      <c r="B31" s="302">
        <f>'Ind T6'!L8</f>
        <v>1.6294265177942937</v>
      </c>
      <c r="C31" s="299" t="str">
        <f>CONCATENATE("(",ROUND((B31/$H32)*100,1),")")</f>
        <v>(18.4)</v>
      </c>
      <c r="D31" s="302">
        <f>'Ind T6'!M8</f>
        <v>7.8723787754036628E-2</v>
      </c>
      <c r="E31" s="299" t="str">
        <f>CONCATENATE("(",ROUND((D31/$H32)*100,1),")")</f>
        <v>(0.9)</v>
      </c>
      <c r="F31" s="302">
        <f>'Ind T6'!N8</f>
        <v>1.2093065019389686</v>
      </c>
      <c r="G31" s="299" t="str">
        <f>CONCATENATE("(",ROUND((F31/$H32)*100,1),")")</f>
        <v>(13.6)</v>
      </c>
      <c r="H31" s="302">
        <f t="shared" ref="H31" si="36">SUM(B31,D31,F31)</f>
        <v>2.9174568074872989</v>
      </c>
      <c r="I31" s="299" t="str">
        <f>CONCATENATE("(",ROUND((H31/$H32)*100,1),")")</f>
        <v>(32.9)</v>
      </c>
      <c r="K31" s="302">
        <f t="shared" ref="K31:K32" si="37">B36-B31</f>
        <v>5.895757487952924E-2</v>
      </c>
      <c r="L31" s="302">
        <f t="shared" ref="L31:L32" si="38">D36-D31</f>
        <v>4.7958501386927144E-4</v>
      </c>
      <c r="M31" s="302">
        <f t="shared" ref="M31:M32" si="39">F36-F31</f>
        <v>6.1811041478511353E-2</v>
      </c>
      <c r="N31" s="302">
        <f t="shared" ref="N31:N32" si="40">SUM(K31:M31)</f>
        <v>0.12124820137190986</v>
      </c>
    </row>
    <row r="32" spans="1:14" x14ac:dyDescent="0.2">
      <c r="A32" s="282" t="s">
        <v>363</v>
      </c>
      <c r="B32" s="302">
        <f>SUM(B30:B31)</f>
        <v>4.5090803183384924</v>
      </c>
      <c r="C32" s="299" t="str">
        <f>CONCATENATE("(",ROUND((B32/$H32)*100,1),")")</f>
        <v>(50.9)</v>
      </c>
      <c r="D32" s="302">
        <f>SUM(D30:D31)</f>
        <v>0.1516017496840395</v>
      </c>
      <c r="E32" s="299" t="str">
        <f>CONCATENATE("(",ROUND((D32/$H32)*100,1),")")</f>
        <v>(1.7)</v>
      </c>
      <c r="F32" s="302">
        <f>SUM(F30:F31)</f>
        <v>4.2043179319774575</v>
      </c>
      <c r="G32" s="299" t="str">
        <f>CONCATENATE("(",ROUND((F32/$H32)*100,1),")")</f>
        <v>(47.4)</v>
      </c>
      <c r="H32" s="302">
        <f>SUM(H30:H31)</f>
        <v>8.8649999999999878</v>
      </c>
      <c r="I32" s="299" t="str">
        <f>CONCATENATE("(",ROUND((H32/$H32)*100,1),")")</f>
        <v>(100)</v>
      </c>
      <c r="K32" s="302">
        <f t="shared" si="37"/>
        <v>0.26398537519323018</v>
      </c>
      <c r="L32" s="302">
        <f t="shared" si="38"/>
        <v>3.7141325232333267E-3</v>
      </c>
      <c r="M32" s="302">
        <f t="shared" si="39"/>
        <v>7.7300492283542965E-2</v>
      </c>
      <c r="N32" s="302">
        <f t="shared" si="40"/>
        <v>0.34500000000000647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3.0846816008578997</v>
      </c>
      <c r="C35" s="299" t="str">
        <f>CONCATENATE("(",ROUND((B35/$H37)*100,1),")")</f>
        <v>(33.5)</v>
      </c>
      <c r="D35" s="302">
        <f>'Ind T6'!R9</f>
        <v>7.611250943936694E-2</v>
      </c>
      <c r="E35" s="299" t="str">
        <f>CONCATENATE("(",ROUND((D35/$H37)*100,1),")")</f>
        <v>(0.8)</v>
      </c>
      <c r="F35" s="302">
        <f>'Ind T6'!S9</f>
        <v>3.0105008808435203</v>
      </c>
      <c r="G35" s="299" t="str">
        <f>CONCATENATE("(",ROUND((F35/$H37)*100,1),")")</f>
        <v>(32.7)</v>
      </c>
      <c r="H35" s="302">
        <f>SUM(B35,D35,F35)</f>
        <v>6.1712949911407868</v>
      </c>
      <c r="I35" s="299" t="str">
        <f>CONCATENATE("(",ROUND((H35/$H37)*100,1),")")</f>
        <v>(67)</v>
      </c>
      <c r="K35" s="302">
        <f>B40-B35</f>
        <v>0.23893701591940841</v>
      </c>
      <c r="L35" s="302">
        <f>D40-D35</f>
        <v>-2.2693344057037046E-5</v>
      </c>
      <c r="M35" s="302">
        <f>F40-F35</f>
        <v>-0.24114056922569382</v>
      </c>
      <c r="N35" s="302">
        <f>SUM(K35:M35)</f>
        <v>-2.2262466503424339E-3</v>
      </c>
    </row>
    <row r="36" spans="1:14" x14ac:dyDescent="0.2">
      <c r="A36" s="282" t="s">
        <v>365</v>
      </c>
      <c r="B36" s="302">
        <f>'Ind T6'!Q8</f>
        <v>1.6883840926738229</v>
      </c>
      <c r="C36" s="299" t="str">
        <f>CONCATENATE("(",ROUND((B36/$H37)*100,1),")")</f>
        <v>(18.3)</v>
      </c>
      <c r="D36" s="302">
        <f>'Ind T6'!R8</f>
        <v>7.92033727679059E-2</v>
      </c>
      <c r="E36" s="299" t="str">
        <f>CONCATENATE("(",ROUND((D36/$H37)*100,1),")")</f>
        <v>(0.9)</v>
      </c>
      <c r="F36" s="302">
        <f>'Ind T6'!S8</f>
        <v>1.27111754341748</v>
      </c>
      <c r="G36" s="299" t="str">
        <f>CONCATENATE("(",ROUND((F36/$H37)*100,1),")")</f>
        <v>(13.8)</v>
      </c>
      <c r="H36" s="302">
        <f t="shared" ref="H36" si="41">SUM(B36,D36,F36)</f>
        <v>3.0387050088592087</v>
      </c>
      <c r="I36" s="299" t="str">
        <f>CONCATENATE("(",ROUND((H36/$H37)*100,1),")")</f>
        <v>(33)</v>
      </c>
      <c r="K36" s="302">
        <f t="shared" ref="K36:K37" si="42">B41-B36</f>
        <v>-1.1704439524218735E-2</v>
      </c>
      <c r="L36" s="302">
        <f t="shared" ref="L36:L37" si="43">D41-D36</f>
        <v>-6.2034984430700407E-3</v>
      </c>
      <c r="M36" s="302">
        <f t="shared" ref="M36:M37" si="44">F41-F36</f>
        <v>3.0134184617630178E-2</v>
      </c>
      <c r="N36" s="302">
        <f t="shared" ref="N36:N37" si="45">SUM(K36:M36)</f>
        <v>1.2226246650341402E-2</v>
      </c>
    </row>
    <row r="37" spans="1:14" x14ac:dyDescent="0.2">
      <c r="A37" s="282" t="s">
        <v>363</v>
      </c>
      <c r="B37" s="302">
        <f>SUM(B35:B36)</f>
        <v>4.7730656935317226</v>
      </c>
      <c r="C37" s="299" t="str">
        <f>CONCATENATE("(",ROUND((B37/$H37)*100,1),")")</f>
        <v>(51.8)</v>
      </c>
      <c r="D37" s="302">
        <f>SUM(D35:D36)</f>
        <v>0.15531588220727283</v>
      </c>
      <c r="E37" s="299" t="str">
        <f>CONCATENATE("(",ROUND((D37/$H37)*100,1),")")</f>
        <v>(1.7)</v>
      </c>
      <c r="F37" s="302">
        <f>SUM(F35:F36)</f>
        <v>4.2816184242610005</v>
      </c>
      <c r="G37" s="299" t="str">
        <f>CONCATENATE("(",ROUND((F37/$H37)*100,1),")")</f>
        <v>(46.5)</v>
      </c>
      <c r="H37" s="302">
        <f>SUM(H35:H36)</f>
        <v>9.2099999999999955</v>
      </c>
      <c r="I37" s="299" t="str">
        <f>CONCATENATE("(",ROUND((H37/$H37)*100,1),")")</f>
        <v>(100)</v>
      </c>
      <c r="K37" s="302">
        <f t="shared" si="42"/>
        <v>0.22723257639518923</v>
      </c>
      <c r="L37" s="302">
        <f t="shared" si="43"/>
        <v>-6.2261917871270778E-3</v>
      </c>
      <c r="M37" s="302">
        <f t="shared" si="44"/>
        <v>-0.21100638460806387</v>
      </c>
      <c r="N37" s="302">
        <f t="shared" si="45"/>
        <v>9.999999999998288E-3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3.3236186167773081</v>
      </c>
      <c r="C40" s="299" t="str">
        <f>CONCATENATE("(",ROUND((B40/$H42)*100,1),")")</f>
        <v>(36)</v>
      </c>
      <c r="D40" s="302">
        <f>'Ind T6'!W9</f>
        <v>7.6089816095309903E-2</v>
      </c>
      <c r="E40" s="299" t="str">
        <f>CONCATENATE("(",ROUND((D40/$H42)*100,1),")")</f>
        <v>(0.8)</v>
      </c>
      <c r="F40" s="302">
        <f>'Ind T6'!X9</f>
        <v>2.7693603116178265</v>
      </c>
      <c r="G40" s="299" t="str">
        <f>CONCATENATE("(",ROUND((F40/$H42)*100,1),")")</f>
        <v>(30)</v>
      </c>
      <c r="H40" s="302">
        <f>SUM(B40,D40,F40)</f>
        <v>6.1690687444904446</v>
      </c>
      <c r="I40" s="299" t="str">
        <f>CONCATENATE("(",ROUND((H40/$H42)*100,1),")")</f>
        <v>(66.9)</v>
      </c>
      <c r="K40" s="302">
        <f>B40-B30</f>
        <v>0.44396481623310935</v>
      </c>
      <c r="L40" s="302">
        <f>D40-D30</f>
        <v>3.211854165307032E-3</v>
      </c>
      <c r="M40" s="302">
        <f>F40-F30</f>
        <v>-0.22565111842066221</v>
      </c>
      <c r="N40" s="302">
        <f>SUM(K40:M40)</f>
        <v>0.22152555197775414</v>
      </c>
    </row>
    <row r="41" spans="1:14" x14ac:dyDescent="0.2">
      <c r="A41" s="282" t="s">
        <v>365</v>
      </c>
      <c r="B41" s="302">
        <f>'Ind T6'!V8</f>
        <v>1.6766796531496042</v>
      </c>
      <c r="C41" s="299" t="str">
        <f>CONCATENATE("(",ROUND((B41/$H42)*100,1),")")</f>
        <v>(18.2)</v>
      </c>
      <c r="D41" s="302">
        <f>'Ind T6'!W8</f>
        <v>7.2999874324835859E-2</v>
      </c>
      <c r="E41" s="299" t="str">
        <f>CONCATENATE("(",ROUND((D41/$H42)*100,1),")")</f>
        <v>(0.8)</v>
      </c>
      <c r="F41" s="302">
        <f>'Ind T6'!X8</f>
        <v>1.3012517280351101</v>
      </c>
      <c r="G41" s="299" t="str">
        <f>CONCATENATE("(",ROUND((F41/$H42)*100,1),")")</f>
        <v>(14.1)</v>
      </c>
      <c r="H41" s="302">
        <f t="shared" ref="H41" si="46">SUM(B41,D41,F41)</f>
        <v>3.0509312555095502</v>
      </c>
      <c r="I41" s="299" t="str">
        <f>CONCATENATE("(",ROUND((H41/$H42)*100,1),")")</f>
        <v>(33.1)</v>
      </c>
      <c r="K41" s="302">
        <f t="shared" ref="K41:K42" si="47">B41-B31</f>
        <v>4.7253135355310505E-2</v>
      </c>
      <c r="L41" s="302">
        <f t="shared" ref="L41:L42" si="48">D41-D31</f>
        <v>-5.7239134292007693E-3</v>
      </c>
      <c r="M41" s="302">
        <f t="shared" ref="M41:M42" si="49">F41-F31</f>
        <v>9.194522609614153E-2</v>
      </c>
      <c r="N41" s="302">
        <f t="shared" ref="N41:N42" si="50">SUM(K41:M41)</f>
        <v>0.13347444802225128</v>
      </c>
    </row>
    <row r="42" spans="1:14" x14ac:dyDescent="0.2">
      <c r="A42" s="282" t="s">
        <v>363</v>
      </c>
      <c r="B42" s="302">
        <f>SUM(B40:B41)</f>
        <v>5.0002982699269118</v>
      </c>
      <c r="C42" s="299" t="str">
        <f>CONCATENATE("(",ROUND((B42/$H42)*100,1),")")</f>
        <v>(54.2)</v>
      </c>
      <c r="D42" s="302">
        <f>SUM(D40:D41)</f>
        <v>0.14908969042014575</v>
      </c>
      <c r="E42" s="299" t="str">
        <f>CONCATENATE("(",ROUND((D42/$H42)*100,1),")")</f>
        <v>(1.6)</v>
      </c>
      <c r="F42" s="302">
        <f>SUM(F40:F41)</f>
        <v>4.0706120396529366</v>
      </c>
      <c r="G42" s="299" t="str">
        <f>CONCATENATE("(",ROUND((F42/$H42)*100,1),")")</f>
        <v>(44.1)</v>
      </c>
      <c r="H42" s="302">
        <f>SUM(H40:H41)</f>
        <v>9.2199999999999953</v>
      </c>
      <c r="I42" s="299" t="str">
        <f>CONCATENATE("(",ROUND((H42/$H42)*100,1),")")</f>
        <v>(100)</v>
      </c>
      <c r="K42" s="302">
        <f t="shared" si="47"/>
        <v>0.49121795158841941</v>
      </c>
      <c r="L42" s="302">
        <f t="shared" si="48"/>
        <v>-2.5120592638937511E-3</v>
      </c>
      <c r="M42" s="302">
        <f t="shared" si="49"/>
        <v>-0.1337058923245209</v>
      </c>
      <c r="N42" s="302">
        <f t="shared" si="50"/>
        <v>0.35500000000000476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0.45070016750317832</v>
      </c>
      <c r="C51" s="299" t="str">
        <f>CONCATENATE("(",ROUND((B51/$H53)*100,1),")")</f>
        <v>(82.2)</v>
      </c>
      <c r="D51" s="302">
        <f>'Ind T6'!M18</f>
        <v>7.5728643216471424E-3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0.45827303182482548</v>
      </c>
      <c r="I51" s="299" t="str">
        <f>CONCATENATE("(",ROUND((H51/$H53)*100,1),")")</f>
        <v>(83.6)</v>
      </c>
      <c r="K51" s="302">
        <f>B56-B51</f>
        <v>-7.2466517421597432E-2</v>
      </c>
      <c r="L51" s="302">
        <f>D56-D51</f>
        <v>-1.1446921584430505E-3</v>
      </c>
      <c r="M51" s="302">
        <f>F56-F51</f>
        <v>0</v>
      </c>
      <c r="N51" s="302">
        <f>SUM(K51:M51)</f>
        <v>-7.3611209580040485E-2</v>
      </c>
    </row>
    <row r="52" spans="1:14" x14ac:dyDescent="0.2">
      <c r="A52" s="282" t="s">
        <v>365</v>
      </c>
      <c r="B52" s="302">
        <f>'Ind T6'!L17</f>
        <v>7.7793969850160183E-2</v>
      </c>
      <c r="C52" s="299" t="str">
        <f>CONCATENATE("(",ROUND((B52/$H53)*100,1),")")</f>
        <v>(14.2)</v>
      </c>
      <c r="D52" s="302">
        <f>'Ind T6'!M17</f>
        <v>1.1932998325013195E-2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8.972696817517338E-2</v>
      </c>
      <c r="I52" s="299" t="str">
        <f>CONCATENATE("(",ROUND((H52/$H53)*100,1),")")</f>
        <v>(16.4)</v>
      </c>
      <c r="K52" s="302">
        <f t="shared" ref="K52:K53" si="52">B57-B52</f>
        <v>-1.2740867556114033E-2</v>
      </c>
      <c r="L52" s="302">
        <f t="shared" ref="L52:L53" si="53">D57-D52</f>
        <v>-1.6479228638445718E-3</v>
      </c>
      <c r="M52" s="302">
        <f t="shared" ref="M52:M53" si="54">F57-F52</f>
        <v>0</v>
      </c>
      <c r="N52" s="302">
        <f t="shared" ref="N52:N53" si="55">SUM(K52:M52)</f>
        <v>-1.4388790419958605E-2</v>
      </c>
    </row>
    <row r="53" spans="1:14" x14ac:dyDescent="0.2">
      <c r="A53" s="282" t="s">
        <v>363</v>
      </c>
      <c r="B53" s="302">
        <f>SUM(B51:B52)</f>
        <v>0.5284941373533385</v>
      </c>
      <c r="C53" s="299" t="str">
        <f>CONCATENATE("(",ROUND((B53/$H53)*100,1),")")</f>
        <v>(96.4)</v>
      </c>
      <c r="D53" s="302">
        <f>SUM(D51:D52)</f>
        <v>1.9505862646660339E-2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0.54799999999999882</v>
      </c>
      <c r="I53" s="299" t="str">
        <f>CONCATENATE("(",ROUND((H53/$H53)*100,1),")")</f>
        <v>(100)</v>
      </c>
      <c r="K53" s="302">
        <f t="shared" si="52"/>
        <v>-8.5207384977711464E-2</v>
      </c>
      <c r="L53" s="302">
        <f t="shared" si="53"/>
        <v>-2.7926150222876249E-3</v>
      </c>
      <c r="M53" s="302">
        <f t="shared" si="54"/>
        <v>0</v>
      </c>
      <c r="N53" s="302">
        <f t="shared" si="55"/>
        <v>-8.7999999999999093E-2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0.37823365008158089</v>
      </c>
      <c r="C56" s="299" t="str">
        <f>CONCATENATE("(",ROUND((B56/$H58)*100,1),")")</f>
        <v>(82.2)</v>
      </c>
      <c r="D56" s="302">
        <f>'Ind T6'!R18</f>
        <v>6.428172163204092E-3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0.38466182224478496</v>
      </c>
      <c r="I56" s="299" t="str">
        <f>CONCATENATE("(",ROUND((H56/$H58)*100,1),")")</f>
        <v>(83.6)</v>
      </c>
      <c r="K56" s="302">
        <f>B61-B56</f>
        <v>-9.644700654391436E-2</v>
      </c>
      <c r="L56" s="302">
        <f>D61-D56</f>
        <v>-1.0890568119492697E-3</v>
      </c>
      <c r="M56" s="302">
        <f>F61-F56</f>
        <v>0</v>
      </c>
      <c r="N56" s="302">
        <f>SUM(K56:M56)</f>
        <v>-9.7536063355863623E-2</v>
      </c>
    </row>
    <row r="57" spans="1:14" x14ac:dyDescent="0.2">
      <c r="A57" s="282" t="s">
        <v>365</v>
      </c>
      <c r="B57" s="302">
        <f>'Ind T6'!Q17</f>
        <v>6.505310229404615E-2</v>
      </c>
      <c r="C57" s="299" t="str">
        <f>CONCATENATE("(",ROUND((B57/$H58)*100,1),")")</f>
        <v>(14.1)</v>
      </c>
      <c r="D57" s="302">
        <f>'Ind T6'!R17</f>
        <v>1.0285075461168624E-2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7.5338177755214772E-2</v>
      </c>
      <c r="I57" s="299" t="str">
        <f>CONCATENATE("(",ROUND((H57/$H58)*100,1),")")</f>
        <v>(16.4)</v>
      </c>
      <c r="K57" s="302">
        <f t="shared" ref="K57:K58" si="57">B62-B57</f>
        <v>-1.8187534209817682E-2</v>
      </c>
      <c r="L57" s="302">
        <f t="shared" ref="L57:L58" si="58">D62-D57</f>
        <v>-2.2764024343186091E-3</v>
      </c>
      <c r="M57" s="302">
        <f t="shared" ref="M57:M58" si="59">F62-F57</f>
        <v>0</v>
      </c>
      <c r="N57" s="302">
        <f t="shared" ref="N57:N58" si="60">SUM(K57:M57)</f>
        <v>-2.0463936644136291E-2</v>
      </c>
    </row>
    <row r="58" spans="1:14" x14ac:dyDescent="0.2">
      <c r="A58" s="282" t="s">
        <v>363</v>
      </c>
      <c r="B58" s="302">
        <f>SUM(B56:B57)</f>
        <v>0.44328675237562704</v>
      </c>
      <c r="C58" s="299" t="str">
        <f>CONCATENATE("(",ROUND((B58/$H58)*100,1),")")</f>
        <v>(96.4)</v>
      </c>
      <c r="D58" s="302">
        <f>SUM(D56:D57)</f>
        <v>1.6713247624372714E-2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0.45999999999999974</v>
      </c>
      <c r="I58" s="299" t="str">
        <f>CONCATENATE("(",ROUND((H58/$H58)*100,1),")")</f>
        <v>(100)</v>
      </c>
      <c r="K58" s="302">
        <f t="shared" si="57"/>
        <v>-0.11463454075373203</v>
      </c>
      <c r="L58" s="302">
        <f t="shared" si="58"/>
        <v>-3.3654592462678771E-3</v>
      </c>
      <c r="M58" s="302">
        <f t="shared" si="59"/>
        <v>0</v>
      </c>
      <c r="N58" s="302">
        <f t="shared" si="60"/>
        <v>-0.11799999999999991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0.28178664353766653</v>
      </c>
      <c r="C61" s="299" t="str">
        <f>CONCATENATE("(",ROUND((B61/$H63)*100,1),")")</f>
        <v>(82.4)</v>
      </c>
      <c r="D61" s="302">
        <f>'Ind T6'!W18</f>
        <v>5.3391153512548223E-3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0.28712575888892133</v>
      </c>
      <c r="I61" s="299" t="str">
        <f>CONCATENATE("(",ROUND((H61/$H63)*100,1),")")</f>
        <v>(84)</v>
      </c>
      <c r="K61" s="302">
        <f>B61-B51</f>
        <v>-0.16891352396551179</v>
      </c>
      <c r="L61" s="302">
        <f>D61-D51</f>
        <v>-2.2337489703923201E-3</v>
      </c>
      <c r="M61" s="302">
        <f>F61-F51</f>
        <v>0</v>
      </c>
      <c r="N61" s="302">
        <f>SUM(K61:M61)</f>
        <v>-0.17114727293590412</v>
      </c>
    </row>
    <row r="62" spans="1:14" x14ac:dyDescent="0.2">
      <c r="A62" s="282" t="s">
        <v>365</v>
      </c>
      <c r="B62" s="302">
        <f>'Ind T6'!V17</f>
        <v>4.6865568084228468E-2</v>
      </c>
      <c r="C62" s="299" t="str">
        <f>CONCATENATE("(",ROUND((B62/$H63)*100,1),")")</f>
        <v>(13.7)</v>
      </c>
      <c r="D62" s="302">
        <f>'Ind T6'!W17</f>
        <v>8.0086730268500144E-3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5.4874241111078484E-2</v>
      </c>
      <c r="I62" s="299" t="str">
        <f>CONCATENATE("(",ROUND((H62/$H63)*100,1),")")</f>
        <v>(16)</v>
      </c>
      <c r="K62" s="302">
        <f t="shared" ref="K62:K63" si="62">B62-B52</f>
        <v>-3.0928401765931715E-2</v>
      </c>
      <c r="L62" s="302">
        <f t="shared" ref="L62:L63" si="63">D62-D52</f>
        <v>-3.924325298163181E-3</v>
      </c>
      <c r="M62" s="302">
        <f t="shared" ref="M62:M63" si="64">F62-F52</f>
        <v>0</v>
      </c>
      <c r="N62" s="302">
        <f t="shared" ref="N62:N63" si="65">SUM(K62:M62)</f>
        <v>-3.4852727064094896E-2</v>
      </c>
    </row>
    <row r="63" spans="1:14" x14ac:dyDescent="0.2">
      <c r="A63" s="282" t="s">
        <v>363</v>
      </c>
      <c r="B63" s="302">
        <f>SUM(B61:B62)</f>
        <v>0.32865221162189501</v>
      </c>
      <c r="C63" s="299" t="str">
        <f>CONCATENATE("(",ROUND((B63/$H63)*100,1),")")</f>
        <v>(96.1)</v>
      </c>
      <c r="D63" s="302">
        <f>SUM(D61:D62)</f>
        <v>1.3347788378104837E-2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0.3419999999999998</v>
      </c>
      <c r="I63" s="299" t="str">
        <f>CONCATENATE("(",ROUND((H63/$H63)*100,1),")")</f>
        <v>(100)</v>
      </c>
      <c r="K63" s="302">
        <f t="shared" si="62"/>
        <v>-0.19984192573144349</v>
      </c>
      <c r="L63" s="302">
        <f t="shared" si="63"/>
        <v>-6.158074268555502E-3</v>
      </c>
      <c r="M63" s="302">
        <f t="shared" si="64"/>
        <v>0</v>
      </c>
      <c r="N63" s="302">
        <f t="shared" si="65"/>
        <v>-0.20599999999999899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5.8159272120206866</v>
      </c>
      <c r="C72" s="299" t="str">
        <f>CONCATENATE("(",ROUND((B72/$H74)*100,1),")")</f>
        <v>(59.2)</v>
      </c>
      <c r="D72" s="302">
        <f>'Ind T6'!M27</f>
        <v>0.54296167359598513</v>
      </c>
      <c r="E72" s="299" t="str">
        <f>CONCATENATE("(",ROUND((D72/$H74)*100,1),")")</f>
        <v>(5.5)</v>
      </c>
      <c r="F72" s="302">
        <f>'Ind T6'!N27</f>
        <v>0.10031425309056531</v>
      </c>
      <c r="G72" s="299" t="str">
        <f>CONCATENATE("(",ROUND((F72/$H74)*100,1),")")</f>
        <v>(1)</v>
      </c>
      <c r="H72" s="302">
        <f>SUM(B72,D72,F72)</f>
        <v>6.4592031387072373</v>
      </c>
      <c r="I72" s="299" t="str">
        <f>CONCATENATE("(",ROUND((H72/$H74)*100,1),")")</f>
        <v>(65.8)</v>
      </c>
      <c r="K72" s="302">
        <f>B77-B72</f>
        <v>-2.6868958811314236E-2</v>
      </c>
      <c r="L72" s="302">
        <f>D77-D72</f>
        <v>3.5940399805572953E-3</v>
      </c>
      <c r="M72" s="302">
        <f>F77-F72</f>
        <v>1.2835177848027624E-3</v>
      </c>
      <c r="N72" s="302">
        <f>SUM(K72:M72)</f>
        <v>-2.1991401045954179E-2</v>
      </c>
    </row>
    <row r="73" spans="1:14" x14ac:dyDescent="0.2">
      <c r="A73" s="282" t="s">
        <v>365</v>
      </c>
      <c r="B73" s="302">
        <f>'Ind T6'!L26</f>
        <v>2.5664927387714633</v>
      </c>
      <c r="C73" s="299" t="str">
        <f>CONCATENATE("(",ROUND((B73/$H74)*100,1),")")</f>
        <v>(26.1)</v>
      </c>
      <c r="D73" s="302">
        <f>'Ind T6'!M26</f>
        <v>0.63062885754388254</v>
      </c>
      <c r="E73" s="299" t="str">
        <f>CONCATENATE("(",ROUND((D73/$H74)*100,1),")")</f>
        <v>(6.4)</v>
      </c>
      <c r="F73" s="302">
        <f>'Ind T6'!N26</f>
        <v>0.16067526497741522</v>
      </c>
      <c r="G73" s="299" t="str">
        <f>CONCATENATE("(",ROUND((F73/$H74)*100,1),")")</f>
        <v>(1.6)</v>
      </c>
      <c r="H73" s="302">
        <f t="shared" ref="H73" si="66">SUM(B73,D73,F73)</f>
        <v>3.3577968612927607</v>
      </c>
      <c r="I73" s="299" t="str">
        <f>CONCATENATE("(",ROUND((H73/$H74)*100,1),")")</f>
        <v>(34.2)</v>
      </c>
      <c r="K73" s="302">
        <f t="shared" ref="K73:K74" si="67">B78-B73</f>
        <v>0.11275272611695764</v>
      </c>
      <c r="L73" s="302">
        <f t="shared" ref="L73:L74" si="68">D78-D73</f>
        <v>2.846195442236743E-3</v>
      </c>
      <c r="M73" s="302">
        <f t="shared" ref="M73:M74" si="69">F78-F73</f>
        <v>5.3924794867619696E-3</v>
      </c>
      <c r="N73" s="302">
        <f t="shared" ref="N73:N74" si="70">SUM(K73:M73)</f>
        <v>0.12099140104595635</v>
      </c>
    </row>
    <row r="74" spans="1:14" x14ac:dyDescent="0.2">
      <c r="A74" s="282" t="s">
        <v>363</v>
      </c>
      <c r="B74" s="302">
        <f>SUM(B72:B73)</f>
        <v>8.3824199507921495</v>
      </c>
      <c r="C74" s="299" t="str">
        <f>CONCATENATE("(",ROUND((B74/$H74)*100,1),")")</f>
        <v>(85.4)</v>
      </c>
      <c r="D74" s="302">
        <f>SUM(D72:D73)</f>
        <v>1.1735905311398676</v>
      </c>
      <c r="E74" s="299" t="str">
        <f>CONCATENATE("(",ROUND((D74/$H74)*100,1),")")</f>
        <v>(12)</v>
      </c>
      <c r="F74" s="302">
        <f>SUM(F72:F73)</f>
        <v>0.26098951806798054</v>
      </c>
      <c r="G74" s="299" t="str">
        <f>CONCATENATE("(",ROUND((F74/$H74)*100,1),")")</f>
        <v>(2.7)</v>
      </c>
      <c r="H74" s="302">
        <f>SUM(H72:H73)</f>
        <v>9.8169999999999984</v>
      </c>
      <c r="I74" s="299" t="str">
        <f>CONCATENATE("(",ROUND((H74/$H74)*100,1),")")</f>
        <v>(100)</v>
      </c>
      <c r="K74" s="302">
        <f t="shared" si="67"/>
        <v>8.5883767305643843E-2</v>
      </c>
      <c r="L74" s="302">
        <f t="shared" si="68"/>
        <v>6.4402354227941494E-3</v>
      </c>
      <c r="M74" s="302">
        <f t="shared" si="69"/>
        <v>6.6759972715647042E-3</v>
      </c>
      <c r="N74" s="302">
        <f t="shared" si="70"/>
        <v>9.9000000000002697E-2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5.7890582532093724</v>
      </c>
      <c r="C77" s="299" t="str">
        <f>CONCATENATE("(",ROUND((B77/$H79)*100,1),")")</f>
        <v>(58.4)</v>
      </c>
      <c r="D77" s="302">
        <f>'Ind T6'!R27</f>
        <v>0.54655571357654242</v>
      </c>
      <c r="E77" s="299" t="str">
        <f>CONCATENATE("(",ROUND((D77/$H79)*100,1),")")</f>
        <v>(5.5)</v>
      </c>
      <c r="F77" s="302">
        <f>'Ind T6'!S27</f>
        <v>0.10159777087536807</v>
      </c>
      <c r="G77" s="299" t="str">
        <f>CONCATENATE("(",ROUND((F77/$H79)*100,1),")")</f>
        <v>(1)</v>
      </c>
      <c r="H77" s="302">
        <f>SUM(B77,D77,F77)</f>
        <v>6.4372117376612827</v>
      </c>
      <c r="I77" s="299" t="str">
        <f>CONCATENATE("(",ROUND((H77/$H79)*100,1),")")</f>
        <v>(64.9)</v>
      </c>
      <c r="K77" s="302">
        <f>B82-B77</f>
        <v>-0.32984352104318226</v>
      </c>
      <c r="L77" s="302">
        <f>D82-D77</f>
        <v>-1.9822184849356161E-2</v>
      </c>
      <c r="M77" s="302">
        <f>F82-F77</f>
        <v>-4.8379482357516213E-5</v>
      </c>
      <c r="N77" s="302">
        <f>SUM(K77:M77)</f>
        <v>-0.34971408537489596</v>
      </c>
    </row>
    <row r="78" spans="1:14" x14ac:dyDescent="0.2">
      <c r="A78" s="282" t="s">
        <v>365</v>
      </c>
      <c r="B78" s="302">
        <f>'Ind T6'!Q26</f>
        <v>2.679245464888421</v>
      </c>
      <c r="C78" s="299" t="str">
        <f>CONCATENATE("(",ROUND((B78/$H79)*100,1),")")</f>
        <v>(27)</v>
      </c>
      <c r="D78" s="302">
        <f>'Ind T6'!R26</f>
        <v>0.63347505298611928</v>
      </c>
      <c r="E78" s="299" t="str">
        <f>CONCATENATE("(",ROUND((D78/$H79)*100,1),")")</f>
        <v>(6.4)</v>
      </c>
      <c r="F78" s="302">
        <f>'Ind T6'!S26</f>
        <v>0.16606774446417719</v>
      </c>
      <c r="G78" s="299" t="str">
        <f>CONCATENATE("(",ROUND((F78/$H79)*100,1),")")</f>
        <v>(1.7)</v>
      </c>
      <c r="H78" s="302">
        <f t="shared" ref="H78" si="71">SUM(B78,D78,F78)</f>
        <v>3.4787882623387176</v>
      </c>
      <c r="I78" s="299" t="str">
        <f>CONCATENATE("(",ROUND((H78/$H79)*100,1),")")</f>
        <v>(35.1)</v>
      </c>
      <c r="K78" s="302">
        <f t="shared" ref="K78:K79" si="72">B83-B78</f>
        <v>7.9273271854758409E-2</v>
      </c>
      <c r="L78" s="302">
        <f t="shared" ref="L78:L79" si="73">D83-D78</f>
        <v>-2.7343133257498264E-2</v>
      </c>
      <c r="M78" s="302">
        <f t="shared" ref="M78:M79" si="74">F83-F78</f>
        <v>7.839467776267206E-4</v>
      </c>
      <c r="N78" s="302">
        <f t="shared" ref="N78:N79" si="75">SUM(K78:M78)</f>
        <v>5.2714085374886865E-2</v>
      </c>
    </row>
    <row r="79" spans="1:14" x14ac:dyDescent="0.2">
      <c r="A79" s="282" t="s">
        <v>363</v>
      </c>
      <c r="B79" s="302">
        <f>SUM(B77:B78)</f>
        <v>8.4683037180977934</v>
      </c>
      <c r="C79" s="299" t="str">
        <f>CONCATENATE("(",ROUND((B79/$H79)*100,1),")")</f>
        <v>(85.4)</v>
      </c>
      <c r="D79" s="302">
        <f>SUM(D77:D78)</f>
        <v>1.1800307665626617</v>
      </c>
      <c r="E79" s="299" t="str">
        <f>CONCATENATE("(",ROUND((D79/$H79)*100,1),")")</f>
        <v>(11.9)</v>
      </c>
      <c r="F79" s="302">
        <f>SUM(F77:F78)</f>
        <v>0.26766551533954525</v>
      </c>
      <c r="G79" s="299" t="str">
        <f>CONCATENATE("(",ROUND((F79/$H79)*100,1),")")</f>
        <v>(2.7)</v>
      </c>
      <c r="H79" s="302">
        <f>SUM(H77:H78)</f>
        <v>9.9160000000000004</v>
      </c>
      <c r="I79" s="299" t="str">
        <f>CONCATENATE("(",ROUND((H79/$H79)*100,1),")")</f>
        <v>(100)</v>
      </c>
      <c r="K79" s="302">
        <f t="shared" si="72"/>
        <v>-0.2505702491884243</v>
      </c>
      <c r="L79" s="302">
        <f t="shared" si="73"/>
        <v>-4.7165318106854315E-2</v>
      </c>
      <c r="M79" s="302">
        <f t="shared" si="74"/>
        <v>7.3556729526919051E-4</v>
      </c>
      <c r="N79" s="302">
        <f t="shared" si="75"/>
        <v>-0.29700000000000942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5.4592147321661901</v>
      </c>
      <c r="C82" s="299" t="str">
        <f>CONCATENATE("(",ROUND((B82/$H84)*100,1),")")</f>
        <v>(56.8)</v>
      </c>
      <c r="D82" s="302">
        <f>'Ind T6'!W27</f>
        <v>0.52673352872718626</v>
      </c>
      <c r="E82" s="299" t="str">
        <f>CONCATENATE("(",ROUND((D82/$H84)*100,1),")")</f>
        <v>(5.5)</v>
      </c>
      <c r="F82" s="302">
        <f>'Ind T6'!X27</f>
        <v>0.10154939139301056</v>
      </c>
      <c r="G82" s="299" t="str">
        <f>CONCATENATE("(",ROUND((F82/$H84)*100,1),")")</f>
        <v>(1.1)</v>
      </c>
      <c r="H82" s="302">
        <f>SUM(B82,D82,F82)</f>
        <v>6.0874976522863875</v>
      </c>
      <c r="I82" s="299" t="str">
        <f>CONCATENATE("(",ROUND((H82/$H84)*100,1),")")</f>
        <v>(63.3)</v>
      </c>
      <c r="K82" s="302">
        <f>B82-B72</f>
        <v>-0.3567124798544965</v>
      </c>
      <c r="L82" s="302">
        <f>D82-D72</f>
        <v>-1.6228144868798866E-2</v>
      </c>
      <c r="M82" s="302">
        <f>F82-F72</f>
        <v>1.2351383024452461E-3</v>
      </c>
      <c r="N82" s="302">
        <f>SUM(K82:M82)</f>
        <v>-0.37170548642085011</v>
      </c>
    </row>
    <row r="83" spans="1:14" x14ac:dyDescent="0.2">
      <c r="A83" s="282" t="s">
        <v>365</v>
      </c>
      <c r="B83" s="302">
        <f>'Ind T6'!V26</f>
        <v>2.7585187367431794</v>
      </c>
      <c r="C83" s="299" t="str">
        <f>CONCATENATE("(",ROUND((B83/$H84)*100,1),")")</f>
        <v>(28.7)</v>
      </c>
      <c r="D83" s="302">
        <f>'Ind T6'!W26</f>
        <v>0.60613191972862102</v>
      </c>
      <c r="E83" s="299" t="str">
        <f>CONCATENATE("(",ROUND((D83/$H84)*100,1),")")</f>
        <v>(6.3)</v>
      </c>
      <c r="F83" s="302">
        <f>'Ind T6'!X26</f>
        <v>0.16685169124180391</v>
      </c>
      <c r="G83" s="299" t="str">
        <f>CONCATENATE("(",ROUND((F83/$H84)*100,1),")")</f>
        <v>(1.7)</v>
      </c>
      <c r="H83" s="302">
        <f t="shared" ref="H83" si="76">SUM(B83,D83,F83)</f>
        <v>3.5315023477136047</v>
      </c>
      <c r="I83" s="299" t="str">
        <f>CONCATENATE("(",ROUND((H83/$H84)*100,1),")")</f>
        <v>(36.7)</v>
      </c>
      <c r="K83" s="302">
        <f t="shared" ref="K83:K84" si="77">B83-B73</f>
        <v>0.19202599797171604</v>
      </c>
      <c r="L83" s="302">
        <f t="shared" ref="L83:L84" si="78">D83-D73</f>
        <v>-2.4496937815261521E-2</v>
      </c>
      <c r="M83" s="302">
        <f t="shared" ref="M83:M84" si="79">F83-F73</f>
        <v>6.1764262643886902E-3</v>
      </c>
      <c r="N83" s="302">
        <f t="shared" ref="N83:N84" si="80">SUM(K83:M83)</f>
        <v>0.17370548642084321</v>
      </c>
    </row>
    <row r="84" spans="1:14" x14ac:dyDescent="0.2">
      <c r="A84" s="282" t="s">
        <v>363</v>
      </c>
      <c r="B84" s="302">
        <f>SUM(B82:B83)</f>
        <v>8.2177334689093691</v>
      </c>
      <c r="C84" s="299" t="str">
        <f>CONCATENATE("(",ROUND((B84/$H84)*100,1),")")</f>
        <v>(85.4)</v>
      </c>
      <c r="D84" s="302">
        <f>SUM(D82:D83)</f>
        <v>1.1328654484558074</v>
      </c>
      <c r="E84" s="299" t="str">
        <f>CONCATENATE("(",ROUND((D84/$H84)*100,1),")")</f>
        <v>(11.8)</v>
      </c>
      <c r="F84" s="302">
        <f>SUM(F82:F83)</f>
        <v>0.26840108263481444</v>
      </c>
      <c r="G84" s="299" t="str">
        <f>CONCATENATE("(",ROUND((F84/$H84)*100,1),")")</f>
        <v>(2.8)</v>
      </c>
      <c r="H84" s="302">
        <f>SUM(H82:H83)</f>
        <v>9.6189999999999927</v>
      </c>
      <c r="I84" s="299" t="str">
        <f>CONCATENATE("(",ROUND((H84/$H84)*100,1),")")</f>
        <v>(100)</v>
      </c>
      <c r="K84" s="302">
        <f t="shared" si="77"/>
        <v>-0.16468648188278046</v>
      </c>
      <c r="L84" s="302">
        <f t="shared" si="78"/>
        <v>-4.0725082684060165E-2</v>
      </c>
      <c r="M84" s="302">
        <f t="shared" si="79"/>
        <v>7.4115645668338948E-3</v>
      </c>
      <c r="N84" s="302">
        <f t="shared" si="80"/>
        <v>-0.19800000000000673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4.0342027326866132</v>
      </c>
      <c r="C93" s="299" t="str">
        <f>CONCATENATE("(",ROUND((B93/$H95)*100,1),")")</f>
        <v>(71.4)</v>
      </c>
      <c r="D93" s="302">
        <f>'Ind T6'!M36</f>
        <v>0.15398194319450478</v>
      </c>
      <c r="E93" s="299" t="str">
        <f>CONCATENATE("(",ROUND((D93/$H95)*100,1),")")</f>
        <v>(2.7)</v>
      </c>
      <c r="F93" s="302">
        <f>'Ind T6'!N36</f>
        <v>0.15162254245071896</v>
      </c>
      <c r="G93" s="299" t="str">
        <f>CONCATENATE("(",ROUND((F93/$H95)*100,1),")")</f>
        <v>(2.7)</v>
      </c>
      <c r="H93" s="302">
        <f>SUM(B93,D93,F93)</f>
        <v>4.3398072183318366</v>
      </c>
      <c r="I93" s="299" t="str">
        <f>CONCATENATE("(",ROUND((H93/$H95)*100,1),")")</f>
        <v>(76.8)</v>
      </c>
      <c r="K93" s="302">
        <f>B98-B93</f>
        <v>0.33537425682330912</v>
      </c>
      <c r="L93" s="302">
        <f>D98-D93</f>
        <v>2.0103797227483816E-2</v>
      </c>
      <c r="M93" s="302">
        <f>F98-F93</f>
        <v>1.5614331211912413E-2</v>
      </c>
      <c r="N93" s="302">
        <f>SUM(K93:M93)</f>
        <v>0.37109238526270533</v>
      </c>
    </row>
    <row r="94" spans="1:14" x14ac:dyDescent="0.2">
      <c r="A94" s="282" t="s">
        <v>365</v>
      </c>
      <c r="B94" s="302">
        <f>'Ind T6'!L35</f>
        <v>0.98076563495156122</v>
      </c>
      <c r="C94" s="299" t="str">
        <f>CONCATENATE("(",ROUND((B94/$H95)*100,1),")")</f>
        <v>(17.3)</v>
      </c>
      <c r="D94" s="302">
        <f>'Ind T6'!M35</f>
        <v>0.25121408958135827</v>
      </c>
      <c r="E94" s="299" t="str">
        <f>CONCATENATE("(",ROUND((D94/$H95)*100,1),")")</f>
        <v>(4.4)</v>
      </c>
      <c r="F94" s="302">
        <f>'Ind T6'!N35</f>
        <v>8.12130571352562E-2</v>
      </c>
      <c r="G94" s="299" t="str">
        <f>CONCATENATE("(",ROUND((F94/$H95)*100,1),")")</f>
        <v>(1.4)</v>
      </c>
      <c r="H94" s="302">
        <f t="shared" ref="H94" si="81">SUM(B94,D94,F94)</f>
        <v>1.3131927816681757</v>
      </c>
      <c r="I94" s="299" t="str">
        <f>CONCATENATE("(",ROUND((H94/$H95)*100,1),")")</f>
        <v>(23.2)</v>
      </c>
      <c r="K94" s="302">
        <f t="shared" ref="K94:K95" si="82">B99-B94</f>
        <v>7.5205093807212187E-2</v>
      </c>
      <c r="L94" s="302">
        <f t="shared" ref="L94:L95" si="83">D99-D94</f>
        <v>1.888031025426623E-2</v>
      </c>
      <c r="M94" s="302">
        <f t="shared" ref="M94:M95" si="84">F99-F94</f>
        <v>7.8222106758104315E-3</v>
      </c>
      <c r="N94" s="302">
        <f t="shared" ref="N94:N95" si="85">SUM(K94:M94)</f>
        <v>0.10190761473728885</v>
      </c>
    </row>
    <row r="95" spans="1:14" x14ac:dyDescent="0.2">
      <c r="A95" s="282" t="s">
        <v>363</v>
      </c>
      <c r="B95" s="302">
        <f>SUM(B93:B94)</f>
        <v>5.0149683676381747</v>
      </c>
      <c r="C95" s="299" t="str">
        <f>CONCATENATE("(",ROUND((B95/$H95)*100,1),")")</f>
        <v>(88.7)</v>
      </c>
      <c r="D95" s="302">
        <f>SUM(D93:D94)</f>
        <v>0.40519603277586302</v>
      </c>
      <c r="E95" s="299" t="str">
        <f>CONCATENATE("(",ROUND((D95/$H95)*100,1),")")</f>
        <v>(7.2)</v>
      </c>
      <c r="F95" s="302">
        <f>SUM(F93:F94)</f>
        <v>0.23283559958597516</v>
      </c>
      <c r="G95" s="299" t="str">
        <f>CONCATENATE("(",ROUND((F95/$H95)*100,1),")")</f>
        <v>(4.1)</v>
      </c>
      <c r="H95" s="302">
        <f>SUM(H93:H94)</f>
        <v>5.653000000000012</v>
      </c>
      <c r="I95" s="299" t="str">
        <f>CONCATENATE("(",ROUND((H95/$H95)*100,1),")")</f>
        <v>(100)</v>
      </c>
      <c r="K95" s="302">
        <f t="shared" si="82"/>
        <v>0.41057935063052131</v>
      </c>
      <c r="L95" s="302">
        <f t="shared" si="83"/>
        <v>3.8984107481750074E-2</v>
      </c>
      <c r="M95" s="302">
        <f t="shared" si="84"/>
        <v>2.3436541887722873E-2</v>
      </c>
      <c r="N95" s="302">
        <f t="shared" si="85"/>
        <v>0.47299999999999426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4.3695769895099223</v>
      </c>
      <c r="C98" s="299" t="str">
        <f>CONCATENATE("(",ROUND((B98/$H100)*100,1),")")</f>
        <v>(71.3)</v>
      </c>
      <c r="D98" s="302">
        <f>'Ind T6'!R36</f>
        <v>0.1740857404219886</v>
      </c>
      <c r="E98" s="299" t="str">
        <f>CONCATENATE("(",ROUND((D98/$H100)*100,1),")")</f>
        <v>(2.8)</v>
      </c>
      <c r="F98" s="302">
        <f>'Ind T6'!S36</f>
        <v>0.16723687366263137</v>
      </c>
      <c r="G98" s="299" t="str">
        <f>CONCATENATE("(",ROUND((F98/$H100)*100,1),")")</f>
        <v>(2.7)</v>
      </c>
      <c r="H98" s="302">
        <f>SUM(B98,D98,F98)</f>
        <v>4.7108996035945419</v>
      </c>
      <c r="I98" s="299" t="str">
        <f>CONCATENATE("(",ROUND((H98/$H100)*100,1),")")</f>
        <v>(76.9)</v>
      </c>
      <c r="K98" s="302">
        <f>B103-B98</f>
        <v>-0.39816996388197934</v>
      </c>
      <c r="L98" s="302">
        <f>D103-D98</f>
        <v>-4.6719332855038875E-3</v>
      </c>
      <c r="M98" s="302">
        <f>F103-F98</f>
        <v>-8.7732903196256484E-3</v>
      </c>
      <c r="N98" s="302">
        <f>SUM(K98:M98)</f>
        <v>-0.41161518748710885</v>
      </c>
    </row>
    <row r="99" spans="1:14" x14ac:dyDescent="0.2">
      <c r="A99" s="282" t="s">
        <v>365</v>
      </c>
      <c r="B99" s="302">
        <f>'Ind T6'!Q35</f>
        <v>1.0559707287587734</v>
      </c>
      <c r="C99" s="299" t="str">
        <f>CONCATENATE("(",ROUND((B99/$H100)*100,1),")")</f>
        <v>(17.2)</v>
      </c>
      <c r="D99" s="302">
        <f>'Ind T6'!R35</f>
        <v>0.2700943998356245</v>
      </c>
      <c r="E99" s="299" t="str">
        <f>CONCATENATE("(",ROUND((D99/$H100)*100,1),")")</f>
        <v>(4.4)</v>
      </c>
      <c r="F99" s="302">
        <f>'Ind T6'!S35</f>
        <v>8.9035267811066632E-2</v>
      </c>
      <c r="G99" s="299" t="str">
        <f>CONCATENATE("(",ROUND((F99/$H100)*100,1),")")</f>
        <v>(1.5)</v>
      </c>
      <c r="H99" s="302">
        <f t="shared" ref="H99" si="86">SUM(B99,D99,F99)</f>
        <v>1.4151003964054645</v>
      </c>
      <c r="I99" s="299" t="str">
        <f>CONCATENATE("(",ROUND((H99/$H100)*100,1),")")</f>
        <v>(23.1)</v>
      </c>
      <c r="K99" s="302">
        <f t="shared" ref="K99:K100" si="87">B104-B99</f>
        <v>-0.11576185854986687</v>
      </c>
      <c r="L99" s="302">
        <f t="shared" ref="L99:L100" si="88">D104-D99</f>
        <v>-2.6672183642640623E-2</v>
      </c>
      <c r="M99" s="302">
        <f t="shared" ref="M99:M100" si="89">F104-F99</f>
        <v>-3.9507703204033212E-3</v>
      </c>
      <c r="N99" s="302">
        <f t="shared" ref="N99:N100" si="90">SUM(K99:M99)</f>
        <v>-0.1463848125129108</v>
      </c>
    </row>
    <row r="100" spans="1:14" x14ac:dyDescent="0.2">
      <c r="A100" s="282" t="s">
        <v>363</v>
      </c>
      <c r="B100" s="302">
        <f>SUM(B98:B99)</f>
        <v>5.425547718268696</v>
      </c>
      <c r="C100" s="299" t="str">
        <f>CONCATENATE("(",ROUND((B100/$H100)*100,1),")")</f>
        <v>(88.6)</v>
      </c>
      <c r="D100" s="302">
        <f>SUM(D98:D99)</f>
        <v>0.4441801402576131</v>
      </c>
      <c r="E100" s="299" t="str">
        <f>CONCATENATE("(",ROUND((D100/$H100)*100,1),")")</f>
        <v>(7.3)</v>
      </c>
      <c r="F100" s="302">
        <f>SUM(F98:F99)</f>
        <v>0.25627214147369803</v>
      </c>
      <c r="G100" s="299" t="str">
        <f>CONCATENATE("(",ROUND((F100/$H100)*100,1),")")</f>
        <v>(4.2)</v>
      </c>
      <c r="H100" s="302">
        <f>SUM(H98:H99)</f>
        <v>6.1260000000000066</v>
      </c>
      <c r="I100" s="299" t="str">
        <f>CONCATENATE("(",ROUND((H100/$H100)*100,1),")")</f>
        <v>(100)</v>
      </c>
      <c r="K100" s="302">
        <f t="shared" si="87"/>
        <v>-0.51393182243184654</v>
      </c>
      <c r="L100" s="302">
        <f t="shared" si="88"/>
        <v>-3.1344116928144539E-2</v>
      </c>
      <c r="M100" s="302">
        <f t="shared" si="89"/>
        <v>-1.2724060640029011E-2</v>
      </c>
      <c r="N100" s="302">
        <f t="shared" si="90"/>
        <v>-0.55800000000002004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3.971407025627943</v>
      </c>
      <c r="C103" s="299" t="str">
        <f>CONCATENATE("(",ROUND((B103/$H105)*100,1),")")</f>
        <v>(71.3)</v>
      </c>
      <c r="D103" s="302">
        <f>'Ind T6'!W36</f>
        <v>0.16941380713648471</v>
      </c>
      <c r="E103" s="299" t="str">
        <f>CONCATENATE("(",ROUND((D103/$H105)*100,1),")")</f>
        <v>(3)</v>
      </c>
      <c r="F103" s="302">
        <f>'Ind T6'!X36</f>
        <v>0.15846358334300573</v>
      </c>
      <c r="G103" s="299" t="str">
        <f>CONCATENATE("(",ROUND((F103/$H105)*100,1),")")</f>
        <v>(2.8)</v>
      </c>
      <c r="H103" s="302">
        <f>SUM(B103,D103,F103)</f>
        <v>4.2992844161074339</v>
      </c>
      <c r="I103" s="299" t="str">
        <f>CONCATENATE("(",ROUND((H103/$H105)*100,1),")")</f>
        <v>(77.2)</v>
      </c>
      <c r="K103" s="302">
        <f>B103-B93</f>
        <v>-6.2795707058670214E-2</v>
      </c>
      <c r="L103" s="302">
        <f>D103-D93</f>
        <v>1.5431863941979929E-2</v>
      </c>
      <c r="M103" s="302">
        <f>F103-F93</f>
        <v>6.8410408922867649E-3</v>
      </c>
      <c r="N103" s="302">
        <f>SUM(K103:M103)</f>
        <v>-4.052280222440352E-2</v>
      </c>
    </row>
    <row r="104" spans="1:14" x14ac:dyDescent="0.2">
      <c r="A104" s="282" t="s">
        <v>365</v>
      </c>
      <c r="B104" s="302">
        <f>'Ind T6'!V35</f>
        <v>0.94020887020890653</v>
      </c>
      <c r="C104" s="299" t="str">
        <f>CONCATENATE("(",ROUND((B104/$H105)*100,1),")")</f>
        <v>(16.9)</v>
      </c>
      <c r="D104" s="302">
        <f>'Ind T6'!W35</f>
        <v>0.24342221619298388</v>
      </c>
      <c r="E104" s="299" t="str">
        <f>CONCATENATE("(",ROUND((D104/$H105)*100,1),")")</f>
        <v>(4.4)</v>
      </c>
      <c r="F104" s="302">
        <f>'Ind T6'!X35</f>
        <v>8.5084497490663311E-2</v>
      </c>
      <c r="G104" s="299" t="str">
        <f>CONCATENATE("(",ROUND((F104/$H105)*100,1),")")</f>
        <v>(1.5)</v>
      </c>
      <c r="H104" s="302">
        <f t="shared" ref="H104" si="91">SUM(B104,D104,F104)</f>
        <v>1.2687155838925537</v>
      </c>
      <c r="I104" s="299" t="str">
        <f>CONCATENATE("(",ROUND((H104/$H105)*100,1),")")</f>
        <v>(22.8)</v>
      </c>
      <c r="K104" s="302">
        <f t="shared" ref="K104:K105" si="92">B104-B94</f>
        <v>-4.0556764742654683E-2</v>
      </c>
      <c r="L104" s="302">
        <f t="shared" ref="L104:L105" si="93">D104-D94</f>
        <v>-7.7918733883743929E-3</v>
      </c>
      <c r="M104" s="302">
        <f t="shared" ref="M104:M105" si="94">F104-F94</f>
        <v>3.8714403554071103E-3</v>
      </c>
      <c r="N104" s="302">
        <f t="shared" ref="N104:N105" si="95">SUM(K104:M104)</f>
        <v>-4.4477197775621966E-2</v>
      </c>
    </row>
    <row r="105" spans="1:14" x14ac:dyDescent="0.2">
      <c r="A105" s="282" t="s">
        <v>363</v>
      </c>
      <c r="B105" s="302">
        <f>SUM(B103:B104)</f>
        <v>4.9116158958368494</v>
      </c>
      <c r="C105" s="299" t="str">
        <f>CONCATENATE("(",ROUND((B105/$H105)*100,1),")")</f>
        <v>(88.2)</v>
      </c>
      <c r="D105" s="302">
        <f>SUM(D103:D104)</f>
        <v>0.41283602332946856</v>
      </c>
      <c r="E105" s="299" t="str">
        <f>CONCATENATE("(",ROUND((D105/$H105)*100,1),")")</f>
        <v>(7.4)</v>
      </c>
      <c r="F105" s="302">
        <f>SUM(F103:F104)</f>
        <v>0.24354808083366902</v>
      </c>
      <c r="G105" s="299" t="str">
        <f>CONCATENATE("(",ROUND((F105/$H105)*100,1),")")</f>
        <v>(4.4)</v>
      </c>
      <c r="H105" s="302">
        <f>SUM(H103:H104)</f>
        <v>5.5679999999999872</v>
      </c>
      <c r="I105" s="299" t="str">
        <f>CONCATENATE("(",ROUND((H105/$H105)*100,1),")")</f>
        <v>(100)</v>
      </c>
      <c r="K105" s="302">
        <f t="shared" si="92"/>
        <v>-0.10335247180132523</v>
      </c>
      <c r="L105" s="302">
        <f t="shared" si="93"/>
        <v>7.6399905536055357E-3</v>
      </c>
      <c r="M105" s="302">
        <f t="shared" si="94"/>
        <v>1.0712481247693861E-2</v>
      </c>
      <c r="N105" s="302">
        <f t="shared" si="95"/>
        <v>-8.5000000000025833E-2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18.771893138109103</v>
      </c>
      <c r="C114" s="299" t="str">
        <f>CONCATENATE("(",ROUND((B114/$H116)*100,1),")")</f>
        <v>(70.4)</v>
      </c>
      <c r="D114" s="302">
        <f>'Ind T6'!M45</f>
        <v>1.0542220759508512</v>
      </c>
      <c r="E114" s="299" t="str">
        <f>CONCATENATE("(",ROUND((D114/$H116)*100,1),")")</f>
        <v>(4)</v>
      </c>
      <c r="F114" s="302">
        <f>'Ind T6'!N45</f>
        <v>1.1039428154634812</v>
      </c>
      <c r="G114" s="299" t="str">
        <f>CONCATENATE("(",ROUND((F114/$H116)*100,1),")")</f>
        <v>(4.1)</v>
      </c>
      <c r="H114" s="302">
        <f>SUM(B114,D114,F114)</f>
        <v>20.930058029523433</v>
      </c>
      <c r="I114" s="299" t="str">
        <f>CONCATENATE("(",ROUND((H114/$H116)*100,1),")")</f>
        <v>(78.4)</v>
      </c>
      <c r="K114" s="302">
        <f>B119-B114</f>
        <v>-0.52755771403040796</v>
      </c>
      <c r="L114" s="302">
        <f>D119-D114</f>
        <v>-6.306454367404879E-2</v>
      </c>
      <c r="M114" s="302">
        <f>F119-F114</f>
        <v>-5.6890729257399686E-2</v>
      </c>
      <c r="N114" s="302">
        <f>SUM(K114:M114)</f>
        <v>-0.64751298696185644</v>
      </c>
    </row>
    <row r="115" spans="1:14" x14ac:dyDescent="0.2">
      <c r="A115" s="282" t="s">
        <v>365</v>
      </c>
      <c r="B115" s="302">
        <f>'Ind T6'!L44</f>
        <v>4.1316866547237137</v>
      </c>
      <c r="C115" s="299" t="str">
        <f>CONCATENATE("(",ROUND((B115/$H116)*100,1),")")</f>
        <v>(15.5)</v>
      </c>
      <c r="D115" s="302">
        <f>'Ind T6'!M44</f>
        <v>1.2062322604863656</v>
      </c>
      <c r="E115" s="299" t="str">
        <f>CONCATENATE("(",ROUND((D115/$H116)*100,1),")")</f>
        <v>(4.5)</v>
      </c>
      <c r="F115" s="302">
        <f>'Ind T6'!N44</f>
        <v>0.41402305526651251</v>
      </c>
      <c r="G115" s="299" t="str">
        <f>CONCATENATE("(",ROUND((F115/$H116)*100,1),")")</f>
        <v>(1.6)</v>
      </c>
      <c r="H115" s="302">
        <f t="shared" ref="H115" si="96">SUM(B115,D115,F115)</f>
        <v>5.7519419704765919</v>
      </c>
      <c r="I115" s="299" t="str">
        <f>CONCATENATE("(",ROUND((H115/$H116)*100,1),")")</f>
        <v>(21.6)</v>
      </c>
      <c r="K115" s="302">
        <f t="shared" ref="K115:K116" si="97">B120-B115</f>
        <v>-7.5154111516518185E-2</v>
      </c>
      <c r="L115" s="302">
        <f t="shared" ref="L115:L116" si="98">D120-D115</f>
        <v>-5.3274703633399367E-2</v>
      </c>
      <c r="M115" s="302">
        <f t="shared" ref="M115:M116" si="99">F120-F115</f>
        <v>-3.6058197888275634E-2</v>
      </c>
      <c r="N115" s="302">
        <f t="shared" ref="N115:N116" si="100">SUM(K115:M115)</f>
        <v>-0.16448701303819319</v>
      </c>
    </row>
    <row r="116" spans="1:14" x14ac:dyDescent="0.2">
      <c r="A116" s="282" t="s">
        <v>363</v>
      </c>
      <c r="B116" s="302">
        <f>SUM(B114:B115)</f>
        <v>22.903579792832815</v>
      </c>
      <c r="C116" s="299" t="str">
        <f>CONCATENATE("(",ROUND((B116/$H116)*100,1),")")</f>
        <v>(85.8)</v>
      </c>
      <c r="D116" s="302">
        <f>SUM(D114:D115)</f>
        <v>2.2604543364372169</v>
      </c>
      <c r="E116" s="299" t="str">
        <f>CONCATENATE("(",ROUND((D116/$H116)*100,1),")")</f>
        <v>(8.5)</v>
      </c>
      <c r="F116" s="302">
        <f>SUM(F114:F115)</f>
        <v>1.5179658707299937</v>
      </c>
      <c r="G116" s="299" t="str">
        <f>CONCATENATE("(",ROUND((F116/$H116)*100,1),")")</f>
        <v>(5.7)</v>
      </c>
      <c r="H116" s="302">
        <f>SUM(H114:H115)</f>
        <v>26.682000000000023</v>
      </c>
      <c r="I116" s="299" t="str">
        <f>CONCATENATE("(",ROUND((H116/$H116)*100,1),")")</f>
        <v>(100)</v>
      </c>
      <c r="K116" s="302">
        <f t="shared" si="97"/>
        <v>-0.60271182554692615</v>
      </c>
      <c r="L116" s="302">
        <f t="shared" si="98"/>
        <v>-0.11633924730744827</v>
      </c>
      <c r="M116" s="302">
        <f t="shared" si="99"/>
        <v>-9.2948927145675375E-2</v>
      </c>
      <c r="N116" s="302">
        <f t="shared" si="100"/>
        <v>-0.81200000000004979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18.244335424078695</v>
      </c>
      <c r="C119" s="299" t="str">
        <f>CONCATENATE("(",ROUND((B119/$H121)*100,1),")")</f>
        <v>(70.5)</v>
      </c>
      <c r="D119" s="302">
        <f>'Ind T6'!R45</f>
        <v>0.99115753227680237</v>
      </c>
      <c r="E119" s="299" t="str">
        <f>CONCATENATE("(",ROUND((D119/$H121)*100,1),")")</f>
        <v>(3.8)</v>
      </c>
      <c r="F119" s="302">
        <f>'Ind T6'!S45</f>
        <v>1.0470520862060815</v>
      </c>
      <c r="G119" s="299" t="str">
        <f>CONCATENATE("(",ROUND((F119/$H121)*100,1),")")</f>
        <v>(4)</v>
      </c>
      <c r="H119" s="302">
        <f>SUM(B119,D119,F119)</f>
        <v>20.28254504256158</v>
      </c>
      <c r="I119" s="299" t="str">
        <f>CONCATENATE("(",ROUND((H119/$H121)*100,1),")")</f>
        <v>(78.4)</v>
      </c>
      <c r="K119" s="302">
        <f>B124-B119</f>
        <v>-1.0149033273950607</v>
      </c>
      <c r="L119" s="302">
        <f>D124-D119</f>
        <v>-4.3203010457990132E-2</v>
      </c>
      <c r="M119" s="302">
        <f>F124-F119</f>
        <v>-8.9195175497138734E-3</v>
      </c>
      <c r="N119" s="302">
        <f>SUM(K119:M119)</f>
        <v>-1.0670258554027647</v>
      </c>
    </row>
    <row r="120" spans="1:14" x14ac:dyDescent="0.2">
      <c r="A120" s="282" t="s">
        <v>365</v>
      </c>
      <c r="B120" s="302">
        <f>'Ind T6'!Q44</f>
        <v>4.0565325432071955</v>
      </c>
      <c r="C120" s="299" t="str">
        <f>CONCATENATE("(",ROUND((B120/$H121)*100,1),")")</f>
        <v>(15.7)</v>
      </c>
      <c r="D120" s="302">
        <f>'Ind T6'!R44</f>
        <v>1.1529575568529662</v>
      </c>
      <c r="E120" s="299" t="str">
        <f>CONCATENATE("(",ROUND((D120/$H121)*100,1),")")</f>
        <v>(4.5)</v>
      </c>
      <c r="F120" s="302">
        <f>'Ind T6'!S44</f>
        <v>0.37796485737823687</v>
      </c>
      <c r="G120" s="299" t="str">
        <f>CONCATENATE("(",ROUND((F120/$H121)*100,1),")")</f>
        <v>(1.5)</v>
      </c>
      <c r="H120" s="302">
        <f t="shared" ref="H120" si="101">SUM(B120,D120,F120)</f>
        <v>5.5874549574383989</v>
      </c>
      <c r="I120" s="299" t="str">
        <f>CONCATENATE("(",ROUND((H120/$H121)*100,1),")")</f>
        <v>(21.6)</v>
      </c>
      <c r="K120" s="302">
        <f t="shared" ref="K120:K121" si="102">B125-B120</f>
        <v>-0.12992962119122575</v>
      </c>
      <c r="L120" s="302">
        <f t="shared" ref="L120:L121" si="103">D125-D120</f>
        <v>-6.5878080427104857E-2</v>
      </c>
      <c r="M120" s="302">
        <f t="shared" ref="M120:M121" si="104">F125-F120</f>
        <v>-3.316644297890059E-2</v>
      </c>
      <c r="N120" s="302">
        <f t="shared" ref="N120:N121" si="105">SUM(K120:M120)</f>
        <v>-0.2289741445972312</v>
      </c>
    </row>
    <row r="121" spans="1:14" x14ac:dyDescent="0.2">
      <c r="A121" s="282" t="s">
        <v>363</v>
      </c>
      <c r="B121" s="302">
        <f>SUM(B119:B120)</f>
        <v>22.300867967285889</v>
      </c>
      <c r="C121" s="299" t="str">
        <f>CONCATENATE("(",ROUND((B121/$H121)*100,1),")")</f>
        <v>(86.2)</v>
      </c>
      <c r="D121" s="302">
        <f>SUM(D119:D120)</f>
        <v>2.1441150891297687</v>
      </c>
      <c r="E121" s="299" t="str">
        <f>CONCATENATE("(",ROUND((D121/$H121)*100,1),")")</f>
        <v>(8.3)</v>
      </c>
      <c r="F121" s="302">
        <f>SUM(F119:F120)</f>
        <v>1.4250169435843183</v>
      </c>
      <c r="G121" s="299" t="str">
        <f>CONCATENATE("(",ROUND((F121/$H121)*100,1),")")</f>
        <v>(5.5)</v>
      </c>
      <c r="H121" s="302">
        <f>SUM(H119:H120)</f>
        <v>25.86999999999998</v>
      </c>
      <c r="I121" s="299" t="str">
        <f>CONCATENATE("(",ROUND((H121/$H121)*100,1),")")</f>
        <v>(100)</v>
      </c>
      <c r="K121" s="302">
        <f t="shared" si="102"/>
        <v>-1.1448329485862843</v>
      </c>
      <c r="L121" s="302">
        <f t="shared" si="103"/>
        <v>-0.10908109088509521</v>
      </c>
      <c r="M121" s="302">
        <f t="shared" si="104"/>
        <v>-4.2085960528614352E-2</v>
      </c>
      <c r="N121" s="302">
        <f t="shared" si="105"/>
        <v>-1.2959999999999938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17.229432096683635</v>
      </c>
      <c r="C124" s="299" t="str">
        <f>CONCATENATE("(",ROUND((B124/$H126)*100,1),")")</f>
        <v>(70.1)</v>
      </c>
      <c r="D124" s="302">
        <f>'Ind T6'!W45</f>
        <v>0.94795452181881223</v>
      </c>
      <c r="E124" s="299" t="str">
        <f>CONCATENATE("(",ROUND((D124/$H126)*100,1),")")</f>
        <v>(3.9)</v>
      </c>
      <c r="F124" s="302">
        <f>'Ind T6'!X45</f>
        <v>1.0381325686563676</v>
      </c>
      <c r="G124" s="299" t="str">
        <f>CONCATENATE("(",ROUND((F124/$H126)*100,1),")")</f>
        <v>(4.2)</v>
      </c>
      <c r="H124" s="302">
        <f>SUM(B124,D124,F124)</f>
        <v>19.215519187158815</v>
      </c>
      <c r="I124" s="299" t="str">
        <f>CONCATENATE("(",ROUND((H124/$H126)*100,1),")")</f>
        <v>(78.2)</v>
      </c>
      <c r="K124" s="302">
        <f>B124-B114</f>
        <v>-1.5424610414254687</v>
      </c>
      <c r="L124" s="302">
        <f>D124-D114</f>
        <v>-0.10626755413203892</v>
      </c>
      <c r="M124" s="302">
        <f>F124-F114</f>
        <v>-6.5810246807113559E-2</v>
      </c>
      <c r="N124" s="302">
        <f>SUM(K124:M124)</f>
        <v>-1.7145388423646211</v>
      </c>
    </row>
    <row r="125" spans="1:14" x14ac:dyDescent="0.2">
      <c r="A125" s="282" t="s">
        <v>365</v>
      </c>
      <c r="B125" s="302">
        <f>'Ind T6'!V44</f>
        <v>3.9266029220159697</v>
      </c>
      <c r="C125" s="299" t="str">
        <f>CONCATENATE("(",ROUND((B125/$H126)*100,1),")")</f>
        <v>(16)</v>
      </c>
      <c r="D125" s="302">
        <f>'Ind T6'!W44</f>
        <v>1.0870794764258613</v>
      </c>
      <c r="E125" s="299" t="str">
        <f>CONCATENATE("(",ROUND((D125/$H126)*100,1),")")</f>
        <v>(4.4)</v>
      </c>
      <c r="F125" s="302">
        <f>'Ind T6'!X44</f>
        <v>0.34479841439933628</v>
      </c>
      <c r="G125" s="299" t="str">
        <f>CONCATENATE("(",ROUND((F125/$H126)*100,1),")")</f>
        <v>(1.4)</v>
      </c>
      <c r="H125" s="302">
        <f t="shared" ref="H125" si="106">SUM(B125,D125,F125)</f>
        <v>5.358480812841167</v>
      </c>
      <c r="I125" s="299" t="str">
        <f>CONCATENATE("(",ROUND((H125/$H126)*100,1),")")</f>
        <v>(21.8)</v>
      </c>
      <c r="K125" s="302">
        <f t="shared" ref="K125:K126" si="107">B125-B115</f>
        <v>-0.20508373270774394</v>
      </c>
      <c r="L125" s="302">
        <f t="shared" ref="L125:L126" si="108">D125-D115</f>
        <v>-0.11915278406050422</v>
      </c>
      <c r="M125" s="302">
        <f t="shared" ref="M125:M126" si="109">F125-F115</f>
        <v>-6.9224640867176224E-2</v>
      </c>
      <c r="N125" s="302">
        <f t="shared" ref="N125:N126" si="110">SUM(K125:M125)</f>
        <v>-0.39346115763542439</v>
      </c>
    </row>
    <row r="126" spans="1:14" x14ac:dyDescent="0.2">
      <c r="A126" s="282" t="s">
        <v>363</v>
      </c>
      <c r="B126" s="302">
        <f>SUM(B124:B125)</f>
        <v>21.156035018699605</v>
      </c>
      <c r="C126" s="299" t="str">
        <f>CONCATENATE("(",ROUND((B126/$H126)*100,1),")")</f>
        <v>(86.1)</v>
      </c>
      <c r="D126" s="302">
        <f>SUM(D124:D125)</f>
        <v>2.0350339982446735</v>
      </c>
      <c r="E126" s="299" t="str">
        <f>CONCATENATE("(",ROUND((D126/$H126)*100,1),")")</f>
        <v>(8.3)</v>
      </c>
      <c r="F126" s="302">
        <f>SUM(F124:F125)</f>
        <v>1.3829309830557039</v>
      </c>
      <c r="G126" s="299" t="str">
        <f>CONCATENATE("(",ROUND((F126/$H126)*100,1),")")</f>
        <v>(5.6)</v>
      </c>
      <c r="H126" s="302">
        <f>SUM(H124:H125)</f>
        <v>24.573999999999984</v>
      </c>
      <c r="I126" s="299" t="str">
        <f>CONCATENATE("(",ROUND((H126/$H126)*100,1),")")</f>
        <v>(100)</v>
      </c>
      <c r="K126" s="302">
        <f t="shared" si="107"/>
        <v>-1.7475447741332104</v>
      </c>
      <c r="L126" s="302">
        <f t="shared" si="108"/>
        <v>-0.22542033819254348</v>
      </c>
      <c r="M126" s="302">
        <f t="shared" si="109"/>
        <v>-0.13503488767428973</v>
      </c>
      <c r="N126" s="302">
        <f t="shared" si="110"/>
        <v>-2.1080000000000436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0.3513402187138332</v>
      </c>
      <c r="C135" s="299" t="str">
        <f>CONCATENATE("(",ROUND((B135/$H137)*100,1),")")</f>
        <v>(68.8)</v>
      </c>
      <c r="D135" s="302">
        <f>'Ind T6'!M54</f>
        <v>5.9872417982807461E-3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0.35732746051211395</v>
      </c>
      <c r="I135" s="299" t="str">
        <f>CONCATENATE("(",ROUND((H135/$H137)*100,1),")")</f>
        <v>(69.9)</v>
      </c>
      <c r="K135" s="302">
        <f>B140-B135</f>
        <v>-1.5252034170836537E-2</v>
      </c>
      <c r="L135" s="302">
        <f>D140-D135</f>
        <v>-1.4571968409720498E-4</v>
      </c>
      <c r="M135" s="302">
        <f>F140-F135</f>
        <v>0</v>
      </c>
      <c r="N135" s="302">
        <f>SUM(K135:M135)</f>
        <v>-1.5397753854933742E-2</v>
      </c>
    </row>
    <row r="136" spans="1:14" x14ac:dyDescent="0.2">
      <c r="A136" s="282" t="s">
        <v>365</v>
      </c>
      <c r="B136" s="302">
        <f>'Ind T6'!L53</f>
        <v>0.12555467800548112</v>
      </c>
      <c r="C136" s="299" t="str">
        <f>CONCATENATE("(",ROUND((B136/$H137)*100,1),")")</f>
        <v>(24.6)</v>
      </c>
      <c r="D136" s="302">
        <f>'Ind T6'!M53</f>
        <v>2.8117861482404912E-2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0.15367253948788603</v>
      </c>
      <c r="I136" s="299" t="str">
        <f>CONCATENATE("(",ROUND((H136/$H137)*100,1),")")</f>
        <v>(30.1)</v>
      </c>
      <c r="K136" s="302">
        <f t="shared" ref="K136:K137" si="112">B141-B136</f>
        <v>-3.5515901842628622E-3</v>
      </c>
      <c r="L136" s="302">
        <f t="shared" ref="L136:L137" si="113">D141-D136</f>
        <v>-1.0506559608030284E-3</v>
      </c>
      <c r="M136" s="302">
        <f t="shared" ref="M136:M137" si="114">F141-F136</f>
        <v>0</v>
      </c>
      <c r="N136" s="302">
        <f t="shared" ref="N136:N137" si="115">SUM(K136:M136)</f>
        <v>-4.6022461450658907E-3</v>
      </c>
    </row>
    <row r="137" spans="1:14" x14ac:dyDescent="0.2">
      <c r="A137" s="282" t="s">
        <v>363</v>
      </c>
      <c r="B137" s="302">
        <f>SUM(B135:B136)</f>
        <v>0.47689489671931429</v>
      </c>
      <c r="C137" s="299" t="str">
        <f>CONCATENATE("(",ROUND((B137/$H137)*100,1),")")</f>
        <v>(93.3)</v>
      </c>
      <c r="D137" s="302">
        <f>SUM(D135:D136)</f>
        <v>3.410510328068566E-2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0.51100000000000001</v>
      </c>
      <c r="I137" s="299" t="str">
        <f>CONCATENATE("(",ROUND((H137/$H137)*100,1),")")</f>
        <v>(100)</v>
      </c>
      <c r="K137" s="302">
        <f t="shared" si="112"/>
        <v>-1.8803624355099358E-2</v>
      </c>
      <c r="L137" s="302">
        <f t="shared" si="113"/>
        <v>-1.1963756449002369E-3</v>
      </c>
      <c r="M137" s="302">
        <f t="shared" si="114"/>
        <v>0</v>
      </c>
      <c r="N137" s="302">
        <f t="shared" si="115"/>
        <v>-1.9999999999999594E-2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0.33608818454299666</v>
      </c>
      <c r="C140" s="299" t="str">
        <f>CONCATENATE("(",ROUND((B140/$H142)*100,1),")")</f>
        <v>(68.4)</v>
      </c>
      <c r="D140" s="302">
        <f>'Ind T6'!R54</f>
        <v>5.8415221141835411E-3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0.3419297066571802</v>
      </c>
      <c r="I140" s="299" t="str">
        <f>CONCATENATE("(",ROUND((H140/$H142)*100,1),")")</f>
        <v>(69.6)</v>
      </c>
      <c r="K140" s="302">
        <f>B145-B140</f>
        <v>-7.8429102208215085E-3</v>
      </c>
      <c r="L140" s="302">
        <f>D145-D140</f>
        <v>9.4116428928381519E-5</v>
      </c>
      <c r="M140" s="302">
        <f>F145-F140</f>
        <v>0</v>
      </c>
      <c r="N140" s="302">
        <f>SUM(K140:M140)</f>
        <v>-7.7487937918931269E-3</v>
      </c>
    </row>
    <row r="141" spans="1:14" x14ac:dyDescent="0.2">
      <c r="A141" s="282" t="s">
        <v>365</v>
      </c>
      <c r="B141" s="302">
        <f>'Ind T6'!Q53</f>
        <v>0.12200308782121826</v>
      </c>
      <c r="C141" s="299" t="str">
        <f>CONCATENATE("(",ROUND((B141/$H142)*100,1),")")</f>
        <v>(24.8)</v>
      </c>
      <c r="D141" s="302">
        <f>'Ind T6'!R53</f>
        <v>2.7067205521601884E-2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0.14907029334282013</v>
      </c>
      <c r="I141" s="299" t="str">
        <f>CONCATENATE("(",ROUND((H141/$H142)*100,1),")")</f>
        <v>(30.4)</v>
      </c>
      <c r="K141" s="302">
        <f t="shared" ref="K141:K142" si="117">B146-B141</f>
        <v>1.0386825780645814E-3</v>
      </c>
      <c r="L141" s="302">
        <f t="shared" ref="L141:L142" si="118">D146-D141</f>
        <v>-2.8988878617172004E-4</v>
      </c>
      <c r="M141" s="302">
        <f t="shared" ref="M141:M142" si="119">F146-F141</f>
        <v>0</v>
      </c>
      <c r="N141" s="302">
        <f t="shared" ref="N141:N142" si="120">SUM(K141:M141)</f>
        <v>7.4879379189286138E-4</v>
      </c>
    </row>
    <row r="142" spans="1:14" x14ac:dyDescent="0.2">
      <c r="A142" s="282" t="s">
        <v>363</v>
      </c>
      <c r="B142" s="302">
        <f>SUM(B140:B141)</f>
        <v>0.45809127236421493</v>
      </c>
      <c r="C142" s="299" t="str">
        <f>CONCATENATE("(",ROUND((B142/$H142)*100,1),")")</f>
        <v>(93.3)</v>
      </c>
      <c r="D142" s="302">
        <f>SUM(D140:D141)</f>
        <v>3.2908727635785423E-2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0.49100000000000033</v>
      </c>
      <c r="I142" s="299" t="str">
        <f>CONCATENATE("(",ROUND((H142/$H142)*100,1),")")</f>
        <v>(100)</v>
      </c>
      <c r="K142" s="302">
        <f t="shared" si="117"/>
        <v>-6.8042276427569548E-3</v>
      </c>
      <c r="L142" s="302">
        <f t="shared" si="118"/>
        <v>-1.9577235724333591E-4</v>
      </c>
      <c r="M142" s="302">
        <f t="shared" si="119"/>
        <v>0</v>
      </c>
      <c r="N142" s="302">
        <f t="shared" si="120"/>
        <v>-7.0000000000002907E-3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0.32824527432217515</v>
      </c>
      <c r="C145" s="299" t="str">
        <f>CONCATENATE("(",ROUND((B145/$H147)*100,1),")")</f>
        <v>(67.8)</v>
      </c>
      <c r="D145" s="302">
        <f>'Ind T6'!W54</f>
        <v>5.9356385431119226E-3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0.33418091286528706</v>
      </c>
      <c r="I145" s="299" t="str">
        <f>CONCATENATE("(",ROUND((H145/$H147)*100,1),")")</f>
        <v>(69)</v>
      </c>
      <c r="K145" s="302">
        <f>B145-B135</f>
        <v>-2.3094944391658045E-2</v>
      </c>
      <c r="L145" s="302">
        <f>D145-D135</f>
        <v>-5.1603255168823463E-5</v>
      </c>
      <c r="M145" s="302">
        <f>F145-F135</f>
        <v>0</v>
      </c>
      <c r="N145" s="302">
        <f>SUM(K145:M145)</f>
        <v>-2.314654764682687E-2</v>
      </c>
    </row>
    <row r="146" spans="1:14" x14ac:dyDescent="0.2">
      <c r="A146" s="282" t="s">
        <v>365</v>
      </c>
      <c r="B146" s="302">
        <f>'Ind T6'!V53</f>
        <v>0.12304177039928284</v>
      </c>
      <c r="C146" s="299" t="str">
        <f>CONCATENATE("(",ROUND((B146/$H147)*100,1),")")</f>
        <v>(25.4)</v>
      </c>
      <c r="D146" s="302">
        <f>'Ind T6'!W53</f>
        <v>2.6777316735430164E-2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0.14981908713471301</v>
      </c>
      <c r="I146" s="299" t="str">
        <f>CONCATENATE("(",ROUND((H146/$H147)*100,1),")")</f>
        <v>(31)</v>
      </c>
      <c r="K146" s="302">
        <f t="shared" ref="K146:K147" si="122">B146-B136</f>
        <v>-2.5129076061982808E-3</v>
      </c>
      <c r="L146" s="302">
        <f t="shared" ref="L146:L147" si="123">D146-D136</f>
        <v>-1.3405447469747485E-3</v>
      </c>
      <c r="M146" s="302">
        <f t="shared" ref="M146:M147" si="124">F146-F136</f>
        <v>0</v>
      </c>
      <c r="N146" s="302">
        <f t="shared" ref="N146:N147" si="125">SUM(K146:M146)</f>
        <v>-3.8534523531730293E-3</v>
      </c>
    </row>
    <row r="147" spans="1:14" x14ac:dyDescent="0.2">
      <c r="A147" s="282" t="s">
        <v>363</v>
      </c>
      <c r="B147" s="302">
        <f>SUM(B145:B146)</f>
        <v>0.45128704472145797</v>
      </c>
      <c r="C147" s="299" t="str">
        <f>CONCATENATE("(",ROUND((B147/$H147)*100,1),")")</f>
        <v>(93.2)</v>
      </c>
      <c r="D147" s="302">
        <f>SUM(D145:D146)</f>
        <v>3.2712955278542087E-2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0.4840000000000001</v>
      </c>
      <c r="I147" s="299" t="str">
        <f>CONCATENATE("(",ROUND((H147/$H147)*100,1),")")</f>
        <v>(100)</v>
      </c>
      <c r="K147" s="302">
        <f t="shared" si="122"/>
        <v>-2.5607851997856312E-2</v>
      </c>
      <c r="L147" s="302">
        <f t="shared" si="123"/>
        <v>-1.3921480021435728E-3</v>
      </c>
      <c r="M147" s="302">
        <f t="shared" si="124"/>
        <v>0</v>
      </c>
      <c r="N147" s="302">
        <f t="shared" si="125"/>
        <v>-2.6999999999999885E-2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1.4882005640835072</v>
      </c>
      <c r="C156" s="299" t="str">
        <f>CONCATENATE("(",ROUND((B156/$H158)*100,1),")")</f>
        <v>(55.4)</v>
      </c>
      <c r="D156" s="302">
        <f>'Ind T6'!M63</f>
        <v>0.48259897628543835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1.9707995403689456</v>
      </c>
      <c r="I156" s="299" t="str">
        <f>CONCATENATE("(",ROUND((H156/$H158)*100,1),")")</f>
        <v>(73.4)</v>
      </c>
      <c r="K156" s="302">
        <f>B161-B156</f>
        <v>4.4054452418418544E-2</v>
      </c>
      <c r="L156" s="302">
        <f>D161-D156</f>
        <v>1.9861272630674387E-2</v>
      </c>
      <c r="M156" s="302">
        <f>F161-F156</f>
        <v>0</v>
      </c>
      <c r="N156" s="302">
        <f>SUM(K156:M156)</f>
        <v>6.3915725049092931E-2</v>
      </c>
    </row>
    <row r="157" spans="1:14" x14ac:dyDescent="0.2">
      <c r="A157" s="282" t="s">
        <v>365</v>
      </c>
      <c r="B157" s="302">
        <f>'Ind T6'!L62</f>
        <v>0.46281802987816639</v>
      </c>
      <c r="C157" s="299" t="str">
        <f>CONCATENATE("(",ROUND((B157/$H158)*100,1),")")</f>
        <v>(17.2)</v>
      </c>
      <c r="D157" s="302">
        <f>'Ind T6'!M62</f>
        <v>0.24115919774608796</v>
      </c>
      <c r="E157" s="299" t="str">
        <f>CONCATENATE("(",ROUND((D157/$H158)*100,1),")")</f>
        <v>(9)</v>
      </c>
      <c r="F157" s="302">
        <f>'Ind T6'!N62</f>
        <v>1.1223232006802464E-2</v>
      </c>
      <c r="G157" s="299" t="str">
        <f>CONCATENATE("(",ROUND((F157/$H158)*100,1),")")</f>
        <v>(0.4)</v>
      </c>
      <c r="H157" s="302">
        <f t="shared" ref="H157" si="126">SUM(B157,D157,F157)</f>
        <v>0.71520045963105683</v>
      </c>
      <c r="I157" s="299" t="str">
        <f>CONCATENATE("(",ROUND((H157/$H158)*100,1),")")</f>
        <v>(26.6)</v>
      </c>
      <c r="K157" s="302">
        <f t="shared" ref="K157:K158" si="127">B162-B157</f>
        <v>3.5946613262617111E-2</v>
      </c>
      <c r="L157" s="302">
        <f t="shared" ref="L157:L158" si="128">D162-D157</f>
        <v>1.1989798952738662E-2</v>
      </c>
      <c r="M157" s="302">
        <f t="shared" ref="M157:M158" si="129">F162-F157</f>
        <v>1.4786273555205884E-4</v>
      </c>
      <c r="N157" s="302">
        <f t="shared" ref="N157:N158" si="130">SUM(K157:M157)</f>
        <v>4.8084274950907835E-2</v>
      </c>
    </row>
    <row r="158" spans="1:14" x14ac:dyDescent="0.2">
      <c r="A158" s="282" t="s">
        <v>363</v>
      </c>
      <c r="B158" s="302">
        <f>SUM(B156:B157)</f>
        <v>1.9510185939616735</v>
      </c>
      <c r="C158" s="299" t="str">
        <f>CONCATENATE("(",ROUND((B158/$H158)*100,1),")")</f>
        <v>(72.6)</v>
      </c>
      <c r="D158" s="302">
        <f>SUM(D156:D157)</f>
        <v>0.72375817403152631</v>
      </c>
      <c r="E158" s="299" t="str">
        <f>CONCATENATE("(",ROUND((D158/$H158)*100,1),")")</f>
        <v>(26.9)</v>
      </c>
      <c r="F158" s="302">
        <f>SUM(F156:F157)</f>
        <v>1.1223232006802464E-2</v>
      </c>
      <c r="G158" s="299" t="str">
        <f>CONCATENATE("(",ROUND((F158/$H158)*100,1),")")</f>
        <v>(0.4)</v>
      </c>
      <c r="H158" s="302">
        <f>SUM(H156:H157)</f>
        <v>2.6860000000000026</v>
      </c>
      <c r="I158" s="299" t="str">
        <f>CONCATENATE("(",ROUND((H158/$H158)*100,1),")")</f>
        <v>(100)</v>
      </c>
      <c r="K158" s="302">
        <f t="shared" si="127"/>
        <v>8.0001065681035488E-2</v>
      </c>
      <c r="L158" s="302">
        <f t="shared" si="128"/>
        <v>3.1851071583413049E-2</v>
      </c>
      <c r="M158" s="302">
        <f t="shared" si="129"/>
        <v>1.4786273555205884E-4</v>
      </c>
      <c r="N158" s="302">
        <f t="shared" si="130"/>
        <v>0.1120000000000006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1.5322550165019257</v>
      </c>
      <c r="C161" s="299" t="str">
        <f>CONCATENATE("(",ROUND((B161/$H163)*100,1),")")</f>
        <v>(54.8)</v>
      </c>
      <c r="D161" s="302">
        <f>'Ind T6'!R63</f>
        <v>0.50246024891611274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2.0347152654180385</v>
      </c>
      <c r="I161" s="299" t="str">
        <f>CONCATENATE("(",ROUND((H161/$H163)*100,1),")")</f>
        <v>(72.7)</v>
      </c>
      <c r="K161" s="302">
        <f>B166-B161</f>
        <v>5.860838808425628E-2</v>
      </c>
      <c r="L161" s="302">
        <f>D166-D161</f>
        <v>2.7439241178953577E-2</v>
      </c>
      <c r="M161" s="302">
        <f>F166-F161</f>
        <v>0</v>
      </c>
      <c r="N161" s="302">
        <f>SUM(K161:M161)</f>
        <v>8.6047629263209857E-2</v>
      </c>
    </row>
    <row r="162" spans="1:14" x14ac:dyDescent="0.2">
      <c r="A162" s="282" t="s">
        <v>365</v>
      </c>
      <c r="B162" s="302">
        <f>'Ind T6'!Q62</f>
        <v>0.4987646431407835</v>
      </c>
      <c r="C162" s="299" t="str">
        <f>CONCATENATE("(",ROUND((B162/$H163)*100,1),")")</f>
        <v>(17.8)</v>
      </c>
      <c r="D162" s="302">
        <f>'Ind T6'!R62</f>
        <v>0.25314899669882662</v>
      </c>
      <c r="E162" s="299" t="str">
        <f>CONCATENATE("(",ROUND((D162/$H163)*100,1),")")</f>
        <v>(9)</v>
      </c>
      <c r="F162" s="302">
        <f>'Ind T6'!S62</f>
        <v>1.1371094742354523E-2</v>
      </c>
      <c r="G162" s="299" t="str">
        <f>CONCATENATE("(",ROUND((F162/$H163)*100,1),")")</f>
        <v>(0.4)</v>
      </c>
      <c r="H162" s="302">
        <f t="shared" ref="H162" si="131">SUM(B162,D162,F162)</f>
        <v>0.76328473458196466</v>
      </c>
      <c r="I162" s="299" t="str">
        <f>CONCATENATE("(",ROUND((H162/$H163)*100,1),")")</f>
        <v>(27.3)</v>
      </c>
      <c r="K162" s="302">
        <f t="shared" ref="K162:K163" si="132">B167-B162</f>
        <v>6.6519726346907726E-2</v>
      </c>
      <c r="L162" s="302">
        <f t="shared" ref="L162:L163" si="133">D167-D162</f>
        <v>1.9008779336109338E-2</v>
      </c>
      <c r="M162" s="302">
        <f t="shared" ref="M162:M163" si="134">F167-F162</f>
        <v>4.2386505376972548E-4</v>
      </c>
      <c r="N162" s="302">
        <f t="shared" ref="N162:N163" si="135">SUM(K162:M162)</f>
        <v>8.5952370736786785E-2</v>
      </c>
    </row>
    <row r="163" spans="1:14" x14ac:dyDescent="0.2">
      <c r="A163" s="282" t="s">
        <v>363</v>
      </c>
      <c r="B163" s="302">
        <f>SUM(B161:B162)</f>
        <v>2.031019659642709</v>
      </c>
      <c r="C163" s="299" t="str">
        <f>CONCATENATE("(",ROUND((B163/$H163)*100,1),")")</f>
        <v>(72.6)</v>
      </c>
      <c r="D163" s="302">
        <f>SUM(D161:D162)</f>
        <v>0.75560924561493936</v>
      </c>
      <c r="E163" s="299" t="str">
        <f>CONCATENATE("(",ROUND((D163/$H163)*100,1),")")</f>
        <v>(27)</v>
      </c>
      <c r="F163" s="302">
        <f>SUM(F161:F162)</f>
        <v>1.1371094742354523E-2</v>
      </c>
      <c r="G163" s="299" t="str">
        <f>CONCATENATE("(",ROUND((F163/$H163)*100,1),")")</f>
        <v>(0.4)</v>
      </c>
      <c r="H163" s="302">
        <f>SUM(H161:H162)</f>
        <v>2.7980000000000032</v>
      </c>
      <c r="I163" s="299" t="str">
        <f>CONCATENATE("(",ROUND((H163/$H163)*100,1),")")</f>
        <v>(100)</v>
      </c>
      <c r="K163" s="302">
        <f t="shared" si="132"/>
        <v>0.12512811443116423</v>
      </c>
      <c r="L163" s="302">
        <f t="shared" si="133"/>
        <v>4.6448020515062916E-2</v>
      </c>
      <c r="M163" s="302">
        <f t="shared" si="134"/>
        <v>4.2386505376972548E-4</v>
      </c>
      <c r="N163" s="302">
        <f t="shared" si="135"/>
        <v>0.17199999999999688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1.590863404586182</v>
      </c>
      <c r="C166" s="299" t="str">
        <f>CONCATENATE("(",ROUND((B166/$H168)*100,1),")")</f>
        <v>(53.6)</v>
      </c>
      <c r="D166" s="302">
        <f>'Ind T6'!W63</f>
        <v>0.52989949009506632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2.1207628946812482</v>
      </c>
      <c r="I166" s="299" t="str">
        <f>CONCATENATE("(",ROUND((H166/$H168)*100,1),")")</f>
        <v>(71.4)</v>
      </c>
      <c r="K166" s="302">
        <f>B166-B156</f>
        <v>0.10266284050267482</v>
      </c>
      <c r="L166" s="302">
        <f>D166-D156</f>
        <v>4.7300513809627964E-2</v>
      </c>
      <c r="M166" s="302">
        <f>F166-F156</f>
        <v>0</v>
      </c>
      <c r="N166" s="302">
        <f>SUM(K166:M166)</f>
        <v>0.14996335431230279</v>
      </c>
    </row>
    <row r="167" spans="1:14" x14ac:dyDescent="0.2">
      <c r="A167" s="282" t="s">
        <v>365</v>
      </c>
      <c r="B167" s="302">
        <f>'Ind T6'!V62</f>
        <v>0.56528436948769123</v>
      </c>
      <c r="C167" s="299" t="str">
        <f>CONCATENATE("(",ROUND((B167/$H168)*100,1),")")</f>
        <v>(19)</v>
      </c>
      <c r="D167" s="302">
        <f>'Ind T6'!W62</f>
        <v>0.27215777603493596</v>
      </c>
      <c r="E167" s="299" t="str">
        <f>CONCATENATE("(",ROUND((D167/$H168)*100,1),")")</f>
        <v>(9.2)</v>
      </c>
      <c r="F167" s="302">
        <f>'Ind T6'!X62</f>
        <v>1.1794959796124249E-2</v>
      </c>
      <c r="G167" s="299" t="str">
        <f>CONCATENATE("(",ROUND((F167/$H168)*100,1),")")</f>
        <v>(0.4)</v>
      </c>
      <c r="H167" s="302">
        <f t="shared" ref="H167" si="136">SUM(B167,D167,F167)</f>
        <v>0.84923710531875141</v>
      </c>
      <c r="I167" s="299" t="str">
        <f>CONCATENATE("(",ROUND((H167/$H168)*100,1),")")</f>
        <v>(28.6)</v>
      </c>
      <c r="K167" s="302">
        <f t="shared" ref="K167:K168" si="137">B167-B157</f>
        <v>0.10246633960952484</v>
      </c>
      <c r="L167" s="302">
        <f t="shared" ref="L167:L168" si="138">D167-D157</f>
        <v>3.0998578288848E-2</v>
      </c>
      <c r="M167" s="302">
        <f t="shared" ref="M167:M168" si="139">F167-F157</f>
        <v>5.7172778932178432E-4</v>
      </c>
      <c r="N167" s="302">
        <f t="shared" ref="N167:N168" si="140">SUM(K167:M167)</f>
        <v>0.13403664568769463</v>
      </c>
    </row>
    <row r="168" spans="1:14" x14ac:dyDescent="0.2">
      <c r="A168" s="282" t="s">
        <v>363</v>
      </c>
      <c r="B168" s="302">
        <f>SUM(B166:B167)</f>
        <v>2.1561477740738733</v>
      </c>
      <c r="C168" s="299" t="str">
        <f>CONCATENATE("(",ROUND((B168/$H168)*100,1),")")</f>
        <v>(72.6)</v>
      </c>
      <c r="D168" s="302">
        <f>SUM(D166:D167)</f>
        <v>0.80205726613000228</v>
      </c>
      <c r="E168" s="299" t="str">
        <f>CONCATENATE("(",ROUND((D168/$H168)*100,1),")")</f>
        <v>(27)</v>
      </c>
      <c r="F168" s="302">
        <f>SUM(F166:F167)</f>
        <v>1.1794959796124249E-2</v>
      </c>
      <c r="G168" s="299" t="str">
        <f>CONCATENATE("(",ROUND((F168/$H168)*100,1),")")</f>
        <v>(0.4)</v>
      </c>
      <c r="H168" s="302">
        <f>SUM(H166:H167)</f>
        <v>2.9699999999999998</v>
      </c>
      <c r="I168" s="299" t="str">
        <f>CONCATENATE("(",ROUND((H168/$H168)*100,1),")")</f>
        <v>(100)</v>
      </c>
      <c r="K168" s="302">
        <f t="shared" si="137"/>
        <v>0.20512918011219972</v>
      </c>
      <c r="L168" s="302">
        <f t="shared" si="138"/>
        <v>7.8299092098475964E-2</v>
      </c>
      <c r="M168" s="302">
        <f t="shared" si="139"/>
        <v>5.7172778932178432E-4</v>
      </c>
      <c r="N168" s="302">
        <f t="shared" si="140"/>
        <v>0.28399999999999748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11.344473249975728</v>
      </c>
      <c r="C177" s="299" t="str">
        <f>CONCATENATE("(",ROUND((B177/$H179)*100,1),")")</f>
        <v>(40.1)</v>
      </c>
      <c r="D177" s="302">
        <f>'Ind T6'!M72</f>
        <v>0.72141904605719775</v>
      </c>
      <c r="E177" s="299" t="str">
        <f>CONCATENATE("(",ROUND((D177/$H179)*100,1),")")</f>
        <v>(2.6)</v>
      </c>
      <c r="F177" s="302">
        <f>'Ind T6'!N72</f>
        <v>12.220225723250573</v>
      </c>
      <c r="G177" s="299" t="str">
        <f>CONCATENATE("(",ROUND((F177/$H179)*100,1),")")</f>
        <v>(43.2)</v>
      </c>
      <c r="H177" s="302">
        <f>SUM(B177,D177,F177)</f>
        <v>24.286118019283499</v>
      </c>
      <c r="I177" s="299" t="str">
        <f>CONCATENATE("(",ROUND((H177/$H179)*100,1),")")</f>
        <v>(85.9)</v>
      </c>
      <c r="K177" s="302">
        <f>B182-B177</f>
        <v>-0.17511102160576897</v>
      </c>
      <c r="L177" s="302">
        <f>D182-D177</f>
        <v>1.1122044934584907E-2</v>
      </c>
      <c r="M177" s="302">
        <f>F182-F177</f>
        <v>8.6766909381859492E-2</v>
      </c>
      <c r="N177" s="302">
        <f>SUM(K177:M177)</f>
        <v>-7.722206728932457E-2</v>
      </c>
    </row>
    <row r="178" spans="1:14" x14ac:dyDescent="0.2">
      <c r="A178" s="282" t="s">
        <v>365</v>
      </c>
      <c r="B178" s="302">
        <f>'Ind T6'!L71</f>
        <v>2.0825349653375729</v>
      </c>
      <c r="C178" s="299" t="str">
        <f>CONCATENATE("(",ROUND((B178/$H179)*100,1),")")</f>
        <v>(7.4)</v>
      </c>
      <c r="D178" s="302">
        <f>'Ind T6'!M71</f>
        <v>1.3013427759686758</v>
      </c>
      <c r="E178" s="299" t="str">
        <f>CONCATENATE("(",ROUND((D178/$H179)*100,1),")")</f>
        <v>(4.6)</v>
      </c>
      <c r="F178" s="302">
        <f>'Ind T6'!N71</f>
        <v>0.59400423941027791</v>
      </c>
      <c r="G178" s="299" t="str">
        <f>CONCATENATE("(",ROUND((F178/$H179)*100,1),")")</f>
        <v>(2.1)</v>
      </c>
      <c r="H178" s="302">
        <f t="shared" ref="H178" si="141">SUM(B178,D178,F178)</f>
        <v>3.9778819807165262</v>
      </c>
      <c r="I178" s="299" t="str">
        <f>CONCATENATE("(",ROUND((H178/$H179)*100,1),")")</f>
        <v>(14.1)</v>
      </c>
      <c r="K178" s="302">
        <f t="shared" ref="K178:K179" si="142">B183-B178</f>
        <v>3.0978764335269915E-3</v>
      </c>
      <c r="L178" s="302">
        <f t="shared" ref="L178:L179" si="143">D183-D178</f>
        <v>1.0525503099952926E-2</v>
      </c>
      <c r="M178" s="302">
        <f t="shared" ref="M178:M179" si="144">F183-F178</f>
        <v>3.5986877558236152E-3</v>
      </c>
      <c r="N178" s="302">
        <f t="shared" ref="N178:N179" si="145">SUM(K178:M178)</f>
        <v>1.7222067289303533E-2</v>
      </c>
    </row>
    <row r="179" spans="1:14" x14ac:dyDescent="0.2">
      <c r="A179" s="282" t="s">
        <v>363</v>
      </c>
      <c r="B179" s="302">
        <f>SUM(B177:B178)</f>
        <v>13.4270082153133</v>
      </c>
      <c r="C179" s="299" t="str">
        <f>CONCATENATE("(",ROUND((B179/$H179)*100,1),")")</f>
        <v>(47.5)</v>
      </c>
      <c r="D179" s="302">
        <f>SUM(D177:D178)</f>
        <v>2.0227618220258736</v>
      </c>
      <c r="E179" s="299" t="str">
        <f>CONCATENATE("(",ROUND((D179/$H179)*100,1),")")</f>
        <v>(7.2)</v>
      </c>
      <c r="F179" s="302">
        <f>SUM(F177:F178)</f>
        <v>12.814229962660852</v>
      </c>
      <c r="G179" s="299" t="str">
        <f>CONCATENATE("(",ROUND((F179/$H179)*100,1),")")</f>
        <v>(45.3)</v>
      </c>
      <c r="H179" s="302">
        <f>SUM(H177:H178)</f>
        <v>28.264000000000024</v>
      </c>
      <c r="I179" s="299" t="str">
        <f>CONCATENATE("(",ROUND((H179/$H179)*100,1),")")</f>
        <v>(100)</v>
      </c>
      <c r="K179" s="302">
        <f t="shared" si="142"/>
        <v>-0.17201314517224198</v>
      </c>
      <c r="L179" s="302">
        <f t="shared" si="143"/>
        <v>2.1647548034537945E-2</v>
      </c>
      <c r="M179" s="302">
        <f t="shared" si="144"/>
        <v>9.0365597137683551E-2</v>
      </c>
      <c r="N179" s="302">
        <f t="shared" si="145"/>
        <v>-6.0000000000020481E-2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11.169362228369959</v>
      </c>
      <c r="C182" s="299" t="str">
        <f>CONCATENATE("(",ROUND((B182/$H184)*100,1),")")</f>
        <v>(39.6)</v>
      </c>
      <c r="D182" s="302">
        <f>'Ind T6'!R72</f>
        <v>0.73254109099178266</v>
      </c>
      <c r="E182" s="299" t="str">
        <f>CONCATENATE("(",ROUND((D182/$H184)*100,1),")")</f>
        <v>(2.6)</v>
      </c>
      <c r="F182" s="302">
        <f>'Ind T6'!S72</f>
        <v>12.306992632632433</v>
      </c>
      <c r="G182" s="299" t="str">
        <f>CONCATENATE("(",ROUND((F182/$H184)*100,1),")")</f>
        <v>(43.6)</v>
      </c>
      <c r="H182" s="302">
        <f>SUM(B182,D182,F182)</f>
        <v>24.208895951994172</v>
      </c>
      <c r="I182" s="299" t="str">
        <f>CONCATENATE("(",ROUND((H182/$H184)*100,1),")")</f>
        <v>(85.8)</v>
      </c>
      <c r="K182" s="302">
        <f>B187-B182</f>
        <v>-0.12437433894990946</v>
      </c>
      <c r="L182" s="302">
        <f>D187-D182</f>
        <v>4.2697727894335791E-2</v>
      </c>
      <c r="M182" s="302">
        <f>F187-F182</f>
        <v>0.53799558486649346</v>
      </c>
      <c r="N182" s="302">
        <f>SUM(K182:M182)</f>
        <v>0.45631897381091979</v>
      </c>
    </row>
    <row r="183" spans="1:14" x14ac:dyDescent="0.2">
      <c r="A183" s="282" t="s">
        <v>365</v>
      </c>
      <c r="B183" s="302">
        <f>'Ind T6'!Q71</f>
        <v>2.0856328417710999</v>
      </c>
      <c r="C183" s="299" t="str">
        <f>CONCATENATE("(",ROUND((B183/$H184)*100,1),")")</f>
        <v>(7.4)</v>
      </c>
      <c r="D183" s="302">
        <f>'Ind T6'!R71</f>
        <v>1.3118682790686287</v>
      </c>
      <c r="E183" s="299" t="str">
        <f>CONCATENATE("(",ROUND((D183/$H184)*100,1),")")</f>
        <v>(4.7)</v>
      </c>
      <c r="F183" s="302">
        <f>'Ind T6'!S71</f>
        <v>0.59760292716610153</v>
      </c>
      <c r="G183" s="299" t="str">
        <f>CONCATENATE("(",ROUND((F183/$H184)*100,1),")")</f>
        <v>(2.1)</v>
      </c>
      <c r="H183" s="302">
        <f t="shared" ref="H183" si="146">SUM(B183,D183,F183)</f>
        <v>3.99510404800583</v>
      </c>
      <c r="I183" s="299" t="str">
        <f>CONCATENATE("(",ROUND((H183/$H184)*100,1),")")</f>
        <v>(14.2)</v>
      </c>
      <c r="K183" s="302">
        <f t="shared" ref="K183:K184" si="147">B188-B183</f>
        <v>7.318524176546326E-2</v>
      </c>
      <c r="L183" s="302">
        <f t="shared" ref="L183:L184" si="148">D188-D183</f>
        <v>6.1125174401291948E-2</v>
      </c>
      <c r="M183" s="302">
        <f t="shared" ref="M183:M184" si="149">F188-F183</f>
        <v>3.837061002232367E-2</v>
      </c>
      <c r="N183" s="302">
        <f t="shared" ref="N183:N184" si="150">SUM(K183:M183)</f>
        <v>0.17268102618907888</v>
      </c>
    </row>
    <row r="184" spans="1:14" x14ac:dyDescent="0.2">
      <c r="A184" s="282" t="s">
        <v>363</v>
      </c>
      <c r="B184" s="302">
        <f>SUM(B182:B183)</f>
        <v>13.254995070141058</v>
      </c>
      <c r="C184" s="299" t="str">
        <f>CONCATENATE("(",ROUND((B184/$H184)*100,1),")")</f>
        <v>(47)</v>
      </c>
      <c r="D184" s="302">
        <f>SUM(D182:D183)</f>
        <v>2.0444093700604116</v>
      </c>
      <c r="E184" s="299" t="str">
        <f>CONCATENATE("(",ROUND((D184/$H184)*100,1),")")</f>
        <v>(7.2)</v>
      </c>
      <c r="F184" s="302">
        <f>SUM(F182:F183)</f>
        <v>12.904595559798535</v>
      </c>
      <c r="G184" s="299" t="str">
        <f>CONCATENATE("(",ROUND((F184/$H184)*100,1),")")</f>
        <v>(45.8)</v>
      </c>
      <c r="H184" s="302">
        <f>SUM(H182:H183)</f>
        <v>28.204000000000001</v>
      </c>
      <c r="I184" s="299" t="str">
        <f>CONCATENATE("(",ROUND((H184/$H184)*100,1),")")</f>
        <v>(100)</v>
      </c>
      <c r="K184" s="302">
        <f t="shared" si="147"/>
        <v>-5.1189097184446197E-2</v>
      </c>
      <c r="L184" s="302">
        <f t="shared" si="148"/>
        <v>0.10382290229562763</v>
      </c>
      <c r="M184" s="302">
        <f t="shared" si="149"/>
        <v>0.57636619488881635</v>
      </c>
      <c r="N184" s="302">
        <f t="shared" si="150"/>
        <v>0.62899999999999778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11.044987889420049</v>
      </c>
      <c r="C187" s="299" t="str">
        <f>CONCATENATE("(",ROUND((B187/$H189)*100,1),")")</f>
        <v>(38.3)</v>
      </c>
      <c r="D187" s="302">
        <f>'Ind T6'!W72</f>
        <v>0.77523881888611845</v>
      </c>
      <c r="E187" s="299" t="str">
        <f>CONCATENATE("(",ROUND((D187/$H189)*100,1),")")</f>
        <v>(2.7)</v>
      </c>
      <c r="F187" s="302">
        <f>'Ind T6'!X72</f>
        <v>12.844988217498926</v>
      </c>
      <c r="G187" s="299" t="str">
        <f>CONCATENATE("(",ROUND((F187/$H189)*100,1),")")</f>
        <v>(44.5)</v>
      </c>
      <c r="H187" s="302">
        <f>SUM(B187,D187,F187)</f>
        <v>24.665214925805095</v>
      </c>
      <c r="I187" s="299" t="str">
        <f>CONCATENATE("(",ROUND((H187/$H189)*100,1),")")</f>
        <v>(85.5)</v>
      </c>
      <c r="K187" s="302">
        <f>B187-B177</f>
        <v>-0.29948536055567843</v>
      </c>
      <c r="L187" s="302">
        <f>D187-D177</f>
        <v>5.3819772828920698E-2</v>
      </c>
      <c r="M187" s="302">
        <f>F187-F177</f>
        <v>0.62476249424835295</v>
      </c>
      <c r="N187" s="302">
        <f>SUM(K187:M187)</f>
        <v>0.37909690652159522</v>
      </c>
    </row>
    <row r="188" spans="1:14" x14ac:dyDescent="0.2">
      <c r="A188" s="282" t="s">
        <v>365</v>
      </c>
      <c r="B188" s="302">
        <f>'Ind T6'!V71</f>
        <v>2.1588180835365631</v>
      </c>
      <c r="C188" s="299" t="str">
        <f>CONCATENATE("(",ROUND((B188/$H189)*100,1),")")</f>
        <v>(7.5)</v>
      </c>
      <c r="D188" s="302">
        <f>'Ind T6'!W71</f>
        <v>1.3729934534699206</v>
      </c>
      <c r="E188" s="299" t="str">
        <f>CONCATENATE("(",ROUND((D188/$H189)*100,1),")")</f>
        <v>(4.8)</v>
      </c>
      <c r="F188" s="302">
        <f>'Ind T6'!X71</f>
        <v>0.6359735371884252</v>
      </c>
      <c r="G188" s="299" t="str">
        <f>CONCATENATE("(",ROUND((F188/$H189)*100,1),")")</f>
        <v>(2.2)</v>
      </c>
      <c r="H188" s="302">
        <f t="shared" ref="H188" si="151">SUM(B188,D188,F188)</f>
        <v>4.1677850741949092</v>
      </c>
      <c r="I188" s="299" t="str">
        <f>CONCATENATE("(",ROUND((H188/$H189)*100,1),")")</f>
        <v>(14.5)</v>
      </c>
      <c r="K188" s="302">
        <f t="shared" ref="K188:K189" si="152">B188-B178</f>
        <v>7.6283118198990252E-2</v>
      </c>
      <c r="L188" s="302">
        <f t="shared" ref="L188:L189" si="153">D188-D178</f>
        <v>7.1650677501244875E-2</v>
      </c>
      <c r="M188" s="302">
        <f t="shared" ref="M188:M189" si="154">F188-F178</f>
        <v>4.1969297778147285E-2</v>
      </c>
      <c r="N188" s="302">
        <f t="shared" ref="N188:N189" si="155">SUM(K188:M188)</f>
        <v>0.18990309347838241</v>
      </c>
    </row>
    <row r="189" spans="1:14" x14ac:dyDescent="0.2">
      <c r="A189" s="282" t="s">
        <v>363</v>
      </c>
      <c r="B189" s="302">
        <f>SUM(B187:B188)</f>
        <v>13.203805972956612</v>
      </c>
      <c r="C189" s="299" t="str">
        <f>CONCATENATE("(",ROUND((B189/$H189)*100,1),")")</f>
        <v>(45.8)</v>
      </c>
      <c r="D189" s="302">
        <f>SUM(D187:D188)</f>
        <v>2.1482322723560392</v>
      </c>
      <c r="E189" s="299" t="str">
        <f>CONCATENATE("(",ROUND((D189/$H189)*100,1),")")</f>
        <v>(7.5)</v>
      </c>
      <c r="F189" s="302">
        <f>SUM(F187:F188)</f>
        <v>13.480961754687351</v>
      </c>
      <c r="G189" s="299" t="str">
        <f>CONCATENATE("(",ROUND((F189/$H189)*100,1),")")</f>
        <v>(46.8)</v>
      </c>
      <c r="H189" s="302">
        <f>SUM(H187:H188)</f>
        <v>28.833000000000006</v>
      </c>
      <c r="I189" s="299" t="str">
        <f>CONCATENATE("(",ROUND((H189/$H189)*100,1),")")</f>
        <v>(100)</v>
      </c>
      <c r="K189" s="302">
        <f t="shared" si="152"/>
        <v>-0.22320224235668817</v>
      </c>
      <c r="L189" s="302">
        <f t="shared" si="153"/>
        <v>0.12547045033016557</v>
      </c>
      <c r="M189" s="302">
        <f t="shared" si="154"/>
        <v>0.6667317920264999</v>
      </c>
      <c r="N189" s="302">
        <f t="shared" si="155"/>
        <v>0.5689999999999773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20.857804460230216</v>
      </c>
      <c r="C198" s="299" t="str">
        <f>CONCATENATE("(",ROUND((B198/$H200)*100,1),")")</f>
        <v>(38.1)</v>
      </c>
      <c r="D198" s="302">
        <f>'Ind T6'!M81</f>
        <v>7.5090125820362239</v>
      </c>
      <c r="E198" s="299" t="str">
        <f>CONCATENATE("(",ROUND((D198/$H200)*100,1),")")</f>
        <v>(13.7)</v>
      </c>
      <c r="F198" s="302">
        <f>'Ind T6'!N81</f>
        <v>1.735695677534961</v>
      </c>
      <c r="G198" s="299" t="str">
        <f>CONCATENATE("(",ROUND((F198/$H200)*100,1),")")</f>
        <v>(3.2)</v>
      </c>
      <c r="H198" s="302">
        <f>SUM(B198,D198,F198)</f>
        <v>30.1025127198014</v>
      </c>
      <c r="I198" s="299" t="str">
        <f>CONCATENATE("(",ROUND((H198/$H200)*100,1),")")</f>
        <v>(55)</v>
      </c>
      <c r="K198" s="302">
        <f>B203-B198</f>
        <v>0.36473146386732225</v>
      </c>
      <c r="L198" s="302">
        <f>D203-D198</f>
        <v>3.4521715736564929E-2</v>
      </c>
      <c r="M198" s="302">
        <f>F203-F198</f>
        <v>3.0083697116079611E-2</v>
      </c>
      <c r="N198" s="302">
        <f>SUM(K198:M198)</f>
        <v>0.42933687671996679</v>
      </c>
    </row>
    <row r="199" spans="1:14" x14ac:dyDescent="0.2">
      <c r="A199" s="282" t="s">
        <v>365</v>
      </c>
      <c r="B199" s="302">
        <f>'Ind T6'!L80</f>
        <v>10.068495369504722</v>
      </c>
      <c r="C199" s="299" t="str">
        <f>CONCATENATE("(",ROUND((B199/$H200)*100,1),")")</f>
        <v>(18.4)</v>
      </c>
      <c r="D199" s="302">
        <f>'Ind T6'!M80</f>
        <v>13.047173911821471</v>
      </c>
      <c r="E199" s="299" t="str">
        <f>CONCATENATE("(",ROUND((D199/$H200)*100,1),")")</f>
        <v>(23.8)</v>
      </c>
      <c r="F199" s="302">
        <f>'Ind T6'!N80</f>
        <v>1.5228179988723736</v>
      </c>
      <c r="G199" s="299" t="str">
        <f>CONCATENATE("(",ROUND((F199/$H200)*100,1),")")</f>
        <v>(2.8)</v>
      </c>
      <c r="H199" s="302">
        <f t="shared" ref="H199" si="156">SUM(B199,D199,F199)</f>
        <v>24.638487280198564</v>
      </c>
      <c r="I199" s="299" t="str">
        <f>CONCATENATE("(",ROUND((H199/$H200)*100,1),")")</f>
        <v>(45)</v>
      </c>
      <c r="K199" s="302">
        <f t="shared" ref="K199:K200" si="157">B204-B199</f>
        <v>0.48160612400981861</v>
      </c>
      <c r="L199" s="302">
        <f t="shared" ref="L199:L200" si="158">D204-D199</f>
        <v>-0.43635675063401713</v>
      </c>
      <c r="M199" s="302">
        <f t="shared" ref="M199:M200" si="159">F204-F199</f>
        <v>5.1413749904250849E-2</v>
      </c>
      <c r="N199" s="302">
        <f t="shared" ref="N199:N200" si="160">SUM(K199:M199)</f>
        <v>9.6663123280052332E-2</v>
      </c>
    </row>
    <row r="200" spans="1:14" x14ac:dyDescent="0.2">
      <c r="A200" s="282" t="s">
        <v>363</v>
      </c>
      <c r="B200" s="302">
        <f>SUM(B198:B199)</f>
        <v>30.926299829734937</v>
      </c>
      <c r="C200" s="299" t="str">
        <f>CONCATENATE("(",ROUND((B200/$H200)*100,1),")")</f>
        <v>(56.5)</v>
      </c>
      <c r="D200" s="302">
        <f>SUM(D198:D199)</f>
        <v>20.556186493857695</v>
      </c>
      <c r="E200" s="299" t="str">
        <f>CONCATENATE("(",ROUND((D200/$H200)*100,1),")")</f>
        <v>(37.6)</v>
      </c>
      <c r="F200" s="302">
        <f>SUM(F198:F199)</f>
        <v>3.2585136764073344</v>
      </c>
      <c r="G200" s="299" t="str">
        <f>CONCATENATE("(",ROUND((F200/$H200)*100,1),")")</f>
        <v>(6)</v>
      </c>
      <c r="H200" s="302">
        <f>SUM(H198:H199)</f>
        <v>54.740999999999964</v>
      </c>
      <c r="I200" s="299" t="str">
        <f>CONCATENATE("(",ROUND((H200/$H200)*100,1),")")</f>
        <v>(100)</v>
      </c>
      <c r="K200" s="302">
        <f t="shared" si="157"/>
        <v>0.84633758787714441</v>
      </c>
      <c r="L200" s="302">
        <f t="shared" si="158"/>
        <v>-0.4018350348974522</v>
      </c>
      <c r="M200" s="302">
        <f t="shared" si="159"/>
        <v>8.1497447020330682E-2</v>
      </c>
      <c r="N200" s="302">
        <f t="shared" si="160"/>
        <v>0.52600000000002289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21.222535924097539</v>
      </c>
      <c r="C203" s="299" t="str">
        <f>CONCATENATE("(",ROUND((B203/$H205)*100,1),")")</f>
        <v>(38.4)</v>
      </c>
      <c r="D203" s="302">
        <f>'Ind T6'!R81</f>
        <v>7.5435342977727888</v>
      </c>
      <c r="E203" s="299" t="str">
        <f>CONCATENATE("(",ROUND((D203/$H205)*100,1),")")</f>
        <v>(13.6)</v>
      </c>
      <c r="F203" s="302">
        <f>'Ind T6'!S81</f>
        <v>1.7657793746510406</v>
      </c>
      <c r="G203" s="299" t="str">
        <f>CONCATENATE("(",ROUND((F203/$H205)*100,1),")")</f>
        <v>(3.2)</v>
      </c>
      <c r="H203" s="302">
        <f>SUM(B203,D203,F203)</f>
        <v>30.531849596521369</v>
      </c>
      <c r="I203" s="299" t="str">
        <f>CONCATENATE("(",ROUND((H203/$H205)*100,1),")")</f>
        <v>(55.2)</v>
      </c>
      <c r="K203" s="302">
        <f>B208-B203</f>
        <v>0.24881765580902382</v>
      </c>
      <c r="L203" s="302">
        <f>D208-D203</f>
        <v>7.1910804295713504E-2</v>
      </c>
      <c r="M203" s="302">
        <f>F208-F203</f>
        <v>3.5669255660594423E-2</v>
      </c>
      <c r="N203" s="302">
        <f>SUM(K203:M203)</f>
        <v>0.35639771576533175</v>
      </c>
    </row>
    <row r="204" spans="1:14" x14ac:dyDescent="0.2">
      <c r="A204" s="282" t="s">
        <v>365</v>
      </c>
      <c r="B204" s="302">
        <f>'Ind T6'!Q80</f>
        <v>10.550101493514541</v>
      </c>
      <c r="C204" s="299" t="str">
        <f>CONCATENATE("(",ROUND((B204/$H205)*100,1),")")</f>
        <v>(19.1)</v>
      </c>
      <c r="D204" s="302">
        <f>'Ind T6'!R80</f>
        <v>12.610817161187454</v>
      </c>
      <c r="E204" s="299" t="str">
        <f>CONCATENATE("(",ROUND((D204/$H205)*100,1),")")</f>
        <v>(22.8)</v>
      </c>
      <c r="F204" s="302">
        <f>'Ind T6'!S80</f>
        <v>1.5742317487766244</v>
      </c>
      <c r="G204" s="299" t="str">
        <f>CONCATENATE("(",ROUND((F204/$H205)*100,1),")")</f>
        <v>(2.8)</v>
      </c>
      <c r="H204" s="302">
        <f t="shared" ref="H204" si="161">SUM(B204,D204,F204)</f>
        <v>24.73515040347862</v>
      </c>
      <c r="I204" s="299" t="str">
        <f>CONCATENATE("(",ROUND((H204/$H205)*100,1),")")</f>
        <v>(44.8)</v>
      </c>
      <c r="K204" s="302">
        <f t="shared" ref="K204:K205" si="162">B209-B204</f>
        <v>0.83170542322211816</v>
      </c>
      <c r="L204" s="302">
        <f t="shared" ref="L204:L205" si="163">D209-D204</f>
        <v>-0.83988547003679059</v>
      </c>
      <c r="M204" s="302">
        <f t="shared" ref="M204:M205" si="164">F209-F204</f>
        <v>0.10678233104935186</v>
      </c>
      <c r="N204" s="302">
        <f t="shared" ref="N204:N205" si="165">SUM(K204:M204)</f>
        <v>9.8602284234679427E-2</v>
      </c>
    </row>
    <row r="205" spans="1:14" x14ac:dyDescent="0.2">
      <c r="A205" s="282" t="s">
        <v>363</v>
      </c>
      <c r="B205" s="302">
        <f>SUM(B203:B204)</f>
        <v>31.772637417612081</v>
      </c>
      <c r="C205" s="299" t="str">
        <f>CONCATENATE("(",ROUND((B205/$H205)*100,1),")")</f>
        <v>(57.5)</v>
      </c>
      <c r="D205" s="302">
        <f>SUM(D203:D204)</f>
        <v>20.154351458960242</v>
      </c>
      <c r="E205" s="299" t="str">
        <f>CONCATENATE("(",ROUND((D205/$H205)*100,1),")")</f>
        <v>(36.5)</v>
      </c>
      <c r="F205" s="302">
        <f>SUM(F203:F204)</f>
        <v>3.340011123427665</v>
      </c>
      <c r="G205" s="299" t="str">
        <f>CONCATENATE("(",ROUND((F205/$H205)*100,1),")")</f>
        <v>(6)</v>
      </c>
      <c r="H205" s="302">
        <f>SUM(H203:H204)</f>
        <v>55.266999999999989</v>
      </c>
      <c r="I205" s="299" t="str">
        <f>CONCATENATE("(",ROUND((H205/$H205)*100,1),")")</f>
        <v>(100)</v>
      </c>
      <c r="K205" s="302">
        <f t="shared" si="162"/>
        <v>1.0805230790311384</v>
      </c>
      <c r="L205" s="302">
        <f t="shared" si="163"/>
        <v>-0.76797466574107887</v>
      </c>
      <c r="M205" s="302">
        <f t="shared" si="164"/>
        <v>0.14245158670994629</v>
      </c>
      <c r="N205" s="302">
        <f t="shared" si="165"/>
        <v>0.45500000000000584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21.471353579906562</v>
      </c>
      <c r="C208" s="299" t="str">
        <f>CONCATENATE("(",ROUND((B208/$H210)*100,1),")")</f>
        <v>(38.5)</v>
      </c>
      <c r="D208" s="302">
        <f>'Ind T6'!W81</f>
        <v>7.6154451020685023</v>
      </c>
      <c r="E208" s="299" t="str">
        <f>CONCATENATE("(",ROUND((D208/$H210)*100,1),")")</f>
        <v>(13.7)</v>
      </c>
      <c r="F208" s="302">
        <f>'Ind T6'!X81</f>
        <v>1.801448630311635</v>
      </c>
      <c r="G208" s="299" t="str">
        <f>CONCATENATE("(",ROUND((F208/$H210)*100,1),")")</f>
        <v>(3.2)</v>
      </c>
      <c r="H208" s="302">
        <f>SUM(B208,D208,F208)</f>
        <v>30.888247312286701</v>
      </c>
      <c r="I208" s="299" t="str">
        <f>CONCATENATE("(",ROUND((H208/$H210)*100,1),")")</f>
        <v>(55.4)</v>
      </c>
      <c r="K208" s="302">
        <f>B208-B198</f>
        <v>0.61354911967634607</v>
      </c>
      <c r="L208" s="302">
        <f>D208-D198</f>
        <v>0.10643252003227843</v>
      </c>
      <c r="M208" s="302">
        <f>F208-F198</f>
        <v>6.5752952776674034E-2</v>
      </c>
      <c r="N208" s="302">
        <f>SUM(K208:M208)</f>
        <v>0.78573459248529853</v>
      </c>
    </row>
    <row r="209" spans="1:14" x14ac:dyDescent="0.2">
      <c r="A209" s="282" t="s">
        <v>365</v>
      </c>
      <c r="B209" s="302">
        <f>'Ind T6'!V80</f>
        <v>11.381806916736659</v>
      </c>
      <c r="C209" s="299" t="str">
        <f>CONCATENATE("(",ROUND((B209/$H210)*100,1),")")</f>
        <v>(20.4)</v>
      </c>
      <c r="D209" s="302">
        <f>'Ind T6'!W80</f>
        <v>11.770931691150663</v>
      </c>
      <c r="E209" s="299" t="str">
        <f>CONCATENATE("(",ROUND((D209/$H210)*100,1),")")</f>
        <v>(21.1)</v>
      </c>
      <c r="F209" s="302">
        <f>'Ind T6'!X80</f>
        <v>1.6810140798259763</v>
      </c>
      <c r="G209" s="299" t="str">
        <f>CONCATENATE("(",ROUND((F209/$H210)*100,1),")")</f>
        <v>(3)</v>
      </c>
      <c r="H209" s="302">
        <f t="shared" ref="H209" si="166">SUM(B209,D209,F209)</f>
        <v>24.8337526877133</v>
      </c>
      <c r="I209" s="299" t="str">
        <f>CONCATENATE("(",ROUND((H209/$H210)*100,1),")")</f>
        <v>(44.6)</v>
      </c>
      <c r="K209" s="302">
        <f t="shared" ref="K209:K210" si="167">B209-B199</f>
        <v>1.3133115472319368</v>
      </c>
      <c r="L209" s="302">
        <f t="shared" ref="L209:L210" si="168">D209-D199</f>
        <v>-1.2762422206708077</v>
      </c>
      <c r="M209" s="302">
        <f t="shared" ref="M209:M210" si="169">F209-F199</f>
        <v>0.15819608095360271</v>
      </c>
      <c r="N209" s="302">
        <f t="shared" ref="N209:N210" si="170">SUM(K209:M209)</f>
        <v>0.19526540751473176</v>
      </c>
    </row>
    <row r="210" spans="1:14" x14ac:dyDescent="0.2">
      <c r="A210" s="282" t="s">
        <v>363</v>
      </c>
      <c r="B210" s="302">
        <f>SUM(B208:B209)</f>
        <v>32.85316049664322</v>
      </c>
      <c r="C210" s="299" t="str">
        <f>CONCATENATE("(",ROUND((B210/$H210)*100,1),")")</f>
        <v>(59)</v>
      </c>
      <c r="D210" s="302">
        <f>SUM(D208:D209)</f>
        <v>19.386376793219164</v>
      </c>
      <c r="E210" s="299" t="str">
        <f>CONCATENATE("(",ROUND((D210/$H210)*100,1),")")</f>
        <v>(34.8)</v>
      </c>
      <c r="F210" s="302">
        <f>SUM(F208:F209)</f>
        <v>3.4824627101376113</v>
      </c>
      <c r="G210" s="299" t="str">
        <f>CONCATENATE("(",ROUND((F210/$H210)*100,1),")")</f>
        <v>(6.2)</v>
      </c>
      <c r="H210" s="302">
        <f>SUM(H208:H209)</f>
        <v>55.722000000000001</v>
      </c>
      <c r="I210" s="299" t="str">
        <f>CONCATENATE("(",ROUND((H210/$H210)*100,1),")")</f>
        <v>(100)</v>
      </c>
      <c r="K210" s="302">
        <f t="shared" si="167"/>
        <v>1.9268606669082828</v>
      </c>
      <c r="L210" s="302">
        <f t="shared" si="168"/>
        <v>-1.1698097006385311</v>
      </c>
      <c r="M210" s="302">
        <f t="shared" si="169"/>
        <v>0.22394903373027697</v>
      </c>
      <c r="N210" s="302">
        <f t="shared" si="170"/>
        <v>0.98100000000002874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8.5134557495184957</v>
      </c>
      <c r="C219" s="299" t="str">
        <f>CONCATENATE("(",ROUND((B219/$H221)*100,1),")")</f>
        <v>(53.8)</v>
      </c>
      <c r="D219" s="302">
        <f>'Ind T6'!M90</f>
        <v>1.5759019682488431</v>
      </c>
      <c r="E219" s="299" t="str">
        <f>CONCATENATE("(",ROUND((D219/$H221)*100,1),")")</f>
        <v>(10)</v>
      </c>
      <c r="F219" s="302">
        <f>'Ind T6'!N90</f>
        <v>2.2700882503848834</v>
      </c>
      <c r="G219" s="299" t="str">
        <f>CONCATENATE("(",ROUND((F219/$H221)*100,1),")")</f>
        <v>(14.3)</v>
      </c>
      <c r="H219" s="302">
        <f>SUM(B219,D219,F219)</f>
        <v>12.359445968152222</v>
      </c>
      <c r="I219" s="299" t="str">
        <f>CONCATENATE("(",ROUND((H219/$H221)*100,1),")")</f>
        <v>(78.1)</v>
      </c>
      <c r="K219" s="302">
        <f>B224-B219</f>
        <v>0.68647210098837341</v>
      </c>
      <c r="L219" s="302">
        <f>D224-D219</f>
        <v>0.13822279308229368</v>
      </c>
      <c r="M219" s="302">
        <f>F224-F219</f>
        <v>0.19208525530806764</v>
      </c>
      <c r="N219" s="302">
        <f>SUM(K219:M219)</f>
        <v>1.0167801493787347</v>
      </c>
    </row>
    <row r="220" spans="1:14" x14ac:dyDescent="0.2">
      <c r="A220" s="282" t="s">
        <v>365</v>
      </c>
      <c r="B220" s="302">
        <f>'Ind T6'!L89</f>
        <v>2.0317121788159147</v>
      </c>
      <c r="C220" s="299" t="str">
        <f>CONCATENATE("(",ROUND((B220/$H221)*100,1),")")</f>
        <v>(12.8)</v>
      </c>
      <c r="D220" s="302">
        <f>'Ind T6'!M89</f>
        <v>1.3649313886891377</v>
      </c>
      <c r="E220" s="299" t="str">
        <f>CONCATENATE("(",ROUND((D220/$H221)*100,1),")")</f>
        <v>(8.6)</v>
      </c>
      <c r="F220" s="302">
        <f>'Ind T6'!N89</f>
        <v>6.7910464342714874E-2</v>
      </c>
      <c r="G220" s="299" t="str">
        <f>CONCATENATE("(",ROUND((F220/$H221)*100,1),")")</f>
        <v>(0.4)</v>
      </c>
      <c r="H220" s="302">
        <f t="shared" ref="H220" si="171">SUM(B220,D220,F220)</f>
        <v>3.4645540318477672</v>
      </c>
      <c r="I220" s="299" t="str">
        <f>CONCATENATE("(",ROUND((H220/$H221)*100,1),")")</f>
        <v>(21.9)</v>
      </c>
      <c r="K220" s="302">
        <f t="shared" ref="K220:K221" si="172">B225-B220</f>
        <v>0.25333024306907115</v>
      </c>
      <c r="L220" s="302">
        <f t="shared" ref="L220:L221" si="173">D225-D220</f>
        <v>0.19246751542967333</v>
      </c>
      <c r="M220" s="302">
        <f t="shared" ref="M220:M221" si="174">F225-F220</f>
        <v>3.4220921225603801E-3</v>
      </c>
      <c r="N220" s="302">
        <f t="shared" ref="N220:N221" si="175">SUM(K220:M220)</f>
        <v>0.44921985062130487</v>
      </c>
    </row>
    <row r="221" spans="1:14" x14ac:dyDescent="0.2">
      <c r="A221" s="282" t="s">
        <v>363</v>
      </c>
      <c r="B221" s="302">
        <f>SUM(B219:B220)</f>
        <v>10.545167928334411</v>
      </c>
      <c r="C221" s="299" t="str">
        <f>CONCATENATE("(",ROUND((B221/$H221)*100,1),")")</f>
        <v>(66.6)</v>
      </c>
      <c r="D221" s="302">
        <f>SUM(D219:D220)</f>
        <v>2.940833356937981</v>
      </c>
      <c r="E221" s="299" t="str">
        <f>CONCATENATE("(",ROUND((D221/$H221)*100,1),")")</f>
        <v>(18.6)</v>
      </c>
      <c r="F221" s="302">
        <f>SUM(F219:F220)</f>
        <v>2.3379987147275982</v>
      </c>
      <c r="G221" s="299" t="str">
        <f>CONCATENATE("(",ROUND((F221/$H221)*100,1),")")</f>
        <v>(14.8)</v>
      </c>
      <c r="H221" s="302">
        <f>SUM(H219:H220)</f>
        <v>15.823999999999989</v>
      </c>
      <c r="I221" s="299" t="str">
        <f>CONCATENATE("(",ROUND((H221/$H221)*100,1),")")</f>
        <v>(100)</v>
      </c>
      <c r="K221" s="302">
        <f t="shared" si="172"/>
        <v>0.93980234405744412</v>
      </c>
      <c r="L221" s="302">
        <f t="shared" si="173"/>
        <v>0.33069030851196679</v>
      </c>
      <c r="M221" s="302">
        <f t="shared" si="174"/>
        <v>0.19550734743062792</v>
      </c>
      <c r="N221" s="302">
        <f t="shared" si="175"/>
        <v>1.4660000000000388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9.1999278505068691</v>
      </c>
      <c r="C224" s="299" t="str">
        <f>CONCATENATE("(",ROUND((B224/$H226)*100,1),")")</f>
        <v>(53.2)</v>
      </c>
      <c r="D224" s="302">
        <f>'Ind T6'!R90</f>
        <v>1.7141247613311368</v>
      </c>
      <c r="E224" s="299" t="str">
        <f>CONCATENATE("(",ROUND((D224/$H226)*100,1),")")</f>
        <v>(9.9)</v>
      </c>
      <c r="F224" s="302">
        <f>'Ind T6'!S90</f>
        <v>2.462173505692951</v>
      </c>
      <c r="G224" s="299" t="str">
        <f>CONCATENATE("(",ROUND((F224/$H226)*100,1),")")</f>
        <v>(14.2)</v>
      </c>
      <c r="H224" s="302">
        <f>SUM(B224,D224,F224)</f>
        <v>13.376226117530956</v>
      </c>
      <c r="I224" s="299" t="str">
        <f>CONCATENATE("(",ROUND((H224/$H226)*100,1),")")</f>
        <v>(77.4)</v>
      </c>
      <c r="K224" s="302">
        <f>B229-B224</f>
        <v>0.13232493195651607</v>
      </c>
      <c r="L224" s="302">
        <f>D229-D224</f>
        <v>0.11731006793622267</v>
      </c>
      <c r="M224" s="302">
        <f>F229-F224</f>
        <v>0.15337200846640764</v>
      </c>
      <c r="N224" s="302">
        <f>SUM(K224:M224)</f>
        <v>0.40300700835914638</v>
      </c>
    </row>
    <row r="225" spans="1:14" x14ac:dyDescent="0.2">
      <c r="A225" s="282" t="s">
        <v>365</v>
      </c>
      <c r="B225" s="302">
        <f>'Ind T6'!Q89</f>
        <v>2.2850424218849859</v>
      </c>
      <c r="C225" s="299" t="str">
        <f>CONCATENATE("(",ROUND((B225/$H226)*100,1),")")</f>
        <v>(13.2)</v>
      </c>
      <c r="D225" s="302">
        <f>'Ind T6'!R89</f>
        <v>1.557398904118811</v>
      </c>
      <c r="E225" s="299" t="str">
        <f>CONCATENATE("(",ROUND((D225/$H226)*100,1),")")</f>
        <v>(9)</v>
      </c>
      <c r="F225" s="302">
        <f>'Ind T6'!S89</f>
        <v>7.1332556465275254E-2</v>
      </c>
      <c r="G225" s="299" t="str">
        <f>CONCATENATE("(",ROUND((F225/$H226)*100,1),")")</f>
        <v>(0.4)</v>
      </c>
      <c r="H225" s="302">
        <f t="shared" ref="H225" si="176">SUM(B225,D225,F225)</f>
        <v>3.913773882469072</v>
      </c>
      <c r="I225" s="299" t="str">
        <f>CONCATENATE("(",ROUND((H225/$H226)*100,1),")")</f>
        <v>(22.6)</v>
      </c>
      <c r="K225" s="302">
        <f t="shared" ref="K225:K226" si="177">B230-B225</f>
        <v>0.18426393981412481</v>
      </c>
      <c r="L225" s="302">
        <f t="shared" ref="L225:L226" si="178">D230-D225</f>
        <v>0.19117557936663832</v>
      </c>
      <c r="M225" s="302">
        <f t="shared" ref="M225:M226" si="179">F230-F225</f>
        <v>5.5347246005271744E-4</v>
      </c>
      <c r="N225" s="302">
        <f t="shared" ref="N225:N226" si="180">SUM(K225:M225)</f>
        <v>0.37599299164081584</v>
      </c>
    </row>
    <row r="226" spans="1:14" x14ac:dyDescent="0.2">
      <c r="A226" s="282" t="s">
        <v>363</v>
      </c>
      <c r="B226" s="302">
        <f>SUM(B224:B225)</f>
        <v>11.484970272391855</v>
      </c>
      <c r="C226" s="299" t="str">
        <f>CONCATENATE("(",ROUND((B226/$H226)*100,1),")")</f>
        <v>(66.4)</v>
      </c>
      <c r="D226" s="302">
        <f>SUM(D224:D225)</f>
        <v>3.2715236654499478</v>
      </c>
      <c r="E226" s="299" t="str">
        <f>CONCATENATE("(",ROUND((D226/$H226)*100,1),")")</f>
        <v>(18.9)</v>
      </c>
      <c r="F226" s="302">
        <f>SUM(F224:F225)</f>
        <v>2.5335060621582262</v>
      </c>
      <c r="G226" s="299" t="str">
        <f>CONCATENATE("(",ROUND((F226/$H226)*100,1),")")</f>
        <v>(14.7)</v>
      </c>
      <c r="H226" s="302">
        <f>SUM(H224:H225)</f>
        <v>17.290000000000028</v>
      </c>
      <c r="I226" s="299" t="str">
        <f>CONCATENATE("(",ROUND((H226/$H226)*100,1),")")</f>
        <v>(100)</v>
      </c>
      <c r="K226" s="302">
        <f t="shared" si="177"/>
        <v>0.31658887177064088</v>
      </c>
      <c r="L226" s="302">
        <f t="shared" si="178"/>
        <v>0.30848564730286121</v>
      </c>
      <c r="M226" s="302">
        <f t="shared" si="179"/>
        <v>0.15392548092646052</v>
      </c>
      <c r="N226" s="302">
        <f t="shared" si="180"/>
        <v>0.77899999999996261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9.3322527824633852</v>
      </c>
      <c r="C229" s="299" t="str">
        <f>CONCATENATE("(",ROUND((B229/$H231)*100,1),")")</f>
        <v>(51.6)</v>
      </c>
      <c r="D229" s="302">
        <f>'Ind T6'!W90</f>
        <v>1.8314348292673595</v>
      </c>
      <c r="E229" s="299" t="str">
        <f>CONCATENATE("(",ROUND((D229/$H231)*100,1),")")</f>
        <v>(10.1)</v>
      </c>
      <c r="F229" s="302">
        <f>'Ind T6'!X90</f>
        <v>2.6155455141593587</v>
      </c>
      <c r="G229" s="299" t="str">
        <f>CONCATENATE("(",ROUND((F229/$H231)*100,1),")")</f>
        <v>(14.5)</v>
      </c>
      <c r="H229" s="302">
        <f>SUM(B229,D229,F229)</f>
        <v>13.779233125890102</v>
      </c>
      <c r="I229" s="299" t="str">
        <f>CONCATENATE("(",ROUND((H229/$H231)*100,1),")")</f>
        <v>(76.3)</v>
      </c>
      <c r="K229" s="302">
        <f>B229-B219</f>
        <v>0.81879703294488948</v>
      </c>
      <c r="L229" s="302">
        <f>D229-D219</f>
        <v>0.25553286101851636</v>
      </c>
      <c r="M229" s="302">
        <f>F229-F219</f>
        <v>0.34545726377447528</v>
      </c>
      <c r="N229" s="302">
        <f>SUM(K229:M229)</f>
        <v>1.4197871577378811</v>
      </c>
    </row>
    <row r="230" spans="1:14" x14ac:dyDescent="0.2">
      <c r="A230" s="282" t="s">
        <v>365</v>
      </c>
      <c r="B230" s="302">
        <f>'Ind T6'!V89</f>
        <v>2.4693063616991107</v>
      </c>
      <c r="C230" s="299" t="str">
        <f>CONCATENATE("(",ROUND((B230/$H231)*100,1),")")</f>
        <v>(13.7)</v>
      </c>
      <c r="D230" s="302">
        <f>'Ind T6'!W89</f>
        <v>1.7485744834854493</v>
      </c>
      <c r="E230" s="299" t="str">
        <f>CONCATENATE("(",ROUND((D230/$H231)*100,1),")")</f>
        <v>(9.7)</v>
      </c>
      <c r="F230" s="302">
        <f>'Ind T6'!X89</f>
        <v>7.1886028925327972E-2</v>
      </c>
      <c r="G230" s="299" t="str">
        <f>CONCATENATE("(",ROUND((F230/$H231)*100,1),")")</f>
        <v>(0.4)</v>
      </c>
      <c r="H230" s="302">
        <f t="shared" ref="H230" si="181">SUM(B230,D230,F230)</f>
        <v>4.2897668741098878</v>
      </c>
      <c r="I230" s="299" t="str">
        <f>CONCATENATE("(",ROUND((H230/$H231)*100,1),")")</f>
        <v>(23.7)</v>
      </c>
      <c r="K230" s="302">
        <f t="shared" ref="K230:K231" si="182">B230-B220</f>
        <v>0.43759418288319596</v>
      </c>
      <c r="L230" s="302">
        <f t="shared" ref="L230:L231" si="183">D230-D220</f>
        <v>0.38364309479631165</v>
      </c>
      <c r="M230" s="302">
        <f t="shared" ref="M230:M231" si="184">F230-F220</f>
        <v>3.9755645826130975E-3</v>
      </c>
      <c r="N230" s="302">
        <f t="shared" ref="N230:N231" si="185">SUM(K230:M230)</f>
        <v>0.82521284226212066</v>
      </c>
    </row>
    <row r="231" spans="1:14" x14ac:dyDescent="0.2">
      <c r="A231" s="282" t="s">
        <v>363</v>
      </c>
      <c r="B231" s="302">
        <f>SUM(B229:B230)</f>
        <v>11.801559144162496</v>
      </c>
      <c r="C231" s="299" t="str">
        <f>CONCATENATE("(",ROUND((B231/$H231)*100,1),")")</f>
        <v>(65.3)</v>
      </c>
      <c r="D231" s="302">
        <f>SUM(D229:D230)</f>
        <v>3.580009312752809</v>
      </c>
      <c r="E231" s="299" t="str">
        <f>CONCATENATE("(",ROUND((D231/$H231)*100,1),")")</f>
        <v>(19.8)</v>
      </c>
      <c r="F231" s="302">
        <f>SUM(F229:F230)</f>
        <v>2.6874315430846867</v>
      </c>
      <c r="G231" s="299" t="str">
        <f>CONCATENATE("(",ROUND((F231/$H231)*100,1),")")</f>
        <v>(14.9)</v>
      </c>
      <c r="H231" s="302">
        <f>SUM(H229:H230)</f>
        <v>18.068999999999988</v>
      </c>
      <c r="I231" s="299" t="str">
        <f>CONCATENATE("(",ROUND((H231/$H231)*100,1),")")</f>
        <v>(100)</v>
      </c>
      <c r="K231" s="302">
        <f t="shared" si="182"/>
        <v>1.256391215828085</v>
      </c>
      <c r="L231" s="302">
        <f t="shared" si="183"/>
        <v>0.639175955814828</v>
      </c>
      <c r="M231" s="302">
        <f t="shared" si="184"/>
        <v>0.34943282835708844</v>
      </c>
      <c r="N231" s="302">
        <f t="shared" si="185"/>
        <v>2.2450000000000014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5.181559398258254</v>
      </c>
      <c r="C240" s="299" t="str">
        <f>CONCATENATE("(",ROUND((B240/$H242)*100,1),")")</f>
        <v>(20.9)</v>
      </c>
      <c r="D240" s="302">
        <f>'Ind T6'!M99</f>
        <v>5.5125013699711181</v>
      </c>
      <c r="E240" s="299" t="str">
        <f>CONCATENATE("(",ROUND((D240/$H242)*100,1),")")</f>
        <v>(22.3)</v>
      </c>
      <c r="F240" s="302">
        <f>'Ind T6'!N99</f>
        <v>0.50148046440337535</v>
      </c>
      <c r="G240" s="299" t="str">
        <f>CONCATENATE("(",ROUND((F240/$H242)*100,1),")")</f>
        <v>(2)</v>
      </c>
      <c r="H240" s="302">
        <f>SUM(B240,D240,F240)</f>
        <v>11.195541232632747</v>
      </c>
      <c r="I240" s="299" t="str">
        <f>CONCATENATE("(",ROUND((H240/$H242)*100,1),")")</f>
        <v>(45.2)</v>
      </c>
      <c r="K240" s="302">
        <f>B245-B240</f>
        <v>0.46596609509337128</v>
      </c>
      <c r="L240" s="302">
        <f>D245-D240</f>
        <v>0.51148903626635533</v>
      </c>
      <c r="M240" s="302">
        <f>F245-F240</f>
        <v>3.1833333141527365E-2</v>
      </c>
      <c r="N240" s="302">
        <f>SUM(K240:M240)</f>
        <v>1.0092884645012541</v>
      </c>
    </row>
    <row r="241" spans="1:14" x14ac:dyDescent="0.2">
      <c r="A241" s="282" t="s">
        <v>365</v>
      </c>
      <c r="B241" s="302">
        <f>'Ind T6'!L98</f>
        <v>4.4108929771982641</v>
      </c>
      <c r="C241" s="299" t="str">
        <f>CONCATENATE("(",ROUND((B241/$H242)*100,1),")")</f>
        <v>(17.8)</v>
      </c>
      <c r="D241" s="302">
        <f>'Ind T6'!M98</f>
        <v>8.3644941487380926</v>
      </c>
      <c r="E241" s="299" t="str">
        <f>CONCATENATE("(",ROUND((D241/$H242)*100,1),")")</f>
        <v>(33.8)</v>
      </c>
      <c r="F241" s="302">
        <f>'Ind T6'!N98</f>
        <v>0.78607164143090602</v>
      </c>
      <c r="G241" s="299" t="str">
        <f>CONCATENATE("(",ROUND((F241/$H242)*100,1),")")</f>
        <v>(3.2)</v>
      </c>
      <c r="H241" s="302">
        <f t="shared" ref="H241" si="186">SUM(B241,D241,F241)</f>
        <v>13.561458767367263</v>
      </c>
      <c r="I241" s="299" t="str">
        <f>CONCATENATE("(",ROUND((H241/$H242)*100,1),")")</f>
        <v>(54.8)</v>
      </c>
      <c r="K241" s="302">
        <f t="shared" ref="K241:K242" si="187">B246-B241</f>
        <v>0.3941732917953269</v>
      </c>
      <c r="L241" s="302">
        <f t="shared" ref="L241:L242" si="188">D246-D241</f>
        <v>0.70984149603515867</v>
      </c>
      <c r="M241" s="302">
        <f t="shared" ref="M241:M242" si="189">F246-F241</f>
        <v>4.7696747668231176E-2</v>
      </c>
      <c r="N241" s="302">
        <f t="shared" ref="N241:N242" si="190">SUM(K241:M241)</f>
        <v>1.1517115354987166</v>
      </c>
    </row>
    <row r="242" spans="1:14" x14ac:dyDescent="0.2">
      <c r="A242" s="282" t="s">
        <v>363</v>
      </c>
      <c r="B242" s="302">
        <f>SUM(B240:B241)</f>
        <v>9.5924523754565172</v>
      </c>
      <c r="C242" s="299" t="str">
        <f>CONCATENATE("(",ROUND((B242/$H242)*100,1),")")</f>
        <v>(38.7)</v>
      </c>
      <c r="D242" s="302">
        <f>SUM(D240:D241)</f>
        <v>13.876995518709212</v>
      </c>
      <c r="E242" s="299" t="str">
        <f>CONCATENATE("(",ROUND((D242/$H242)*100,1),")")</f>
        <v>(56.1)</v>
      </c>
      <c r="F242" s="302">
        <f>SUM(F240:F241)</f>
        <v>1.2875521058342814</v>
      </c>
      <c r="G242" s="299" t="str">
        <f>CONCATENATE("(",ROUND((F242/$H242)*100,1),")")</f>
        <v>(5.2)</v>
      </c>
      <c r="H242" s="302">
        <f>SUM(H240:H241)</f>
        <v>24.757000000000012</v>
      </c>
      <c r="I242" s="299" t="str">
        <f>CONCATENATE("(",ROUND((H242/$H242)*100,1),")")</f>
        <v>(100)</v>
      </c>
      <c r="K242" s="302">
        <f t="shared" si="187"/>
        <v>0.86013938688869906</v>
      </c>
      <c r="L242" s="302">
        <f t="shared" si="188"/>
        <v>1.2213305323015131</v>
      </c>
      <c r="M242" s="302">
        <f t="shared" si="189"/>
        <v>7.9530080809758541E-2</v>
      </c>
      <c r="N242" s="302">
        <f t="shared" si="190"/>
        <v>2.1609999999999707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5.6475254933516252</v>
      </c>
      <c r="C245" s="299" t="str">
        <f>CONCATENATE("(",ROUND((B245/$H247)*100,1),")")</f>
        <v>(21)</v>
      </c>
      <c r="D245" s="302">
        <f>'Ind T6'!R99</f>
        <v>6.0239904062374734</v>
      </c>
      <c r="E245" s="299" t="str">
        <f>CONCATENATE("(",ROUND((D245/$H247)*100,1),")")</f>
        <v>(22.4)</v>
      </c>
      <c r="F245" s="302">
        <f>'Ind T6'!S99</f>
        <v>0.53331379754490271</v>
      </c>
      <c r="G245" s="299" t="str">
        <f>CONCATENATE("(",ROUND((F245/$H247)*100,1),")")</f>
        <v>(2)</v>
      </c>
      <c r="H245" s="302">
        <f>SUM(B245,D245,F245)</f>
        <v>12.204829697134002</v>
      </c>
      <c r="I245" s="299" t="str">
        <f>CONCATENATE("(",ROUND((H245/$H247)*100,1),")")</f>
        <v>(45.3)</v>
      </c>
      <c r="K245" s="302">
        <f>B250-B245</f>
        <v>1.5269717153404025</v>
      </c>
      <c r="L245" s="302">
        <f>D250-D245</f>
        <v>1.4952639396562333</v>
      </c>
      <c r="M245" s="302">
        <f>F250-F245</f>
        <v>0.12877828008129022</v>
      </c>
      <c r="N245" s="302">
        <f>SUM(K245:M245)</f>
        <v>3.151013935077926</v>
      </c>
    </row>
    <row r="246" spans="1:14" x14ac:dyDescent="0.2">
      <c r="A246" s="282" t="s">
        <v>365</v>
      </c>
      <c r="B246" s="302">
        <f>'Ind T6'!Q98</f>
        <v>4.805066268993591</v>
      </c>
      <c r="C246" s="299" t="str">
        <f>CONCATENATE("(",ROUND((B246/$H247)*100,1),")")</f>
        <v>(17.9)</v>
      </c>
      <c r="D246" s="302">
        <f>'Ind T6'!R98</f>
        <v>9.0743356447732513</v>
      </c>
      <c r="E246" s="299" t="str">
        <f>CONCATENATE("(",ROUND((D246/$H247)*100,1),")")</f>
        <v>(33.7)</v>
      </c>
      <c r="F246" s="302">
        <f>'Ind T6'!S98</f>
        <v>0.8337683890991372</v>
      </c>
      <c r="G246" s="299" t="str">
        <f>CONCATENATE("(",ROUND((F246/$H247)*100,1),")")</f>
        <v>(3.1)</v>
      </c>
      <c r="H246" s="302">
        <f t="shared" ref="H246" si="191">SUM(B246,D246,F246)</f>
        <v>14.713170302865979</v>
      </c>
      <c r="I246" s="299" t="str">
        <f>CONCATENATE("(",ROUND((H246/$H247)*100,1),")")</f>
        <v>(54.7)</v>
      </c>
      <c r="K246" s="302">
        <f t="shared" ref="K246:K247" si="192">B251-B246</f>
        <v>1.257145577838445</v>
      </c>
      <c r="L246" s="302">
        <f t="shared" ref="L246:L247" si="193">D251-D246</f>
        <v>2.175070678401358</v>
      </c>
      <c r="M246" s="302">
        <f t="shared" ref="M246:M247" si="194">F251-F246</f>
        <v>0.19976980868231098</v>
      </c>
      <c r="N246" s="302">
        <f t="shared" ref="N246:N247" si="195">SUM(K246:M246)</f>
        <v>3.6319860649221143</v>
      </c>
    </row>
    <row r="247" spans="1:14" x14ac:dyDescent="0.2">
      <c r="A247" s="282" t="s">
        <v>363</v>
      </c>
      <c r="B247" s="302">
        <f>SUM(B245:B246)</f>
        <v>10.452591762345216</v>
      </c>
      <c r="C247" s="299" t="str">
        <f>CONCATENATE("(",ROUND((B247/$H247)*100,1),")")</f>
        <v>(38.8)</v>
      </c>
      <c r="D247" s="302">
        <f>SUM(D245:D246)</f>
        <v>15.098326051010725</v>
      </c>
      <c r="E247" s="299" t="str">
        <f>CONCATENATE("(",ROUND((D247/$H247)*100,1),")")</f>
        <v>(56.1)</v>
      </c>
      <c r="F247" s="302">
        <f>SUM(F245:F246)</f>
        <v>1.3670821866440399</v>
      </c>
      <c r="G247" s="299" t="str">
        <f>CONCATENATE("(",ROUND((F247/$H247)*100,1),")")</f>
        <v>(5.1)</v>
      </c>
      <c r="H247" s="302">
        <f>SUM(H245:H246)</f>
        <v>26.917999999999981</v>
      </c>
      <c r="I247" s="299" t="str">
        <f>CONCATENATE("(",ROUND((H247/$H247)*100,1),")")</f>
        <v>(100)</v>
      </c>
      <c r="K247" s="302">
        <f t="shared" si="192"/>
        <v>2.7841172931788467</v>
      </c>
      <c r="L247" s="302">
        <f t="shared" si="193"/>
        <v>3.6703346180575931</v>
      </c>
      <c r="M247" s="302">
        <f t="shared" si="194"/>
        <v>0.3285480887636012</v>
      </c>
      <c r="N247" s="302">
        <f t="shared" si="195"/>
        <v>6.7830000000000412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7.1744972086920278</v>
      </c>
      <c r="C250" s="299" t="str">
        <f>CONCATENATE("(",ROUND((B250/$H252)*100,1),")")</f>
        <v>(21.3)</v>
      </c>
      <c r="D250" s="302">
        <f>'Ind T6'!W99</f>
        <v>7.5192543458937067</v>
      </c>
      <c r="E250" s="299" t="str">
        <f>CONCATENATE("(",ROUND((D250/$H252)*100,1),")")</f>
        <v>(22.3)</v>
      </c>
      <c r="F250" s="302">
        <f>'Ind T6'!X99</f>
        <v>0.66209207762619293</v>
      </c>
      <c r="G250" s="299" t="str">
        <f>CONCATENATE("(",ROUND((F250/$H252)*100,1),")")</f>
        <v>(2)</v>
      </c>
      <c r="H250" s="302">
        <f>SUM(B250,D250,F250)</f>
        <v>15.355843632211927</v>
      </c>
      <c r="I250" s="299" t="str">
        <f>CONCATENATE("(",ROUND((H250/$H252)*100,1),")")</f>
        <v>(45.6)</v>
      </c>
      <c r="K250" s="302">
        <f>B250-B240</f>
        <v>1.9929378104337738</v>
      </c>
      <c r="L250" s="302">
        <f>D250-D240</f>
        <v>2.0067529759225886</v>
      </c>
      <c r="M250" s="302">
        <f>F250-F240</f>
        <v>0.16061161322281758</v>
      </c>
      <c r="N250" s="302">
        <f>SUM(K250:M250)</f>
        <v>4.1603023995791801</v>
      </c>
    </row>
    <row r="251" spans="1:14" x14ac:dyDescent="0.2">
      <c r="A251" s="282" t="s">
        <v>365</v>
      </c>
      <c r="B251" s="302">
        <f>'Ind T6'!V98</f>
        <v>6.0622118468320361</v>
      </c>
      <c r="C251" s="299" t="str">
        <f>CONCATENATE("(",ROUND((B251/$H252)*100,1),")")</f>
        <v>(18)</v>
      </c>
      <c r="D251" s="302">
        <f>'Ind T6'!W98</f>
        <v>11.249406323174609</v>
      </c>
      <c r="E251" s="299" t="str">
        <f>CONCATENATE("(",ROUND((D251/$H252)*100,1),")")</f>
        <v>(33.4)</v>
      </c>
      <c r="F251" s="302">
        <f>'Ind T6'!X98</f>
        <v>1.0335381977814482</v>
      </c>
      <c r="G251" s="299" t="str">
        <f>CONCATENATE("(",ROUND((F251/$H252)*100,1),")")</f>
        <v>(3.1)</v>
      </c>
      <c r="H251" s="302">
        <f t="shared" ref="H251" si="196">SUM(B251,D251,F251)</f>
        <v>18.345156367788093</v>
      </c>
      <c r="I251" s="299" t="str">
        <f>CONCATENATE("(",ROUND((H251/$H252)*100,1),")")</f>
        <v>(54.4)</v>
      </c>
      <c r="K251" s="302">
        <f t="shared" ref="K251:K252" si="197">B251-B241</f>
        <v>1.6513188696337719</v>
      </c>
      <c r="L251" s="302">
        <f t="shared" ref="L251:L252" si="198">D251-D241</f>
        <v>2.8849121744365167</v>
      </c>
      <c r="M251" s="302">
        <f t="shared" ref="M251:M252" si="199">F251-F241</f>
        <v>0.24746655635054216</v>
      </c>
      <c r="N251" s="302">
        <f t="shared" ref="N251:N252" si="200">SUM(K251:M251)</f>
        <v>4.7836976004208305</v>
      </c>
    </row>
    <row r="252" spans="1:14" x14ac:dyDescent="0.2">
      <c r="A252" s="282" t="s">
        <v>363</v>
      </c>
      <c r="B252" s="302">
        <f>SUM(B250:B251)</f>
        <v>13.236709055524063</v>
      </c>
      <c r="C252" s="299" t="str">
        <f>CONCATENATE("(",ROUND((B252/$H252)*100,1),")")</f>
        <v>(39.3)</v>
      </c>
      <c r="D252" s="302">
        <f>SUM(D250:D251)</f>
        <v>18.768660669068318</v>
      </c>
      <c r="E252" s="299" t="str">
        <f>CONCATENATE("(",ROUND((D252/$H252)*100,1),")")</f>
        <v>(55.7)</v>
      </c>
      <c r="F252" s="302">
        <f>SUM(F250:F251)</f>
        <v>1.6956302754076411</v>
      </c>
      <c r="G252" s="299" t="str">
        <f>CONCATENATE("(",ROUND((F252/$H252)*100,1),")")</f>
        <v>(5)</v>
      </c>
      <c r="H252" s="302">
        <f>SUM(H250:H251)</f>
        <v>33.701000000000022</v>
      </c>
      <c r="I252" s="299" t="str">
        <f>CONCATENATE("(",ROUND((H252/$H252)*100,1),")")</f>
        <v>(100)</v>
      </c>
      <c r="K252" s="302">
        <f t="shared" si="197"/>
        <v>3.6442566800675458</v>
      </c>
      <c r="L252" s="302">
        <f t="shared" si="198"/>
        <v>4.8916651503591062</v>
      </c>
      <c r="M252" s="302">
        <f t="shared" si="199"/>
        <v>0.40807816957335974</v>
      </c>
      <c r="N252" s="302">
        <f t="shared" si="200"/>
        <v>8.9440000000000115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0.38339677781806836</v>
      </c>
      <c r="C261" s="299" t="str">
        <f>CONCATENATE("(",ROUND((B261/$H263)*100,1),")")</f>
        <v>(16.6)</v>
      </c>
      <c r="D261" s="302">
        <f>'Ind T6'!M108</f>
        <v>0.22373248407208257</v>
      </c>
      <c r="E261" s="299" t="str">
        <f>CONCATENATE("(",ROUND((D261/$H263)*100,1),")")</f>
        <v>(9.7)</v>
      </c>
      <c r="F261" s="302">
        <f>'Ind T6'!N108</f>
        <v>0.83346496817967597</v>
      </c>
      <c r="G261" s="299" t="str">
        <f>CONCATENATE("(",ROUND((F261/$H263)*100,1),")")</f>
        <v>(36)</v>
      </c>
      <c r="H261" s="302">
        <f>SUM(B261,D261,F261)</f>
        <v>1.4405942300698269</v>
      </c>
      <c r="I261" s="299" t="str">
        <f>CONCATENATE("(",ROUND((H261/$H263)*100,1),")")</f>
        <v>(62.2)</v>
      </c>
      <c r="K261" s="302">
        <f>B266-B261</f>
        <v>-1.2662195416961564E-2</v>
      </c>
      <c r="L261" s="302">
        <f>D266-D261</f>
        <v>4.090824906525875E-3</v>
      </c>
      <c r="M261" s="302">
        <f>F266-F261</f>
        <v>-1.7877670588990591E-2</v>
      </c>
      <c r="N261" s="302">
        <f>SUM(K261:M261)</f>
        <v>-2.6449041099426279E-2</v>
      </c>
    </row>
    <row r="262" spans="1:14" x14ac:dyDescent="0.2">
      <c r="A262" s="282" t="s">
        <v>365</v>
      </c>
      <c r="B262" s="302">
        <f>'Ind T6'!L107</f>
        <v>0.23501311352068724</v>
      </c>
      <c r="C262" s="299" t="str">
        <f>CONCATENATE("(",ROUND((B262/$H263)*100,1),")")</f>
        <v>(10.1)</v>
      </c>
      <c r="D262" s="302">
        <f>'Ind T6'!M107</f>
        <v>0.322365680023731</v>
      </c>
      <c r="E262" s="299" t="str">
        <f>CONCATENATE("(",ROUND((D262/$H263)*100,1),")")</f>
        <v>(13.9)</v>
      </c>
      <c r="F262" s="302">
        <f>'Ind T6'!N107</f>
        <v>0.3180269763857565</v>
      </c>
      <c r="G262" s="299" t="str">
        <f>CONCATENATE("(",ROUND((F262/$H263)*100,1),")")</f>
        <v>(13.7)</v>
      </c>
      <c r="H262" s="302">
        <f t="shared" ref="H262" si="201">SUM(B262,D262,F262)</f>
        <v>0.87540576993017472</v>
      </c>
      <c r="I262" s="299" t="str">
        <f>CONCATENATE("(",ROUND((H262/$H263)*100,1),")")</f>
        <v>(37.8)</v>
      </c>
      <c r="K262" s="302">
        <f t="shared" ref="K262:K263" si="202">B267-B262</f>
        <v>-6.7580484234533722E-3</v>
      </c>
      <c r="L262" s="302">
        <f t="shared" ref="L262:L263" si="203">D267-D262</f>
        <v>-4.5931808288579568E-3</v>
      </c>
      <c r="M262" s="302">
        <f t="shared" ref="M262:M263" si="204">F267-F262</f>
        <v>-1.2199729648261881E-2</v>
      </c>
      <c r="N262" s="302">
        <f t="shared" ref="N262:N263" si="205">SUM(K262:M262)</f>
        <v>-2.355095890057321E-2</v>
      </c>
    </row>
    <row r="263" spans="1:14" x14ac:dyDescent="0.2">
      <c r="A263" s="282" t="s">
        <v>363</v>
      </c>
      <c r="B263" s="302">
        <f>SUM(B261:B262)</f>
        <v>0.61840989133875557</v>
      </c>
      <c r="C263" s="299" t="str">
        <f>CONCATENATE("(",ROUND((B263/$H263)*100,1),")")</f>
        <v>(26.7)</v>
      </c>
      <c r="D263" s="302">
        <f>SUM(D261:D262)</f>
        <v>0.54609816409581358</v>
      </c>
      <c r="E263" s="299" t="str">
        <f>CONCATENATE("(",ROUND((D263/$H263)*100,1),")")</f>
        <v>(23.6)</v>
      </c>
      <c r="F263" s="302">
        <f>SUM(F261:F262)</f>
        <v>1.1514919445654326</v>
      </c>
      <c r="G263" s="299" t="str">
        <f>CONCATENATE("(",ROUND((F263/$H263)*100,1),")")</f>
        <v>(49.7)</v>
      </c>
      <c r="H263" s="302">
        <f>SUM(H261:H262)</f>
        <v>2.3160000000000016</v>
      </c>
      <c r="I263" s="299" t="str">
        <f>CONCATENATE("(",ROUND((H263/$H263)*100,1),")")</f>
        <v>(100)</v>
      </c>
      <c r="K263" s="302">
        <f t="shared" si="202"/>
        <v>-1.9420243840414853E-2</v>
      </c>
      <c r="L263" s="302">
        <f t="shared" si="203"/>
        <v>-5.0235592233205395E-4</v>
      </c>
      <c r="M263" s="302">
        <f t="shared" si="204"/>
        <v>-3.0077400237252583E-2</v>
      </c>
      <c r="N263" s="302">
        <f t="shared" si="205"/>
        <v>-4.9999999999999489E-2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0.37073458240110679</v>
      </c>
      <c r="C266" s="299" t="str">
        <f>CONCATENATE("(",ROUND((B266/$H268)*100,1),")")</f>
        <v>(16.4)</v>
      </c>
      <c r="D266" s="302">
        <f>'Ind T6'!R108</f>
        <v>0.22782330897860845</v>
      </c>
      <c r="E266" s="299" t="str">
        <f>CONCATENATE("(",ROUND((D266/$H268)*100,1),")")</f>
        <v>(10.1)</v>
      </c>
      <c r="F266" s="302">
        <f>'Ind T6'!S108</f>
        <v>0.81558729759068538</v>
      </c>
      <c r="G266" s="299" t="str">
        <f>CONCATENATE("(",ROUND((F266/$H268)*100,1),")")</f>
        <v>(36)</v>
      </c>
      <c r="H266" s="302">
        <f>SUM(B266,D266,F266)</f>
        <v>1.4141451889704006</v>
      </c>
      <c r="I266" s="299" t="str">
        <f>CONCATENATE("(",ROUND((H266/$H268)*100,1),")")</f>
        <v>(62.4)</v>
      </c>
      <c r="K266" s="302">
        <f>B271-B266</f>
        <v>1.7482236483253866E-3</v>
      </c>
      <c r="L266" s="302">
        <f>D271-D266</f>
        <v>1.9006127054511157E-2</v>
      </c>
      <c r="M266" s="302">
        <f>F271-F266</f>
        <v>2.0657544252247306E-2</v>
      </c>
      <c r="N266" s="302">
        <f>SUM(K266:M266)</f>
        <v>4.141189495508385E-2</v>
      </c>
    </row>
    <row r="267" spans="1:14" x14ac:dyDescent="0.2">
      <c r="A267" s="282" t="s">
        <v>365</v>
      </c>
      <c r="B267" s="302">
        <f>'Ind T6'!Q107</f>
        <v>0.22825506509723387</v>
      </c>
      <c r="C267" s="299" t="str">
        <f>CONCATENATE("(",ROUND((B267/$H268)*100,1),")")</f>
        <v>(10.1)</v>
      </c>
      <c r="D267" s="302">
        <f>'Ind T6'!R107</f>
        <v>0.31777249919487305</v>
      </c>
      <c r="E267" s="299" t="str">
        <f>CONCATENATE("(",ROUND((D267/$H268)*100,1),")")</f>
        <v>(14)</v>
      </c>
      <c r="F267" s="302">
        <f>'Ind T6'!S107</f>
        <v>0.30582724673749462</v>
      </c>
      <c r="G267" s="299" t="str">
        <f>CONCATENATE("(",ROUND((F267/$H268)*100,1),")")</f>
        <v>(13.5)</v>
      </c>
      <c r="H267" s="302">
        <f t="shared" ref="H267" si="206">SUM(B267,D267,F267)</f>
        <v>0.85185481102960148</v>
      </c>
      <c r="I267" s="299" t="str">
        <f>CONCATENATE("(",ROUND((H267/$H268)*100,1),")")</f>
        <v>(37.6)</v>
      </c>
      <c r="K267" s="302">
        <f t="shared" ref="K267:K268" si="207">B272-B267</f>
        <v>5.4313172909047913E-3</v>
      </c>
      <c r="L267" s="302">
        <f t="shared" ref="L267:L268" si="208">D272-D267</f>
        <v>5.7488212913834325E-3</v>
      </c>
      <c r="M267" s="302">
        <f t="shared" ref="M267:M268" si="209">F272-F267</f>
        <v>-8.5920335373754209E-3</v>
      </c>
      <c r="N267" s="302">
        <f t="shared" ref="N267:N268" si="210">SUM(K267:M267)</f>
        <v>2.5881050449128029E-3</v>
      </c>
    </row>
    <row r="268" spans="1:14" x14ac:dyDescent="0.2">
      <c r="A268" s="282" t="s">
        <v>363</v>
      </c>
      <c r="B268" s="302">
        <f>SUM(B266:B267)</f>
        <v>0.59898964749834072</v>
      </c>
      <c r="C268" s="299" t="str">
        <f>CONCATENATE("(",ROUND((B268/$H268)*100,1),")")</f>
        <v>(26.4)</v>
      </c>
      <c r="D268" s="302">
        <f>SUM(D266:D267)</f>
        <v>0.54559580817348152</v>
      </c>
      <c r="E268" s="299" t="str">
        <f>CONCATENATE("(",ROUND((D268/$H268)*100,1),")")</f>
        <v>(24.1)</v>
      </c>
      <c r="F268" s="302">
        <f>SUM(F266:F267)</f>
        <v>1.12141454432818</v>
      </c>
      <c r="G268" s="299" t="str">
        <f>CONCATENATE("(",ROUND((F268/$H268)*100,1),")")</f>
        <v>(49.5)</v>
      </c>
      <c r="H268" s="302">
        <f>SUM(H266:H267)</f>
        <v>2.2660000000000022</v>
      </c>
      <c r="I268" s="299" t="str">
        <f>CONCATENATE("(",ROUND((H268/$H268)*100,1),")")</f>
        <v>(100)</v>
      </c>
      <c r="K268" s="302">
        <f t="shared" si="207"/>
        <v>7.1795409392301224E-3</v>
      </c>
      <c r="L268" s="302">
        <f t="shared" si="208"/>
        <v>2.4754948345894534E-2</v>
      </c>
      <c r="M268" s="302">
        <f t="shared" si="209"/>
        <v>1.2065510714871941E-2</v>
      </c>
      <c r="N268" s="302">
        <f t="shared" si="210"/>
        <v>4.3999999999996597E-2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0.37248280604943218</v>
      </c>
      <c r="C271" s="299" t="str">
        <f>CONCATENATE("(",ROUND((B271/$H273)*100,1),")")</f>
        <v>(16.1)</v>
      </c>
      <c r="D271" s="302">
        <f>'Ind T6'!W108</f>
        <v>0.2468294360331196</v>
      </c>
      <c r="E271" s="299" t="str">
        <f>CONCATENATE("(",ROUND((D271/$H273)*100,1),")")</f>
        <v>(10.7)</v>
      </c>
      <c r="F271" s="302">
        <f>'Ind T6'!X108</f>
        <v>0.83624484184293268</v>
      </c>
      <c r="G271" s="299" t="str">
        <f>CONCATENATE("(",ROUND((F271/$H273)*100,1),")")</f>
        <v>(36.2)</v>
      </c>
      <c r="H271" s="302">
        <f>SUM(B271,D271,F271)</f>
        <v>1.4555570839254846</v>
      </c>
      <c r="I271" s="299" t="str">
        <f>CONCATENATE("(",ROUND((H271/$H273)*100,1),")")</f>
        <v>(63)</v>
      </c>
      <c r="K271" s="302">
        <f>B271-B261</f>
        <v>-1.0913971768636177E-2</v>
      </c>
      <c r="L271" s="302">
        <f>D271-D261</f>
        <v>2.3096951961037032E-2</v>
      </c>
      <c r="M271" s="302">
        <f>F271-F261</f>
        <v>2.7798736632567156E-3</v>
      </c>
      <c r="N271" s="302">
        <f>SUM(K271:M271)</f>
        <v>1.4962853855657571E-2</v>
      </c>
    </row>
    <row r="272" spans="1:14" x14ac:dyDescent="0.2">
      <c r="A272" s="282" t="s">
        <v>365</v>
      </c>
      <c r="B272" s="302">
        <f>'Ind T6'!V107</f>
        <v>0.23368638238813866</v>
      </c>
      <c r="C272" s="299" t="str">
        <f>CONCATENATE("(",ROUND((B272/$H273)*100,1),")")</f>
        <v>(10.1)</v>
      </c>
      <c r="D272" s="302">
        <f>'Ind T6'!W107</f>
        <v>0.32352132048625648</v>
      </c>
      <c r="E272" s="299" t="str">
        <f>CONCATENATE("(",ROUND((D272/$H273)*100,1),")")</f>
        <v>(14)</v>
      </c>
      <c r="F272" s="302">
        <f>'Ind T6'!X107</f>
        <v>0.2972352132001192</v>
      </c>
      <c r="G272" s="299" t="str">
        <f>CONCATENATE("(",ROUND((F272/$H273)*100,1),")")</f>
        <v>(12.9)</v>
      </c>
      <c r="H272" s="302">
        <f t="shared" ref="H272" si="211">SUM(B272,D272,F272)</f>
        <v>0.85444291607451439</v>
      </c>
      <c r="I272" s="299" t="str">
        <f>CONCATENATE("(",ROUND((H272/$H273)*100,1),")")</f>
        <v>(37)</v>
      </c>
      <c r="K272" s="302">
        <f t="shared" ref="K272:K273" si="212">B272-B262</f>
        <v>-1.3267311325485809E-3</v>
      </c>
      <c r="L272" s="302">
        <f t="shared" ref="L272:L273" si="213">D272-D262</f>
        <v>1.1556404625254757E-3</v>
      </c>
      <c r="M272" s="302">
        <f t="shared" ref="M272:M273" si="214">F272-F262</f>
        <v>-2.0791763185637302E-2</v>
      </c>
      <c r="N272" s="302">
        <f t="shared" ref="N272:N273" si="215">SUM(K272:M272)</f>
        <v>-2.0962853855660407E-2</v>
      </c>
    </row>
    <row r="273" spans="1:14" x14ac:dyDescent="0.2">
      <c r="A273" s="282" t="s">
        <v>363</v>
      </c>
      <c r="B273" s="302">
        <f>SUM(B271:B272)</f>
        <v>0.60616918843757084</v>
      </c>
      <c r="C273" s="299" t="str">
        <f>CONCATENATE("(",ROUND((B273/$H273)*100,1),")")</f>
        <v>(26.2)</v>
      </c>
      <c r="D273" s="302">
        <f>SUM(D271:D272)</f>
        <v>0.57035075651937606</v>
      </c>
      <c r="E273" s="299" t="str">
        <f>CONCATENATE("(",ROUND((D273/$H273)*100,1),")")</f>
        <v>(24.7)</v>
      </c>
      <c r="F273" s="302">
        <f>SUM(F271:F272)</f>
        <v>1.1334800550430519</v>
      </c>
      <c r="G273" s="299" t="str">
        <f>CONCATENATE("(",ROUND((F273/$H273)*100,1),")")</f>
        <v>(49.1)</v>
      </c>
      <c r="H273" s="302">
        <f>SUM(H271:H272)</f>
        <v>2.3099999999999987</v>
      </c>
      <c r="I273" s="299" t="str">
        <f>CONCATENATE("(",ROUND((H273/$H273)*100,1),")")</f>
        <v>(100)</v>
      </c>
      <c r="K273" s="302">
        <f t="shared" si="212"/>
        <v>-1.224070290118473E-2</v>
      </c>
      <c r="L273" s="302">
        <f t="shared" si="213"/>
        <v>2.425259242356248E-2</v>
      </c>
      <c r="M273" s="302">
        <f t="shared" si="214"/>
        <v>-1.8011889522380642E-2</v>
      </c>
      <c r="N273" s="302">
        <f t="shared" si="215"/>
        <v>-6.0000000000028919E-3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4.4119355882456004</v>
      </c>
      <c r="C282" s="299" t="str">
        <f>CONCATENATE("(",ROUND((B282/$H284)*100,1),")")</f>
        <v>(54.6)</v>
      </c>
      <c r="D282" s="302">
        <f>'Ind T6'!M117</f>
        <v>0.2343414809050971</v>
      </c>
      <c r="E282" s="299" t="str">
        <f>CONCATENATE("(",ROUND((D282/$H284)*100,1),")")</f>
        <v>(2.9)</v>
      </c>
      <c r="F282" s="302">
        <f>'Ind T6'!N117</f>
        <v>1.1144567470890081</v>
      </c>
      <c r="G282" s="299" t="str">
        <f>CONCATENATE("(",ROUND((F282/$H284)*100,1),")")</f>
        <v>(13.8)</v>
      </c>
      <c r="H282" s="302">
        <f>SUM(B282,D282,F282)</f>
        <v>5.7607338162397053</v>
      </c>
      <c r="I282" s="299" t="str">
        <f>CONCATENATE("(",ROUND((H282/$H284)*100,1),")")</f>
        <v>(71.3)</v>
      </c>
      <c r="K282" s="302">
        <f>B287-B282</f>
        <v>0.2740263112361907</v>
      </c>
      <c r="L282" s="302">
        <f>D287-D282</f>
        <v>1.8161086846233465E-2</v>
      </c>
      <c r="M282" s="302">
        <f>F287-F282</f>
        <v>0.10532312541393707</v>
      </c>
      <c r="N282" s="302">
        <f>SUM(K282:M282)</f>
        <v>0.39751052349636123</v>
      </c>
    </row>
    <row r="283" spans="1:14" x14ac:dyDescent="0.2">
      <c r="A283" s="282" t="s">
        <v>365</v>
      </c>
      <c r="B283" s="302">
        <f>'Ind T6'!L116</f>
        <v>1.7669324941565134</v>
      </c>
      <c r="C283" s="299" t="str">
        <f>CONCATENATE("(",ROUND((B283/$H284)*100,1),")")</f>
        <v>(21.9)</v>
      </c>
      <c r="D283" s="302">
        <f>'Ind T6'!M116</f>
        <v>0.37474190281368491</v>
      </c>
      <c r="E283" s="299" t="str">
        <f>CONCATENATE("(",ROUND((D283/$H284)*100,1),")")</f>
        <v>(4.6)</v>
      </c>
      <c r="F283" s="302">
        <f>'Ind T6'!N116</f>
        <v>0.17459178679007492</v>
      </c>
      <c r="G283" s="299" t="str">
        <f>CONCATENATE("(",ROUND((F283/$H284)*100,1),")")</f>
        <v>(2.2)</v>
      </c>
      <c r="H283" s="302">
        <f t="shared" ref="H283" si="216">SUM(B283,D283,F283)</f>
        <v>2.3162661837602729</v>
      </c>
      <c r="I283" s="299" t="str">
        <f>CONCATENATE("(",ROUND((H283/$H284)*100,1),")")</f>
        <v>(28.7)</v>
      </c>
      <c r="K283" s="302">
        <f t="shared" ref="K283:K284" si="217">B288-B283</f>
        <v>0.16773668084645132</v>
      </c>
      <c r="L283" s="302">
        <f t="shared" ref="L283:L284" si="218">D288-D283</f>
        <v>2.0623959852090534E-2</v>
      </c>
      <c r="M283" s="302">
        <f t="shared" ref="M283:M284" si="219">F288-F283</f>
        <v>1.5128835805119839E-2</v>
      </c>
      <c r="N283" s="302">
        <f t="shared" ref="N283:N284" si="220">SUM(K283:M283)</f>
        <v>0.2034894765036617</v>
      </c>
    </row>
    <row r="284" spans="1:14" x14ac:dyDescent="0.2">
      <c r="A284" s="282" t="s">
        <v>363</v>
      </c>
      <c r="B284" s="302">
        <f>SUM(B282:B283)</f>
        <v>6.178868082402114</v>
      </c>
      <c r="C284" s="299" t="str">
        <f>CONCATENATE("(",ROUND((B284/$H284)*100,1),")")</f>
        <v>(76.5)</v>
      </c>
      <c r="D284" s="302">
        <f>SUM(D282:D283)</f>
        <v>0.60908338371878201</v>
      </c>
      <c r="E284" s="299" t="str">
        <f>CONCATENATE("(",ROUND((D284/$H284)*100,1),")")</f>
        <v>(7.5)</v>
      </c>
      <c r="F284" s="302">
        <f>SUM(F282:F283)</f>
        <v>1.2890485338790829</v>
      </c>
      <c r="G284" s="299" t="str">
        <f>CONCATENATE("(",ROUND((F284/$H284)*100,1),")")</f>
        <v>(16)</v>
      </c>
      <c r="H284" s="302">
        <f>SUM(H282:H283)</f>
        <v>8.0769999999999786</v>
      </c>
      <c r="I284" s="299" t="str">
        <f>CONCATENATE("(",ROUND((H284/$H284)*100,1),")")</f>
        <v>(100)</v>
      </c>
      <c r="K284" s="302">
        <f t="shared" si="217"/>
        <v>0.44176299208264158</v>
      </c>
      <c r="L284" s="302">
        <f t="shared" si="218"/>
        <v>3.8785046698324055E-2</v>
      </c>
      <c r="M284" s="302">
        <f t="shared" si="219"/>
        <v>0.1204519612190571</v>
      </c>
      <c r="N284" s="302">
        <f t="shared" si="220"/>
        <v>0.60100000000002274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4.6859618994817911</v>
      </c>
      <c r="C287" s="299" t="str">
        <f>CONCATENATE("(",ROUND((B287/$H289)*100,1),")")</f>
        <v>(54)</v>
      </c>
      <c r="D287" s="302">
        <f>'Ind T6'!R117</f>
        <v>0.25250256775133056</v>
      </c>
      <c r="E287" s="299" t="str">
        <f>CONCATENATE("(",ROUND((D287/$H289)*100,1),")")</f>
        <v>(2.9)</v>
      </c>
      <c r="F287" s="302">
        <f>'Ind T6'!S117</f>
        <v>1.2197798725029452</v>
      </c>
      <c r="G287" s="299" t="str">
        <f>CONCATENATE("(",ROUND((F287/$H289)*100,1),")")</f>
        <v>(14.1)</v>
      </c>
      <c r="H287" s="302">
        <f>SUM(B287,D287,F287)</f>
        <v>6.1582443397360667</v>
      </c>
      <c r="I287" s="299" t="str">
        <f>CONCATENATE("(",ROUND((H287/$H289)*100,1),")")</f>
        <v>(71)</v>
      </c>
      <c r="K287" s="302">
        <f>B292-B287</f>
        <v>0.25904645882455757</v>
      </c>
      <c r="L287" s="302">
        <f>D292-D287</f>
        <v>1.9039098911649843E-2</v>
      </c>
      <c r="M287" s="302">
        <f>F292-F287</f>
        <v>0.11040263750470691</v>
      </c>
      <c r="N287" s="302">
        <f>SUM(K287:M287)</f>
        <v>0.38848819524091432</v>
      </c>
    </row>
    <row r="288" spans="1:14" x14ac:dyDescent="0.2">
      <c r="A288" s="282" t="s">
        <v>365</v>
      </c>
      <c r="B288" s="302">
        <f>'Ind T6'!Q116</f>
        <v>1.9346691750029648</v>
      </c>
      <c r="C288" s="299" t="str">
        <f>CONCATENATE("(",ROUND((B288/$H289)*100,1),")")</f>
        <v>(22.3)</v>
      </c>
      <c r="D288" s="302">
        <f>'Ind T6'!R116</f>
        <v>0.39536586266577545</v>
      </c>
      <c r="E288" s="299" t="str">
        <f>CONCATENATE("(",ROUND((D288/$H289)*100,1),")")</f>
        <v>(4.6)</v>
      </c>
      <c r="F288" s="302">
        <f>'Ind T6'!S116</f>
        <v>0.18972062259519476</v>
      </c>
      <c r="G288" s="299" t="str">
        <f>CONCATENATE("(",ROUND((F288/$H289)*100,1),")")</f>
        <v>(2.2)</v>
      </c>
      <c r="H288" s="302">
        <f t="shared" ref="H288" si="221">SUM(B288,D288,F288)</f>
        <v>2.519755660263935</v>
      </c>
      <c r="I288" s="299" t="str">
        <f>CONCATENATE("(",ROUND((H288/$H289)*100,1),")")</f>
        <v>(29)</v>
      </c>
      <c r="K288" s="302">
        <f t="shared" ref="K288:K289" si="222">B293-B288</f>
        <v>0.2179198968141367</v>
      </c>
      <c r="L288" s="302">
        <f t="shared" ref="L288:L289" si="223">D293-D288</f>
        <v>1.2062780043452459E-2</v>
      </c>
      <c r="M288" s="302">
        <f t="shared" ref="M288:M289" si="224">F293-F288</f>
        <v>1.3529127901495491E-2</v>
      </c>
      <c r="N288" s="302">
        <f t="shared" ref="N288:N289" si="225">SUM(K288:M288)</f>
        <v>0.24351180475908465</v>
      </c>
    </row>
    <row r="289" spans="1:14" x14ac:dyDescent="0.2">
      <c r="A289" s="282" t="s">
        <v>363</v>
      </c>
      <c r="B289" s="302">
        <f>SUM(B287:B288)</f>
        <v>6.6206310744847556</v>
      </c>
      <c r="C289" s="299" t="str">
        <f>CONCATENATE("(",ROUND((B289/$H289)*100,1),")")</f>
        <v>(76.3)</v>
      </c>
      <c r="D289" s="302">
        <f>SUM(D287:D288)</f>
        <v>0.64786843041710607</v>
      </c>
      <c r="E289" s="299" t="str">
        <f>CONCATENATE("(",ROUND((D289/$H289)*100,1),")")</f>
        <v>(7.5)</v>
      </c>
      <c r="F289" s="302">
        <f>SUM(F287:F288)</f>
        <v>1.40950049509814</v>
      </c>
      <c r="G289" s="299" t="str">
        <f>CONCATENATE("(",ROUND((F289/$H289)*100,1),")")</f>
        <v>(16.2)</v>
      </c>
      <c r="H289" s="302">
        <f>SUM(H287:H288)</f>
        <v>8.6780000000000008</v>
      </c>
      <c r="I289" s="299" t="str">
        <f>CONCATENATE("(",ROUND((H289/$H289)*100,1),")")</f>
        <v>(100)</v>
      </c>
      <c r="K289" s="302">
        <f t="shared" si="222"/>
        <v>0.47696635563869449</v>
      </c>
      <c r="L289" s="302">
        <f t="shared" si="223"/>
        <v>3.1101878955102302E-2</v>
      </c>
      <c r="M289" s="302">
        <f t="shared" si="224"/>
        <v>0.12393176540620243</v>
      </c>
      <c r="N289" s="302">
        <f t="shared" si="225"/>
        <v>0.63199999999999923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4.9450083583063487</v>
      </c>
      <c r="C292" s="299" t="str">
        <f>CONCATENATE("(",ROUND((B292/$H294)*100,1),")")</f>
        <v>(53.1)</v>
      </c>
      <c r="D292" s="302">
        <f>'Ind T6'!W117</f>
        <v>0.27154166666298041</v>
      </c>
      <c r="E292" s="299" t="str">
        <f>CONCATENATE("(",ROUND((D292/$H294)*100,1),")")</f>
        <v>(2.9)</v>
      </c>
      <c r="F292" s="302">
        <f>'Ind T6'!X117</f>
        <v>1.3301825100076521</v>
      </c>
      <c r="G292" s="299" t="str">
        <f>CONCATENATE("(",ROUND((F292/$H294)*100,1),")")</f>
        <v>(14.3)</v>
      </c>
      <c r="H292" s="302">
        <f>SUM(B292,D292,F292)</f>
        <v>6.5467325349769814</v>
      </c>
      <c r="I292" s="299" t="str">
        <f>CONCATENATE("(",ROUND((H292/$H294)*100,1),")")</f>
        <v>(70.3)</v>
      </c>
      <c r="K292" s="302">
        <f>B292-B282</f>
        <v>0.53307277006074827</v>
      </c>
      <c r="L292" s="302">
        <f>D292-D282</f>
        <v>3.7200185757883308E-2</v>
      </c>
      <c r="M292" s="302">
        <f>F292-F282</f>
        <v>0.21572576291864398</v>
      </c>
      <c r="N292" s="302">
        <f>SUM(K292:M292)</f>
        <v>0.78599871873727556</v>
      </c>
    </row>
    <row r="293" spans="1:14" x14ac:dyDescent="0.2">
      <c r="A293" s="282" t="s">
        <v>365</v>
      </c>
      <c r="B293" s="302">
        <f>'Ind T6'!V116</f>
        <v>2.1525890718171015</v>
      </c>
      <c r="C293" s="299" t="str">
        <f>CONCATENATE("(",ROUND((B293/$H294)*100,1),")")</f>
        <v>(23.1)</v>
      </c>
      <c r="D293" s="302">
        <f>'Ind T6'!W116</f>
        <v>0.40742864270922791</v>
      </c>
      <c r="E293" s="299" t="str">
        <f>CONCATENATE("(",ROUND((D293/$H294)*100,1),")")</f>
        <v>(4.4)</v>
      </c>
      <c r="F293" s="302">
        <f>'Ind T6'!X116</f>
        <v>0.20324975049669025</v>
      </c>
      <c r="G293" s="299" t="str">
        <f>CONCATENATE("(",ROUND((F293/$H294)*100,1),")")</f>
        <v>(2.2)</v>
      </c>
      <c r="H293" s="302">
        <f t="shared" ref="H293" si="226">SUM(B293,D293,F293)</f>
        <v>2.7632674650230196</v>
      </c>
      <c r="I293" s="299" t="str">
        <f>CONCATENATE("(",ROUND((H293/$H294)*100,1),")")</f>
        <v>(29.7)</v>
      </c>
      <c r="K293" s="302">
        <f t="shared" ref="K293:K294" si="227">B293-B283</f>
        <v>0.38565657766058803</v>
      </c>
      <c r="L293" s="302">
        <f t="shared" ref="L293:L294" si="228">D293-D283</f>
        <v>3.2686739895542993E-2</v>
      </c>
      <c r="M293" s="302">
        <f t="shared" ref="M293:M294" si="229">F293-F283</f>
        <v>2.865796370661533E-2</v>
      </c>
      <c r="N293" s="302">
        <f t="shared" ref="N293:N294" si="230">SUM(K293:M293)</f>
        <v>0.44700128126274635</v>
      </c>
    </row>
    <row r="294" spans="1:14" x14ac:dyDescent="0.2">
      <c r="A294" s="282" t="s">
        <v>363</v>
      </c>
      <c r="B294" s="302">
        <f>SUM(B292:B293)</f>
        <v>7.0975974301234501</v>
      </c>
      <c r="C294" s="299" t="str">
        <f>CONCATENATE("(",ROUND((B294/$H294)*100,1),")")</f>
        <v>(76.2)</v>
      </c>
      <c r="D294" s="302">
        <f>SUM(D292:D293)</f>
        <v>0.67897030937220837</v>
      </c>
      <c r="E294" s="299" t="str">
        <f>CONCATENATE("(",ROUND((D294/$H294)*100,1),")")</f>
        <v>(7.3)</v>
      </c>
      <c r="F294" s="302">
        <f>SUM(F292:F293)</f>
        <v>1.5334322605043424</v>
      </c>
      <c r="G294" s="299" t="str">
        <f>CONCATENATE("(",ROUND((F294/$H294)*100,1),")")</f>
        <v>(16.5)</v>
      </c>
      <c r="H294" s="302">
        <f>SUM(H292:H293)</f>
        <v>9.31</v>
      </c>
      <c r="I294" s="299" t="str">
        <f>CONCATENATE("(",ROUND((H294/$H294)*100,1),")")</f>
        <v>(100)</v>
      </c>
      <c r="K294" s="302">
        <f t="shared" si="227"/>
        <v>0.91872934772133608</v>
      </c>
      <c r="L294" s="302">
        <f t="shared" si="228"/>
        <v>6.9886925653426357E-2</v>
      </c>
      <c r="M294" s="302">
        <f t="shared" si="229"/>
        <v>0.24438372662525953</v>
      </c>
      <c r="N294" s="302">
        <f t="shared" si="230"/>
        <v>1.2330000000000219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2.3617710097937454</v>
      </c>
      <c r="C303" s="299" t="str">
        <f>CONCATENATE("(",ROUND((B303/$H305)*100,1),")")</f>
        <v>(40.9)</v>
      </c>
      <c r="D303" s="302">
        <f>'Ind T6'!M126</f>
        <v>0.18510228012815891</v>
      </c>
      <c r="E303" s="299" t="str">
        <f>CONCATENATE("(",ROUND((D303/$H305)*100,1),")")</f>
        <v>(3.2)</v>
      </c>
      <c r="F303" s="302">
        <f>'Ind T6'!N126</f>
        <v>0.41222866450738166</v>
      </c>
      <c r="G303" s="299" t="str">
        <f>CONCATENATE("(",ROUND((F303/$H305)*100,1),")")</f>
        <v>(7.1)</v>
      </c>
      <c r="H303" s="302">
        <f>SUM(B303,D303,F303)</f>
        <v>2.9591019544292863</v>
      </c>
      <c r="I303" s="299" t="str">
        <f>CONCATENATE("(",ROUND((H303/$H305)*100,1),")")</f>
        <v>(51.3)</v>
      </c>
      <c r="K303" s="302">
        <f>B308-B303</f>
        <v>-7.3448323154341466E-3</v>
      </c>
      <c r="L303" s="302">
        <f>D308-D303</f>
        <v>7.0024298307076738E-3</v>
      </c>
      <c r="M303" s="302">
        <f>F308-F303</f>
        <v>1.9435192724353845E-2</v>
      </c>
      <c r="N303" s="302">
        <f>SUM(K303:M303)</f>
        <v>1.9092790239627372E-2</v>
      </c>
    </row>
    <row r="304" spans="1:14" x14ac:dyDescent="0.2">
      <c r="A304" s="282" t="s">
        <v>365</v>
      </c>
      <c r="B304" s="302">
        <f>'Ind T6'!L125</f>
        <v>1.8896130292915418</v>
      </c>
      <c r="C304" s="299" t="str">
        <f>CONCATENATE("(",ROUND((B304/$H305)*100,1),")")</f>
        <v>(32.7)</v>
      </c>
      <c r="D304" s="302">
        <f>'Ind T6'!M125</f>
        <v>0.84620521172043361</v>
      </c>
      <c r="E304" s="299" t="str">
        <f>CONCATENATE("(",ROUND((D304/$H305)*100,1),")")</f>
        <v>(14.7)</v>
      </c>
      <c r="F304" s="302">
        <f>'Ind T6'!N125</f>
        <v>7.8079804558744345E-2</v>
      </c>
      <c r="G304" s="299" t="str">
        <f>CONCATENATE("(",ROUND((F304/$H305)*100,1),")")</f>
        <v>(1.4)</v>
      </c>
      <c r="H304" s="302">
        <f t="shared" ref="H304" si="231">SUM(B304,D304,F304)</f>
        <v>2.8138980455707197</v>
      </c>
      <c r="I304" s="299" t="str">
        <f>CONCATENATE("(",ROUND((H304/$H305)*100,1),")")</f>
        <v>(48.7)</v>
      </c>
      <c r="K304" s="302">
        <f t="shared" ref="K304:K305" si="232">B309-B304</f>
        <v>-1.3896760415698761E-2</v>
      </c>
      <c r="L304" s="302">
        <f t="shared" ref="L304:L305" si="233">D309-D304</f>
        <v>-1.5139980486448268E-2</v>
      </c>
      <c r="M304" s="302">
        <f t="shared" ref="M304:M305" si="234">F309-F304</f>
        <v>2.9439506625171391E-3</v>
      </c>
      <c r="N304" s="302">
        <f t="shared" ref="N304:N305" si="235">SUM(K304:M304)</f>
        <v>-2.609279023962989E-2</v>
      </c>
    </row>
    <row r="305" spans="1:14" x14ac:dyDescent="0.2">
      <c r="A305" s="282" t="s">
        <v>363</v>
      </c>
      <c r="B305" s="302">
        <f>SUM(B303:B304)</f>
        <v>4.2513840390852877</v>
      </c>
      <c r="C305" s="299" t="str">
        <f>CONCATENATE("(",ROUND((B305/$H305)*100,1),")")</f>
        <v>(73.6)</v>
      </c>
      <c r="D305" s="302">
        <f>SUM(D303:D304)</f>
        <v>1.0313074918485925</v>
      </c>
      <c r="E305" s="299" t="str">
        <f>CONCATENATE("(",ROUND((D305/$H305)*100,1),")")</f>
        <v>(17.9)</v>
      </c>
      <c r="F305" s="302">
        <f>SUM(F303:F304)</f>
        <v>0.49030846906612602</v>
      </c>
      <c r="G305" s="299" t="str">
        <f>CONCATENATE("(",ROUND((F305/$H305)*100,1),")")</f>
        <v>(8.5)</v>
      </c>
      <c r="H305" s="302">
        <f>SUM(H303:H304)</f>
        <v>5.7730000000000059</v>
      </c>
      <c r="I305" s="299" t="str">
        <f>CONCATENATE("(",ROUND((H305/$H305)*100,1),")")</f>
        <v>(100)</v>
      </c>
      <c r="K305" s="302">
        <f t="shared" si="232"/>
        <v>-2.1241592731133352E-2</v>
      </c>
      <c r="L305" s="302">
        <f t="shared" si="233"/>
        <v>-8.1375506557406219E-3</v>
      </c>
      <c r="M305" s="302">
        <f t="shared" si="234"/>
        <v>2.237914338687097E-2</v>
      </c>
      <c r="N305" s="302">
        <f t="shared" si="235"/>
        <v>-7.0000000000030038E-3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2.3544261774783113</v>
      </c>
      <c r="C308" s="299" t="str">
        <f>CONCATENATE("(",ROUND((B308/$H310)*100,1),")")</f>
        <v>(40.8)</v>
      </c>
      <c r="D308" s="302">
        <f>'Ind T6'!R126</f>
        <v>0.19210470995886658</v>
      </c>
      <c r="E308" s="299" t="str">
        <f>CONCATENATE("(",ROUND((D308/$H310)*100,1),")")</f>
        <v>(3.3)</v>
      </c>
      <c r="F308" s="302">
        <f>'Ind T6'!S126</f>
        <v>0.4316638572317355</v>
      </c>
      <c r="G308" s="299" t="str">
        <f>CONCATENATE("(",ROUND((F308/$H310)*100,1),")")</f>
        <v>(7.5)</v>
      </c>
      <c r="H308" s="302">
        <f>SUM(B308,D308,F308)</f>
        <v>2.9781947446689134</v>
      </c>
      <c r="I308" s="299" t="str">
        <f>CONCATENATE("(",ROUND((H308/$H310)*100,1),")")</f>
        <v>(51.7)</v>
      </c>
      <c r="K308" s="302">
        <f>B313-B308</f>
        <v>-0.12879462101660577</v>
      </c>
      <c r="L308" s="302">
        <f>D313-D308</f>
        <v>1.8660732762795229E-3</v>
      </c>
      <c r="M308" s="302">
        <f>F313-F308</f>
        <v>-7.2470874144720532E-3</v>
      </c>
      <c r="N308" s="302">
        <f>SUM(K308:M308)</f>
        <v>-0.1341756351547983</v>
      </c>
    </row>
    <row r="309" spans="1:14" x14ac:dyDescent="0.2">
      <c r="A309" s="282" t="s">
        <v>365</v>
      </c>
      <c r="B309" s="302">
        <f>'Ind T6'!Q125</f>
        <v>1.8757162688758431</v>
      </c>
      <c r="C309" s="299" t="str">
        <f>CONCATENATE("(",ROUND((B309/$H310)*100,1),")")</f>
        <v>(32.5)</v>
      </c>
      <c r="D309" s="302">
        <f>'Ind T6'!R125</f>
        <v>0.83106523123398535</v>
      </c>
      <c r="E309" s="299" t="str">
        <f>CONCATENATE("(",ROUND((D309/$H310)*100,1),")")</f>
        <v>(14.4)</v>
      </c>
      <c r="F309" s="302">
        <f>'Ind T6'!S125</f>
        <v>8.1023755221261484E-2</v>
      </c>
      <c r="G309" s="299" t="str">
        <f>CONCATENATE("(",ROUND((F309/$H310)*100,1),")")</f>
        <v>(1.4)</v>
      </c>
      <c r="H309" s="302">
        <f t="shared" ref="H309" si="236">SUM(B309,D309,F309)</f>
        <v>2.7878052553310901</v>
      </c>
      <c r="I309" s="299" t="str">
        <f>CONCATENATE("(",ROUND((H309/$H310)*100,1),")")</f>
        <v>(48.3)</v>
      </c>
      <c r="K309" s="302">
        <f t="shared" ref="K309:K310" si="237">B314-B309</f>
        <v>-0.10831955152931894</v>
      </c>
      <c r="L309" s="302">
        <f t="shared" ref="L309:L310" si="238">D314-D309</f>
        <v>-5.5182098287236081E-2</v>
      </c>
      <c r="M309" s="302">
        <f t="shared" ref="M309:M310" si="239">F314-F309</f>
        <v>-3.3227150286502388E-3</v>
      </c>
      <c r="N309" s="302">
        <f t="shared" ref="N309:N310" si="240">SUM(K309:M309)</f>
        <v>-0.16682436484520524</v>
      </c>
    </row>
    <row r="310" spans="1:14" x14ac:dyDescent="0.2">
      <c r="A310" s="282" t="s">
        <v>363</v>
      </c>
      <c r="B310" s="302">
        <f>SUM(B308:B309)</f>
        <v>4.2301424463541544</v>
      </c>
      <c r="C310" s="299" t="str">
        <f>CONCATENATE("(",ROUND((B310/$H310)*100,1),")")</f>
        <v>(73.4)</v>
      </c>
      <c r="D310" s="302">
        <f>SUM(D308:D309)</f>
        <v>1.0231699411928519</v>
      </c>
      <c r="E310" s="299" t="str">
        <f>CONCATENATE("(",ROUND((D310/$H310)*100,1),")")</f>
        <v>(17.7)</v>
      </c>
      <c r="F310" s="302">
        <f>SUM(F308:F309)</f>
        <v>0.51268761245299699</v>
      </c>
      <c r="G310" s="299" t="str">
        <f>CONCATENATE("(",ROUND((F310/$H310)*100,1),")")</f>
        <v>(8.9)</v>
      </c>
      <c r="H310" s="302">
        <f>SUM(H308:H309)</f>
        <v>5.7660000000000036</v>
      </c>
      <c r="I310" s="299" t="str">
        <f>CONCATENATE("(",ROUND((H310/$H310)*100,1),")")</f>
        <v>(100)</v>
      </c>
      <c r="K310" s="302">
        <f t="shared" si="237"/>
        <v>-0.23711417254592471</v>
      </c>
      <c r="L310" s="302">
        <f t="shared" si="238"/>
        <v>-5.3316025010956558E-2</v>
      </c>
      <c r="M310" s="302">
        <f t="shared" si="239"/>
        <v>-1.0569802443122334E-2</v>
      </c>
      <c r="N310" s="302">
        <f t="shared" si="240"/>
        <v>-0.3010000000000036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2.2256315564617055</v>
      </c>
      <c r="C313" s="299" t="str">
        <f>CONCATENATE("(",ROUND((B313/$H315)*100,1),")")</f>
        <v>(40.7)</v>
      </c>
      <c r="D313" s="302">
        <f>'Ind T6'!W126</f>
        <v>0.1939707832351461</v>
      </c>
      <c r="E313" s="299" t="str">
        <f>CONCATENATE("(",ROUND((D313/$H315)*100,1),")")</f>
        <v>(3.5)</v>
      </c>
      <c r="F313" s="302">
        <f>'Ind T6'!X126</f>
        <v>0.42441676981726345</v>
      </c>
      <c r="G313" s="299" t="str">
        <f>CONCATENATE("(",ROUND((F313/$H315)*100,1),")")</f>
        <v>(7.8)</v>
      </c>
      <c r="H313" s="302">
        <f>SUM(B313,D313,F313)</f>
        <v>2.8440191095141154</v>
      </c>
      <c r="I313" s="299" t="str">
        <f>CONCATENATE("(",ROUND((H313/$H315)*100,1),")")</f>
        <v>(52)</v>
      </c>
      <c r="K313" s="302">
        <f>B313-B303</f>
        <v>-0.13613945333203992</v>
      </c>
      <c r="L313" s="302">
        <f>D313-D303</f>
        <v>8.8685031069871967E-3</v>
      </c>
      <c r="M313" s="302">
        <f>F313-F303</f>
        <v>1.2188105309881792E-2</v>
      </c>
      <c r="N313" s="302">
        <f>SUM(K313:M313)</f>
        <v>-0.11508284491517093</v>
      </c>
    </row>
    <row r="314" spans="1:14" x14ac:dyDescent="0.2">
      <c r="A314" s="282" t="s">
        <v>365</v>
      </c>
      <c r="B314" s="302">
        <f>'Ind T6'!V125</f>
        <v>1.7673967173465241</v>
      </c>
      <c r="C314" s="299" t="str">
        <f>CONCATENATE("(",ROUND((B314/$H315)*100,1),")")</f>
        <v>(32.3)</v>
      </c>
      <c r="D314" s="302">
        <f>'Ind T6'!W125</f>
        <v>0.77588313294674927</v>
      </c>
      <c r="E314" s="299" t="str">
        <f>CONCATENATE("(",ROUND((D314/$H315)*100,1),")")</f>
        <v>(14.2)</v>
      </c>
      <c r="F314" s="302">
        <f>'Ind T6'!X125</f>
        <v>7.7701040192611245E-2</v>
      </c>
      <c r="G314" s="299" t="str">
        <f>CONCATENATE("(",ROUND((F314/$H315)*100,1),")")</f>
        <v>(1.4)</v>
      </c>
      <c r="H314" s="302">
        <f t="shared" ref="H314" si="241">SUM(B314,D314,F314)</f>
        <v>2.6209808904858845</v>
      </c>
      <c r="I314" s="299" t="str">
        <f>CONCATENATE("(",ROUND((H314/$H315)*100,1),")")</f>
        <v>(48)</v>
      </c>
      <c r="K314" s="302">
        <f t="shared" ref="K314:K315" si="242">B314-B304</f>
        <v>-0.1222163119450177</v>
      </c>
      <c r="L314" s="302">
        <f t="shared" ref="L314:L315" si="243">D314-D304</f>
        <v>-7.0322078773684349E-2</v>
      </c>
      <c r="M314" s="302">
        <f t="shared" ref="M314:M315" si="244">F314-F304</f>
        <v>-3.7876436613309972E-4</v>
      </c>
      <c r="N314" s="302">
        <f t="shared" ref="N314:N315" si="245">SUM(K314:M314)</f>
        <v>-0.19291715508483515</v>
      </c>
    </row>
    <row r="315" spans="1:14" x14ac:dyDescent="0.2">
      <c r="A315" s="282" t="s">
        <v>363</v>
      </c>
      <c r="B315" s="302">
        <f>SUM(B313:B314)</f>
        <v>3.9930282738082297</v>
      </c>
      <c r="C315" s="299" t="str">
        <f>CONCATENATE("(",ROUND((B315/$H315)*100,1),")")</f>
        <v>(73.1)</v>
      </c>
      <c r="D315" s="302">
        <f>SUM(D313:D314)</f>
        <v>0.96985391618189531</v>
      </c>
      <c r="E315" s="299" t="str">
        <f>CONCATENATE("(",ROUND((D315/$H315)*100,1),")")</f>
        <v>(17.7)</v>
      </c>
      <c r="F315" s="302">
        <f>SUM(F313:F314)</f>
        <v>0.50211781000987465</v>
      </c>
      <c r="G315" s="299" t="str">
        <f>CONCATENATE("(",ROUND((F315/$H315)*100,1),")")</f>
        <v>(9.2)</v>
      </c>
      <c r="H315" s="302">
        <f>SUM(H313:H314)</f>
        <v>5.4649999999999999</v>
      </c>
      <c r="I315" s="299" t="str">
        <f>CONCATENATE("(",ROUND((H315/$H315)*100,1),")")</f>
        <v>(100)</v>
      </c>
      <c r="K315" s="302">
        <f t="shared" si="242"/>
        <v>-0.25835576527705806</v>
      </c>
      <c r="L315" s="302">
        <f t="shared" si="243"/>
        <v>-6.145357566669718E-2</v>
      </c>
      <c r="M315" s="302">
        <f t="shared" si="244"/>
        <v>1.1809340943748636E-2</v>
      </c>
      <c r="N315" s="302">
        <f t="shared" si="245"/>
        <v>-0.3080000000000066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1.9809473001074807</v>
      </c>
      <c r="C324" s="299" t="str">
        <f>CONCATENATE("(",ROUND((B324/$H326)*100,1),")")</f>
        <v>(31.2)</v>
      </c>
      <c r="D324" s="302">
        <f>'Ind T6'!M135</f>
        <v>0.65927465329520463</v>
      </c>
      <c r="E324" s="299" t="str">
        <f>CONCATENATE("(",ROUND((D324/$H326)*100,1),")")</f>
        <v>(10.4)</v>
      </c>
      <c r="F324" s="302">
        <f>'Ind T6'!N135</f>
        <v>0.45588273826478842</v>
      </c>
      <c r="G324" s="299" t="str">
        <f>CONCATENATE("(",ROUND((F324/$H326)*100,1),")")</f>
        <v>(7.2)</v>
      </c>
      <c r="H324" s="302">
        <f>SUM(B324,D324,F324)</f>
        <v>3.0961046916674735</v>
      </c>
      <c r="I324" s="299" t="str">
        <f>CONCATENATE("(",ROUND((H324/$H326)*100,1),")")</f>
        <v>(48.7)</v>
      </c>
      <c r="K324" s="302">
        <f>B329-B324</f>
        <v>1.0140987942007573E-2</v>
      </c>
      <c r="L324" s="302">
        <f>D329-D324</f>
        <v>5.1307426303761616E-3</v>
      </c>
      <c r="M324" s="302">
        <f>F329-F324</f>
        <v>2.6399475449824239E-2</v>
      </c>
      <c r="N324" s="302">
        <f>SUM(K324:M324)</f>
        <v>4.1671206022207974E-2</v>
      </c>
    </row>
    <row r="325" spans="1:14" x14ac:dyDescent="0.2">
      <c r="A325" s="282" t="s">
        <v>365</v>
      </c>
      <c r="B325" s="302">
        <f>'Ind T6'!L134</f>
        <v>1.7369519622218619</v>
      </c>
      <c r="C325" s="299" t="str">
        <f>CONCATENATE("(",ROUND((B325/$H326)*100,1),")")</f>
        <v>(27.3)</v>
      </c>
      <c r="D325" s="302">
        <f>'Ind T6'!M134</f>
        <v>1.2868161699621148</v>
      </c>
      <c r="E325" s="299" t="str">
        <f>CONCATENATE("(",ROUND((D325/$H326)*100,1),")")</f>
        <v>(20.3)</v>
      </c>
      <c r="F325" s="302">
        <f>'Ind T6'!N134</f>
        <v>0.23112717614855038</v>
      </c>
      <c r="G325" s="299" t="str">
        <f>CONCATENATE("(",ROUND((F325/$H326)*100,1),")")</f>
        <v>(3.6)</v>
      </c>
      <c r="H325" s="302">
        <f t="shared" ref="H325" si="246">SUM(B325,D325,F325)</f>
        <v>3.2548953083325269</v>
      </c>
      <c r="I325" s="299" t="str">
        <f>CONCATENATE("(",ROUND((H325/$H326)*100,1),")")</f>
        <v>(51.3)</v>
      </c>
      <c r="K325" s="302">
        <f t="shared" ref="K325:K326" si="247">B330-B325</f>
        <v>7.2513825940963672E-2</v>
      </c>
      <c r="L325" s="302">
        <f t="shared" ref="L325:L326" si="248">D330-D325</f>
        <v>-4.8754042791092411E-2</v>
      </c>
      <c r="M325" s="302">
        <f t="shared" ref="M325:M326" si="249">F330-F325</f>
        <v>4.5690108279146657E-3</v>
      </c>
      <c r="N325" s="302">
        <f t="shared" ref="N325:N326" si="250">SUM(K325:M325)</f>
        <v>2.8328793977785927E-2</v>
      </c>
    </row>
    <row r="326" spans="1:14" x14ac:dyDescent="0.2">
      <c r="A326" s="282" t="s">
        <v>363</v>
      </c>
      <c r="B326" s="302">
        <f>SUM(B324:B325)</f>
        <v>3.7178992623293423</v>
      </c>
      <c r="C326" s="299" t="str">
        <f>CONCATENATE("(",ROUND((B326/$H326)*100,1),")")</f>
        <v>(58.5)</v>
      </c>
      <c r="D326" s="302">
        <f>SUM(D324:D325)</f>
        <v>1.9460908232573195</v>
      </c>
      <c r="E326" s="299" t="str">
        <f>CONCATENATE("(",ROUND((D326/$H326)*100,1),")")</f>
        <v>(30.6)</v>
      </c>
      <c r="F326" s="302">
        <f>SUM(F324:F325)</f>
        <v>0.68700991441333881</v>
      </c>
      <c r="G326" s="299" t="str">
        <f>CONCATENATE("(",ROUND((F326/$H326)*100,1),")")</f>
        <v>(10.8)</v>
      </c>
      <c r="H326" s="302">
        <f>SUM(H324:H325)</f>
        <v>6.3510000000000009</v>
      </c>
      <c r="I326" s="299" t="str">
        <f>CONCATENATE("(",ROUND((H326/$H326)*100,1),")")</f>
        <v>(100)</v>
      </c>
      <c r="K326" s="302">
        <f t="shared" si="247"/>
        <v>8.2654813882971467E-2</v>
      </c>
      <c r="L326" s="302">
        <f t="shared" si="248"/>
        <v>-4.3623300160716472E-2</v>
      </c>
      <c r="M326" s="302">
        <f t="shared" si="249"/>
        <v>3.0968486277738849E-2</v>
      </c>
      <c r="N326" s="302">
        <f t="shared" si="250"/>
        <v>6.9999999999993845E-2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1.9910882880494882</v>
      </c>
      <c r="C329" s="299" t="str">
        <f>CONCATENATE("(",ROUND((B329/$H331)*100,1),")")</f>
        <v>(31)</v>
      </c>
      <c r="D329" s="302">
        <f>'Ind T6'!R135</f>
        <v>0.66440539592558079</v>
      </c>
      <c r="E329" s="299" t="str">
        <f>CONCATENATE("(",ROUND((D329/$H331)*100,1),")")</f>
        <v>(10.3)</v>
      </c>
      <c r="F329" s="302">
        <f>'Ind T6'!S135</f>
        <v>0.48228221371461266</v>
      </c>
      <c r="G329" s="299" t="str">
        <f>CONCATENATE("(",ROUND((F329/$H331)*100,1),")")</f>
        <v>(7.5)</v>
      </c>
      <c r="H329" s="302">
        <f>SUM(B329,D329,F329)</f>
        <v>3.1377758976896817</v>
      </c>
      <c r="I329" s="299" t="str">
        <f>CONCATENATE("(",ROUND((H329/$H331)*100,1),")")</f>
        <v>(48.9)</v>
      </c>
      <c r="K329" s="302">
        <f>B334-B329</f>
        <v>0.27442064517642706</v>
      </c>
      <c r="L329" s="302">
        <f>D334-D329</f>
        <v>0.10536308509399117</v>
      </c>
      <c r="M329" s="302">
        <f>F334-F329</f>
        <v>0.11396500763082396</v>
      </c>
      <c r="N329" s="302">
        <f>SUM(K329:M329)</f>
        <v>0.49374873790124219</v>
      </c>
    </row>
    <row r="330" spans="1:14" x14ac:dyDescent="0.2">
      <c r="A330" s="282" t="s">
        <v>365</v>
      </c>
      <c r="B330" s="302">
        <f>'Ind T6'!Q134</f>
        <v>1.8094657881628256</v>
      </c>
      <c r="C330" s="299" t="str">
        <f>CONCATENATE("(",ROUND((B330/$H331)*100,1),")")</f>
        <v>(28.2)</v>
      </c>
      <c r="D330" s="302">
        <f>'Ind T6'!R134</f>
        <v>1.2380621271710224</v>
      </c>
      <c r="E330" s="299" t="str">
        <f>CONCATENATE("(",ROUND((D330/$H331)*100,1),")")</f>
        <v>(19.3)</v>
      </c>
      <c r="F330" s="302">
        <f>'Ind T6'!S134</f>
        <v>0.23569618697646505</v>
      </c>
      <c r="G330" s="299" t="str">
        <f>CONCATENATE("(",ROUND((F330/$H331)*100,1),")")</f>
        <v>(3.7)</v>
      </c>
      <c r="H330" s="302">
        <f t="shared" ref="H330" si="251">SUM(B330,D330,F330)</f>
        <v>3.2832241023103128</v>
      </c>
      <c r="I330" s="299" t="str">
        <f>CONCATENATE("(",ROUND((H330/$H331)*100,1),")")</f>
        <v>(51.1)</v>
      </c>
      <c r="K330" s="302">
        <f t="shared" ref="K330:K331" si="252">B335-B330</f>
        <v>0.39585495904479151</v>
      </c>
      <c r="L330" s="302">
        <f t="shared" ref="L330:L331" si="253">D335-D330</f>
        <v>5.1885952866689733E-2</v>
      </c>
      <c r="M330" s="302">
        <f t="shared" ref="M330:M331" si="254">F335-F330</f>
        <v>3.4510350187277605E-2</v>
      </c>
      <c r="N330" s="302">
        <f t="shared" ref="N330:N331" si="255">SUM(K330:M330)</f>
        <v>0.48225126209875885</v>
      </c>
    </row>
    <row r="331" spans="1:14" x14ac:dyDescent="0.2">
      <c r="A331" s="282" t="s">
        <v>363</v>
      </c>
      <c r="B331" s="302">
        <f>SUM(B329:B330)</f>
        <v>3.8005540762123138</v>
      </c>
      <c r="C331" s="299" t="str">
        <f>CONCATENATE("(",ROUND((B331/$H331)*100,1),")")</f>
        <v>(59.2)</v>
      </c>
      <c r="D331" s="302">
        <f>SUM(D329:D330)</f>
        <v>1.9024675230966031</v>
      </c>
      <c r="E331" s="299" t="str">
        <f>CONCATENATE("(",ROUND((D331/$H331)*100,1),")")</f>
        <v>(29.6)</v>
      </c>
      <c r="F331" s="302">
        <f>SUM(F329:F330)</f>
        <v>0.71797840069107766</v>
      </c>
      <c r="G331" s="299" t="str">
        <f>CONCATENATE("(",ROUND((F331/$H331)*100,1),")")</f>
        <v>(11.2)</v>
      </c>
      <c r="H331" s="302">
        <f>SUM(H329:H330)</f>
        <v>6.420999999999994</v>
      </c>
      <c r="I331" s="299" t="str">
        <f>CONCATENATE("(",ROUND((H331/$H331)*100,1),")")</f>
        <v>(100)</v>
      </c>
      <c r="K331" s="302">
        <f t="shared" si="252"/>
        <v>0.67027560422121812</v>
      </c>
      <c r="L331" s="302">
        <f t="shared" si="253"/>
        <v>0.15724903796068102</v>
      </c>
      <c r="M331" s="302">
        <f t="shared" si="254"/>
        <v>0.14847535781810162</v>
      </c>
      <c r="N331" s="302">
        <f t="shared" si="255"/>
        <v>0.97600000000000076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2.2655089332259153</v>
      </c>
      <c r="C334" s="299" t="str">
        <f>CONCATENATE("(",ROUND((B334/$H336)*100,1),")")</f>
        <v>(30.6)</v>
      </c>
      <c r="D334" s="302">
        <f>'Ind T6'!W135</f>
        <v>0.76976848101957196</v>
      </c>
      <c r="E334" s="299" t="str">
        <f>CONCATENATE("(",ROUND((D334/$H336)*100,1),")")</f>
        <v>(10.4)</v>
      </c>
      <c r="F334" s="302">
        <f>'Ind T6'!X135</f>
        <v>0.59624722134543662</v>
      </c>
      <c r="G334" s="299" t="str">
        <f>CONCATENATE("(",ROUND((F334/$H336)*100,1),")")</f>
        <v>(8.1)</v>
      </c>
      <c r="H334" s="302">
        <f>SUM(B334,D334,F334)</f>
        <v>3.6315246355909241</v>
      </c>
      <c r="I334" s="299" t="str">
        <f>CONCATENATE("(",ROUND((H334/$H336)*100,1),")")</f>
        <v>(49.1)</v>
      </c>
      <c r="K334" s="302">
        <f>B334-B324</f>
        <v>0.28456163311843463</v>
      </c>
      <c r="L334" s="302">
        <f>D334-D324</f>
        <v>0.11049382772436733</v>
      </c>
      <c r="M334" s="302">
        <f>F334-F324</f>
        <v>0.14036448308064819</v>
      </c>
      <c r="N334" s="302">
        <f>SUM(K334:M334)</f>
        <v>0.53541994392345016</v>
      </c>
    </row>
    <row r="335" spans="1:14" x14ac:dyDescent="0.2">
      <c r="A335" s="282" t="s">
        <v>365</v>
      </c>
      <c r="B335" s="302">
        <f>'Ind T6'!V134</f>
        <v>2.2053207472076171</v>
      </c>
      <c r="C335" s="299" t="str">
        <f>CONCATENATE("(",ROUND((B335/$H336)*100,1),")")</f>
        <v>(29.8)</v>
      </c>
      <c r="D335" s="302">
        <f>'Ind T6'!W134</f>
        <v>1.2899480800377121</v>
      </c>
      <c r="E335" s="299" t="str">
        <f>CONCATENATE("(",ROUND((D335/$H336)*100,1),")")</f>
        <v>(17.4)</v>
      </c>
      <c r="F335" s="302">
        <f>'Ind T6'!X134</f>
        <v>0.27020653716374265</v>
      </c>
      <c r="G335" s="299" t="str">
        <f>CONCATENATE("(",ROUND((F335/$H336)*100,1),")")</f>
        <v>(3.7)</v>
      </c>
      <c r="H335" s="302">
        <f>SUM(B335,D335,F335)</f>
        <v>3.7654753644090722</v>
      </c>
      <c r="I335" s="299" t="str">
        <f>CONCATENATE("(",ROUND((H335/$H336)*100,1),")")</f>
        <v>(50.9)</v>
      </c>
      <c r="K335" s="302">
        <f t="shared" ref="K335:K336" si="256">B335-B325</f>
        <v>0.46836878498575518</v>
      </c>
      <c r="L335" s="302">
        <f t="shared" ref="L335:L336" si="257">D335-D325</f>
        <v>3.1319100755973217E-3</v>
      </c>
      <c r="M335" s="302">
        <f t="shared" ref="M335:M336" si="258">F335-F325</f>
        <v>3.9079361015192271E-2</v>
      </c>
      <c r="N335" s="302">
        <f t="shared" ref="N335:N336" si="259">SUM(K335:M335)</f>
        <v>0.51058005607654477</v>
      </c>
    </row>
    <row r="336" spans="1:14" x14ac:dyDescent="0.2">
      <c r="A336" s="282" t="s">
        <v>363</v>
      </c>
      <c r="B336" s="302">
        <f>SUM(B334:B335)</f>
        <v>4.4708296804335319</v>
      </c>
      <c r="C336" s="299" t="str">
        <f>CONCATENATE("(",ROUND((B336/$H336)*100,1),")")</f>
        <v>(60.4)</v>
      </c>
      <c r="D336" s="302">
        <f>SUM(D334:D335)</f>
        <v>2.0597165610572841</v>
      </c>
      <c r="E336" s="299" t="str">
        <f>CONCATENATE("(",ROUND((D336/$H336)*100,1),")")</f>
        <v>(27.8)</v>
      </c>
      <c r="F336" s="302">
        <f>SUM(F334:F335)</f>
        <v>0.86645375850917927</v>
      </c>
      <c r="G336" s="299" t="str">
        <f>CONCATENATE("(",ROUND((F336/$H336)*100,1),")")</f>
        <v>(11.7)</v>
      </c>
      <c r="H336" s="302">
        <f>SUM(H334:H335)</f>
        <v>7.3969999999999967</v>
      </c>
      <c r="I336" s="299" t="str">
        <f>CONCATENATE("(",ROUND((H336/$H336)*100,1),")")</f>
        <v>(100)</v>
      </c>
      <c r="K336" s="302">
        <f t="shared" si="256"/>
        <v>0.75293041810418959</v>
      </c>
      <c r="L336" s="302">
        <f t="shared" si="257"/>
        <v>0.11362573779996454</v>
      </c>
      <c r="M336" s="302">
        <f t="shared" si="258"/>
        <v>0.17944384409584047</v>
      </c>
      <c r="N336" s="302">
        <f t="shared" si="259"/>
        <v>1.0459999999999945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9.775044184340377</v>
      </c>
      <c r="C345" s="299" t="str">
        <f>CONCATENATE("(",ROUND((B345/$H347)*100,1),")")</f>
        <v>(37.9)</v>
      </c>
      <c r="D345" s="302">
        <f>'Ind T6'!M144</f>
        <v>1.5051659240211168</v>
      </c>
      <c r="E345" s="299" t="str">
        <f>CONCATENATE("(",ROUND((D345/$H347)*100,1),")")</f>
        <v>(5.8)</v>
      </c>
      <c r="F345" s="302">
        <f>'Ind T6'!N144</f>
        <v>4.4349626206365658</v>
      </c>
      <c r="G345" s="299" t="str">
        <f>CONCATENATE("(",ROUND((F345/$H347)*100,1),")")</f>
        <v>(17.2)</v>
      </c>
      <c r="H345" s="302">
        <f>SUM(B345,D345,F345)</f>
        <v>15.715172728998059</v>
      </c>
      <c r="I345" s="299" t="str">
        <f>CONCATENATE("(",ROUND((H345/$H347)*100,1),")")</f>
        <v>(60.9)</v>
      </c>
      <c r="K345" s="302">
        <f>B350-B345</f>
        <v>0.2294378498170726</v>
      </c>
      <c r="L345" s="302">
        <f>D350-D345</f>
        <v>9.9074883626027566E-2</v>
      </c>
      <c r="M345" s="302">
        <f>F350-F345</f>
        <v>0.1688730238582119</v>
      </c>
      <c r="N345" s="302">
        <f>SUM(K345:M345)</f>
        <v>0.49738575730131207</v>
      </c>
    </row>
    <row r="346" spans="1:14" x14ac:dyDescent="0.2">
      <c r="A346" s="282" t="s">
        <v>365</v>
      </c>
      <c r="B346" s="302">
        <f>'Ind T6'!L143</f>
        <v>5.1855021531808143</v>
      </c>
      <c r="C346" s="299" t="str">
        <f>CONCATENATE("(",ROUND((B346/$H347)*100,1),")")</f>
        <v>(20.1)</v>
      </c>
      <c r="D346" s="302">
        <f>'Ind T6'!M143</f>
        <v>3.7204836032733395</v>
      </c>
      <c r="E346" s="299" t="str">
        <f>CONCATENATE("(",ROUND((D346/$H347)*100,1),")")</f>
        <v>(14.4)</v>
      </c>
      <c r="F346" s="302">
        <f>'Ind T6'!N143</f>
        <v>1.1688415145478042</v>
      </c>
      <c r="G346" s="299" t="str">
        <f>CONCATENATE("(",ROUND((F346/$H347)*100,1),")")</f>
        <v>(4.5)</v>
      </c>
      <c r="H346" s="302">
        <f t="shared" ref="H346" si="260">SUM(B346,D346,F346)</f>
        <v>10.074827271001958</v>
      </c>
      <c r="I346" s="299" t="str">
        <f>CONCATENATE("(",ROUND((H346/$H347)*100,1),")")</f>
        <v>(39.1)</v>
      </c>
      <c r="K346" s="302">
        <f t="shared" ref="K346:K347" si="261">B351-B346</f>
        <v>0.23746893586630868</v>
      </c>
      <c r="L346" s="302">
        <f t="shared" ref="L346:L347" si="262">D351-D346</f>
        <v>0.19707872408766125</v>
      </c>
      <c r="M346" s="302">
        <f t="shared" ref="M346:M347" si="263">F351-F346</f>
        <v>7.5066582744695243E-2</v>
      </c>
      <c r="N346" s="302">
        <f t="shared" ref="N346:N347" si="264">SUM(K346:M346)</f>
        <v>0.50961424269866518</v>
      </c>
    </row>
    <row r="347" spans="1:14" x14ac:dyDescent="0.2">
      <c r="A347" s="282" t="s">
        <v>363</v>
      </c>
      <c r="B347" s="302">
        <f>SUM(B345:B346)</f>
        <v>14.96054633752119</v>
      </c>
      <c r="C347" s="299" t="str">
        <f>CONCATENATE("(",ROUND((B347/$H347)*100,1),")")</f>
        <v>(58)</v>
      </c>
      <c r="D347" s="302">
        <f>SUM(D345:D346)</f>
        <v>5.2256495272944559</v>
      </c>
      <c r="E347" s="299" t="str">
        <f>CONCATENATE("(",ROUND((D347/$H347)*100,1),")")</f>
        <v>(20.3)</v>
      </c>
      <c r="F347" s="302">
        <f>SUM(F345:F346)</f>
        <v>5.6038041351843697</v>
      </c>
      <c r="G347" s="299" t="str">
        <f>CONCATENATE("(",ROUND((F347/$H347)*100,1),")")</f>
        <v>(21.7)</v>
      </c>
      <c r="H347" s="302">
        <f>SUM(H345:H346)</f>
        <v>25.790000000000017</v>
      </c>
      <c r="I347" s="299" t="str">
        <f>CONCATENATE("(",ROUND((H347/$H347)*100,1),")")</f>
        <v>(100)</v>
      </c>
      <c r="K347" s="302">
        <f t="shared" si="261"/>
        <v>0.46690678568338129</v>
      </c>
      <c r="L347" s="302">
        <f t="shared" si="262"/>
        <v>0.29615360771368948</v>
      </c>
      <c r="M347" s="302">
        <f t="shared" si="263"/>
        <v>0.24393960660290759</v>
      </c>
      <c r="N347" s="302">
        <f t="shared" si="264"/>
        <v>1.0069999999999784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10.00448203415745</v>
      </c>
      <c r="C350" s="299" t="str">
        <f>CONCATENATE("(",ROUND((B350/$H352)*100,1),")")</f>
        <v>(37.3)</v>
      </c>
      <c r="D350" s="302">
        <f>'Ind T6'!R144</f>
        <v>1.6042408076471444</v>
      </c>
      <c r="E350" s="299" t="str">
        <f>CONCATENATE("(",ROUND((D350/$H352)*100,1),")")</f>
        <v>(6)</v>
      </c>
      <c r="F350" s="302">
        <f>'Ind T6'!S144</f>
        <v>4.6038356444947777</v>
      </c>
      <c r="G350" s="299" t="str">
        <f>CONCATENATE("(",ROUND((F350/$H352)*100,1),")")</f>
        <v>(17.2)</v>
      </c>
      <c r="H350" s="302">
        <f>SUM(B350,D350,F350)</f>
        <v>16.212558486299372</v>
      </c>
      <c r="I350" s="299" t="str">
        <f>CONCATENATE("(",ROUND((H350/$H352)*100,1),")")</f>
        <v>(60.5)</v>
      </c>
      <c r="K350" s="302">
        <f>B355-B350</f>
        <v>0.42007902593037727</v>
      </c>
      <c r="L350" s="302">
        <f>D355-D350</f>
        <v>0.17924887040808413</v>
      </c>
      <c r="M350" s="302">
        <f>F355-F350</f>
        <v>0.31582114428033226</v>
      </c>
      <c r="N350" s="302">
        <f>SUM(K350:M350)</f>
        <v>0.91514904061879365</v>
      </c>
    </row>
    <row r="351" spans="1:14" x14ac:dyDescent="0.2">
      <c r="A351" s="282" t="s">
        <v>365</v>
      </c>
      <c r="B351" s="302">
        <f>'Ind T6'!Q143</f>
        <v>5.422971089047123</v>
      </c>
      <c r="C351" s="299" t="str">
        <f>CONCATENATE("(",ROUND((B351/$H352)*100,1),")")</f>
        <v>(20.2)</v>
      </c>
      <c r="D351" s="302">
        <f>'Ind T6'!R143</f>
        <v>3.9175623273610007</v>
      </c>
      <c r="E351" s="299" t="str">
        <f>CONCATENATE("(",ROUND((D351/$H352)*100,1),")")</f>
        <v>(14.6)</v>
      </c>
      <c r="F351" s="302">
        <f>'Ind T6'!S143</f>
        <v>1.2439080972924994</v>
      </c>
      <c r="G351" s="299" t="str">
        <f>CONCATENATE("(",ROUND((F351/$H352)*100,1),")")</f>
        <v>(4.6)</v>
      </c>
      <c r="H351" s="302">
        <f t="shared" ref="H351" si="265">SUM(B351,D351,F351)</f>
        <v>10.584441513700623</v>
      </c>
      <c r="I351" s="299" t="str">
        <f>CONCATENATE("(",ROUND((H351/$H352)*100,1),")")</f>
        <v>(39.5)</v>
      </c>
      <c r="K351" s="302">
        <f t="shared" ref="K351:K352" si="266">B356-B351</f>
        <v>0.39725367070446538</v>
      </c>
      <c r="L351" s="302">
        <f t="shared" ref="L351:L352" si="267">D356-D351</f>
        <v>0.31218637620987977</v>
      </c>
      <c r="M351" s="302">
        <f t="shared" ref="M351:M352" si="268">F356-F351</f>
        <v>0.14041091246686244</v>
      </c>
      <c r="N351" s="302">
        <f t="shared" ref="N351:N352" si="269">SUM(K351:M351)</f>
        <v>0.84985095938120758</v>
      </c>
    </row>
    <row r="352" spans="1:14" x14ac:dyDescent="0.2">
      <c r="A352" s="282" t="s">
        <v>363</v>
      </c>
      <c r="B352" s="302">
        <f>SUM(B350:B351)</f>
        <v>15.427453123204572</v>
      </c>
      <c r="C352" s="299" t="str">
        <f>CONCATENATE("(",ROUND((B352/$H352)*100,1),")")</f>
        <v>(57.6)</v>
      </c>
      <c r="D352" s="302">
        <f>SUM(D350:D351)</f>
        <v>5.5218031350081453</v>
      </c>
      <c r="E352" s="299" t="str">
        <f>CONCATENATE("(",ROUND((D352/$H352)*100,1),")")</f>
        <v>(20.6)</v>
      </c>
      <c r="F352" s="302">
        <f>SUM(F350:F351)</f>
        <v>5.8477437417872773</v>
      </c>
      <c r="G352" s="299" t="str">
        <f>CONCATENATE("(",ROUND((F352/$H352)*100,1),")")</f>
        <v>(21.8)</v>
      </c>
      <c r="H352" s="302">
        <f>SUM(H350:H351)</f>
        <v>26.796999999999997</v>
      </c>
      <c r="I352" s="299" t="str">
        <f>CONCATENATE("(",ROUND((H352/$H352)*100,1),")")</f>
        <v>(100)</v>
      </c>
      <c r="K352" s="302">
        <f t="shared" si="266"/>
        <v>0.81733269663484265</v>
      </c>
      <c r="L352" s="302">
        <f t="shared" si="267"/>
        <v>0.49143524661796345</v>
      </c>
      <c r="M352" s="302">
        <f t="shared" si="268"/>
        <v>0.45623205674719447</v>
      </c>
      <c r="N352" s="302">
        <f t="shared" si="269"/>
        <v>1.7650000000000006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10.424561060087827</v>
      </c>
      <c r="C355" s="299" t="str">
        <f>CONCATENATE("(",ROUND((B355/$H357)*100,1),")")</f>
        <v>(36.5)</v>
      </c>
      <c r="D355" s="302">
        <f>'Ind T6'!W144</f>
        <v>1.7834896780552285</v>
      </c>
      <c r="E355" s="299" t="str">
        <f>CONCATENATE("(",ROUND((D355/$H357)*100,1),")")</f>
        <v>(6.2)</v>
      </c>
      <c r="F355" s="302">
        <f>'Ind T6'!X144</f>
        <v>4.9196567887751099</v>
      </c>
      <c r="G355" s="299" t="str">
        <f>CONCATENATE("(",ROUND((F355/$H357)*100,1),")")</f>
        <v>(17.2)</v>
      </c>
      <c r="H355" s="302">
        <f>SUM(B355,D355,F355)</f>
        <v>17.127707526918165</v>
      </c>
      <c r="I355" s="299" t="str">
        <f>CONCATENATE("(",ROUND((H355/$H357)*100,1),")")</f>
        <v>(60)</v>
      </c>
      <c r="K355" s="302">
        <f>B355-B345</f>
        <v>0.64951687574744987</v>
      </c>
      <c r="L355" s="302">
        <f>D355-D345</f>
        <v>0.27832375403411169</v>
      </c>
      <c r="M355" s="302">
        <f>F355-F345</f>
        <v>0.48469416813854416</v>
      </c>
      <c r="N355" s="302">
        <f>SUM(K355:M355)</f>
        <v>1.4125347979201057</v>
      </c>
    </row>
    <row r="356" spans="1:14" x14ac:dyDescent="0.2">
      <c r="A356" s="282" t="s">
        <v>365</v>
      </c>
      <c r="B356" s="302">
        <f>'Ind T6'!V143</f>
        <v>5.8202247597515884</v>
      </c>
      <c r="C356" s="299" t="str">
        <f>CONCATENATE("(",ROUND((B356/$H357)*100,1),")")</f>
        <v>(20.4)</v>
      </c>
      <c r="D356" s="302">
        <f>'Ind T6'!W143</f>
        <v>4.2297487035708805</v>
      </c>
      <c r="E356" s="299" t="str">
        <f>CONCATENATE("(",ROUND((D356/$H357)*100,1),")")</f>
        <v>(14.8)</v>
      </c>
      <c r="F356" s="302">
        <f>'Ind T6'!X143</f>
        <v>1.3843190097593618</v>
      </c>
      <c r="G356" s="299" t="str">
        <f>CONCATENATE("(",ROUND((F356/$H357)*100,1),")")</f>
        <v>(4.8)</v>
      </c>
      <c r="H356" s="302">
        <f t="shared" ref="H356" si="270">SUM(B356,D356,F356)</f>
        <v>11.434292473081832</v>
      </c>
      <c r="I356" s="299" t="str">
        <f>CONCATENATE("(",ROUND((H356/$H357)*100,1),")")</f>
        <v>(40)</v>
      </c>
      <c r="K356" s="302">
        <f t="shared" ref="K356:K357" si="271">B356-B346</f>
        <v>0.63472260657077406</v>
      </c>
      <c r="L356" s="302">
        <f t="shared" ref="L356:L357" si="272">D356-D346</f>
        <v>0.50926510029754102</v>
      </c>
      <c r="M356" s="302">
        <f t="shared" ref="M356:M357" si="273">F356-F346</f>
        <v>0.21547749521155768</v>
      </c>
      <c r="N356" s="302">
        <f t="shared" ref="N356:N357" si="274">SUM(K356:M356)</f>
        <v>1.3594652020798728</v>
      </c>
    </row>
    <row r="357" spans="1:14" x14ac:dyDescent="0.2">
      <c r="A357" s="282" t="s">
        <v>363</v>
      </c>
      <c r="B357" s="302">
        <f>SUM(B355:B356)</f>
        <v>16.244785819839414</v>
      </c>
      <c r="C357" s="299" t="str">
        <f>CONCATENATE("(",ROUND((B357/$H357)*100,1),")")</f>
        <v>(56.9)</v>
      </c>
      <c r="D357" s="302">
        <f>SUM(D355:D356)</f>
        <v>6.0132383816261088</v>
      </c>
      <c r="E357" s="299" t="str">
        <f>CONCATENATE("(",ROUND((D357/$H357)*100,1),")")</f>
        <v>(21.1)</v>
      </c>
      <c r="F357" s="302">
        <f>SUM(F355:F356)</f>
        <v>6.3039757985344718</v>
      </c>
      <c r="G357" s="299" t="str">
        <f>CONCATENATE("(",ROUND((F357/$H357)*100,1),")")</f>
        <v>(22.1)</v>
      </c>
      <c r="H357" s="302">
        <f>SUM(H355:H356)</f>
        <v>28.561999999999998</v>
      </c>
      <c r="I357" s="299" t="str">
        <f>CONCATENATE("(",ROUND((H357/$H357)*100,1),")")</f>
        <v>(100)</v>
      </c>
      <c r="K357" s="302">
        <f t="shared" si="271"/>
        <v>1.2842394823182239</v>
      </c>
      <c r="L357" s="302">
        <f t="shared" si="272"/>
        <v>0.78758885433165293</v>
      </c>
      <c r="M357" s="302">
        <f t="shared" si="273"/>
        <v>0.70017166335010206</v>
      </c>
      <c r="N357" s="302">
        <f t="shared" si="274"/>
        <v>2.7719999999999789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8.3118458644450204</v>
      </c>
      <c r="C366" s="299" t="str">
        <f>CONCATENATE("(",ROUND((B366/$H368)*100,1),")")</f>
        <v>(39.1)</v>
      </c>
      <c r="D366" s="302">
        <f>'Ind T6'!M153</f>
        <v>2.9281244743910535</v>
      </c>
      <c r="E366" s="299" t="str">
        <f>CONCATENATE("(",ROUND((D366/$H368)*100,1),")")</f>
        <v>(13.8)</v>
      </c>
      <c r="F366" s="302">
        <f>'Ind T6'!N153</f>
        <v>0.80131114465729791</v>
      </c>
      <c r="G366" s="299" t="str">
        <f>CONCATENATE("(",ROUND((F366/$H368)*100,1),")")</f>
        <v>(3.8)</v>
      </c>
      <c r="H366" s="302">
        <f>SUM(B366,D366,F366)</f>
        <v>12.041281483493371</v>
      </c>
      <c r="I366" s="299" t="str">
        <f>CONCATENATE("(",ROUND((H366/$H368)*100,1),")")</f>
        <v>(56.7)</v>
      </c>
      <c r="K366" s="302">
        <f>B371-B366</f>
        <v>0.65609913124135311</v>
      </c>
      <c r="L366" s="302">
        <f>D371-D366</f>
        <v>0.22470476398891703</v>
      </c>
      <c r="M366" s="302">
        <f>F371-F366</f>
        <v>4.9768041383041917E-2</v>
      </c>
      <c r="N366" s="302">
        <f>SUM(K366:M366)</f>
        <v>0.93057193661331206</v>
      </c>
    </row>
    <row r="367" spans="1:14" x14ac:dyDescent="0.2">
      <c r="A367" s="282" t="s">
        <v>365</v>
      </c>
      <c r="B367" s="302">
        <f>'Ind T6'!L152</f>
        <v>4.2554717838484386</v>
      </c>
      <c r="C367" s="299" t="str">
        <f>CONCATENATE("(",ROUND((B367/$H368)*100,1),")")</f>
        <v>(20)</v>
      </c>
      <c r="D367" s="302">
        <f>'Ind T6'!M152</f>
        <v>4.0089280259770925</v>
      </c>
      <c r="E367" s="299" t="str">
        <f>CONCATENATE("(",ROUND((D367/$H368)*100,1),")")</f>
        <v>(18.9)</v>
      </c>
      <c r="F367" s="302">
        <f>'Ind T6'!N152</f>
        <v>0.94531870668105367</v>
      </c>
      <c r="G367" s="299" t="str">
        <f>CONCATENATE("(",ROUND((F367/$H368)*100,1),")")</f>
        <v>(4.4)</v>
      </c>
      <c r="H367" s="302">
        <f t="shared" ref="H367" si="275">SUM(B367,D367,F367)</f>
        <v>9.2097185165065838</v>
      </c>
      <c r="I367" s="299" t="str">
        <f>CONCATENATE("(",ROUND((H367/$H368)*100,1),")")</f>
        <v>(43.3)</v>
      </c>
      <c r="K367" s="302">
        <f t="shared" ref="K367:K368" si="276">B372-B367</f>
        <v>0.41862597878887531</v>
      </c>
      <c r="L367" s="302">
        <f t="shared" ref="L367:L368" si="277">D372-D367</f>
        <v>0.23519003932412641</v>
      </c>
      <c r="M367" s="302">
        <f t="shared" ref="M367:M368" si="278">F372-F367</f>
        <v>5.7612045273738199E-2</v>
      </c>
      <c r="N367" s="302">
        <f t="shared" ref="N367:N368" si="279">SUM(K367:M367)</f>
        <v>0.71142806338673992</v>
      </c>
    </row>
    <row r="368" spans="1:14" x14ac:dyDescent="0.2">
      <c r="A368" s="282" t="s">
        <v>363</v>
      </c>
      <c r="B368" s="302">
        <f>SUM(B366:B367)</f>
        <v>12.567317648293459</v>
      </c>
      <c r="C368" s="299" t="str">
        <f>CONCATENATE("(",ROUND((B368/$H368)*100,1),")")</f>
        <v>(59.1)</v>
      </c>
      <c r="D368" s="302">
        <f>SUM(D366:D367)</f>
        <v>6.9370525003681465</v>
      </c>
      <c r="E368" s="299" t="str">
        <f>CONCATENATE("(",ROUND((D368/$H368)*100,1),")")</f>
        <v>(32.6)</v>
      </c>
      <c r="F368" s="302">
        <f>SUM(F366:F367)</f>
        <v>1.7466298513383516</v>
      </c>
      <c r="G368" s="299" t="str">
        <f>CONCATENATE("(",ROUND((F368/$H368)*100,1),")")</f>
        <v>(8.2)</v>
      </c>
      <c r="H368" s="302">
        <f>SUM(H366:H367)</f>
        <v>21.250999999999955</v>
      </c>
      <c r="I368" s="299" t="str">
        <f>CONCATENATE("(",ROUND((H368/$H368)*100,1),")")</f>
        <v>(100)</v>
      </c>
      <c r="K368" s="302">
        <f t="shared" si="276"/>
        <v>1.0747251100302275</v>
      </c>
      <c r="L368" s="302">
        <f t="shared" si="277"/>
        <v>0.459894803313043</v>
      </c>
      <c r="M368" s="302">
        <f t="shared" si="278"/>
        <v>0.10738008665678023</v>
      </c>
      <c r="N368" s="302">
        <f t="shared" si="279"/>
        <v>1.6420000000000508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8.9679449956863735</v>
      </c>
      <c r="C371" s="299" t="str">
        <f>CONCATENATE("(",ROUND((B371/$H373)*100,1),")")</f>
        <v>(39.2)</v>
      </c>
      <c r="D371" s="302">
        <f>'Ind T6'!R153</f>
        <v>3.1528292383799705</v>
      </c>
      <c r="E371" s="299" t="str">
        <f>CONCATENATE("(",ROUND((D371/$H373)*100,1),")")</f>
        <v>(13.8)</v>
      </c>
      <c r="F371" s="302">
        <f>'Ind T6'!S153</f>
        <v>0.85107918604033983</v>
      </c>
      <c r="G371" s="299" t="str">
        <f>CONCATENATE("(",ROUND((F371/$H373)*100,1),")")</f>
        <v>(3.7)</v>
      </c>
      <c r="H371" s="302">
        <f>SUM(B371,D371,F371)</f>
        <v>12.971853420106683</v>
      </c>
      <c r="I371" s="299" t="str">
        <f>CONCATENATE("(",ROUND((H371/$H373)*100,1),")")</f>
        <v>(56.7)</v>
      </c>
      <c r="K371" s="302">
        <f>B376-B371</f>
        <v>0.70499591724722421</v>
      </c>
      <c r="L371" s="302">
        <f>D376-D371</f>
        <v>0.21670785633528666</v>
      </c>
      <c r="M371" s="302">
        <f>F376-F371</f>
        <v>6.9606429589682106E-2</v>
      </c>
      <c r="N371" s="302">
        <f>SUM(K371:M371)</f>
        <v>0.99131020317219298</v>
      </c>
    </row>
    <row r="372" spans="1:14" x14ac:dyDescent="0.2">
      <c r="A372" s="282" t="s">
        <v>365</v>
      </c>
      <c r="B372" s="302">
        <f>'Ind T6'!Q152</f>
        <v>4.6740977626373139</v>
      </c>
      <c r="C372" s="299" t="str">
        <f>CONCATENATE("(",ROUND((B372/$H373)*100,1),")")</f>
        <v>(20.4)</v>
      </c>
      <c r="D372" s="302">
        <f>'Ind T6'!R152</f>
        <v>4.2441180653012189</v>
      </c>
      <c r="E372" s="299" t="str">
        <f>CONCATENATE("(",ROUND((D372/$H373)*100,1),")")</f>
        <v>(18.5)</v>
      </c>
      <c r="F372" s="302">
        <f>'Ind T6'!S152</f>
        <v>1.0029307519547919</v>
      </c>
      <c r="G372" s="299" t="str">
        <f>CONCATENATE("(",ROUND((F372/$H373)*100,1),")")</f>
        <v>(4.4)</v>
      </c>
      <c r="H372" s="302">
        <f t="shared" ref="H372" si="280">SUM(B372,D372,F372)</f>
        <v>9.9211465798933247</v>
      </c>
      <c r="I372" s="299" t="str">
        <f>CONCATENATE("(",ROUND((H372/$H373)*100,1),")")</f>
        <v>(43.3)</v>
      </c>
      <c r="K372" s="302">
        <f t="shared" ref="K372:K373" si="281">B377-B372</f>
        <v>0.47992938221442216</v>
      </c>
      <c r="L372" s="302">
        <f t="shared" ref="L372:L373" si="282">D377-D372</f>
        <v>0.17718257180109287</v>
      </c>
      <c r="M372" s="302">
        <f t="shared" ref="M372:M373" si="283">F377-F372</f>
        <v>8.8577842812272323E-2</v>
      </c>
      <c r="N372" s="302">
        <f t="shared" ref="N372:N373" si="284">SUM(K372:M372)</f>
        <v>0.74568979682778735</v>
      </c>
    </row>
    <row r="373" spans="1:14" x14ac:dyDescent="0.2">
      <c r="A373" s="282" t="s">
        <v>363</v>
      </c>
      <c r="B373" s="302">
        <f>SUM(B371:B372)</f>
        <v>13.642042758323687</v>
      </c>
      <c r="C373" s="299" t="str">
        <f>CONCATENATE("(",ROUND((B373/$H373)*100,1),")")</f>
        <v>(59.6)</v>
      </c>
      <c r="D373" s="302">
        <f>SUM(D371:D372)</f>
        <v>7.3969473036811895</v>
      </c>
      <c r="E373" s="299" t="str">
        <f>CONCATENATE("(",ROUND((D373/$H373)*100,1),")")</f>
        <v>(32.3)</v>
      </c>
      <c r="F373" s="302">
        <f>SUM(F371:F372)</f>
        <v>1.8540099379951318</v>
      </c>
      <c r="G373" s="299" t="str">
        <f>CONCATENATE("(",ROUND((F373/$H373)*100,1),")")</f>
        <v>(8.1)</v>
      </c>
      <c r="H373" s="302">
        <f>SUM(H371:H372)</f>
        <v>22.893000000000008</v>
      </c>
      <c r="I373" s="299" t="str">
        <f>CONCATENATE("(",ROUND((H373/$H373)*100,1),")")</f>
        <v>(100)</v>
      </c>
      <c r="K373" s="302">
        <f t="shared" si="281"/>
        <v>1.1849252994616464</v>
      </c>
      <c r="L373" s="302">
        <f t="shared" si="282"/>
        <v>0.39389042813637953</v>
      </c>
      <c r="M373" s="302">
        <f t="shared" si="283"/>
        <v>0.15818427240195421</v>
      </c>
      <c r="N373" s="302">
        <f t="shared" si="284"/>
        <v>1.7369999999999801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9.6729409129335977</v>
      </c>
      <c r="C376" s="299" t="str">
        <f>CONCATENATE("(",ROUND((B376/$H378)*100,1),")")</f>
        <v>(39.3)</v>
      </c>
      <c r="D376" s="302">
        <f>'Ind T6'!W153</f>
        <v>3.3695370947152572</v>
      </c>
      <c r="E376" s="299" t="str">
        <f>CONCATENATE("(",ROUND((D376/$H378)*100,1),")")</f>
        <v>(13.7)</v>
      </c>
      <c r="F376" s="302">
        <f>'Ind T6'!X153</f>
        <v>0.92068561563002194</v>
      </c>
      <c r="G376" s="299" t="str">
        <f>CONCATENATE("(",ROUND((F376/$H378)*100,1),")")</f>
        <v>(3.7)</v>
      </c>
      <c r="H376" s="302">
        <f>SUM(B376,D376,F376)</f>
        <v>13.963163623278877</v>
      </c>
      <c r="I376" s="299" t="str">
        <f>CONCATENATE("(",ROUND((H376/$H378)*100,1),")")</f>
        <v>(56.7)</v>
      </c>
      <c r="K376" s="302">
        <f>B376-B366</f>
        <v>1.3610950484885773</v>
      </c>
      <c r="L376" s="302">
        <f>D376-D366</f>
        <v>0.4414126203242037</v>
      </c>
      <c r="M376" s="302">
        <f>F376-F366</f>
        <v>0.11937447097272402</v>
      </c>
      <c r="N376" s="302">
        <f>SUM(K376:M376)</f>
        <v>1.921882139785505</v>
      </c>
    </row>
    <row r="377" spans="1:14" x14ac:dyDescent="0.2">
      <c r="A377" s="282" t="s">
        <v>365</v>
      </c>
      <c r="B377" s="302">
        <f>'Ind T6'!V152</f>
        <v>5.1540271448517361</v>
      </c>
      <c r="C377" s="299" t="str">
        <f>CONCATENATE("(",ROUND((B377/$H378)*100,1),")")</f>
        <v>(20.9)</v>
      </c>
      <c r="D377" s="302">
        <f>'Ind T6'!W152</f>
        <v>4.4213006371023118</v>
      </c>
      <c r="E377" s="299" t="str">
        <f>CONCATENATE("(",ROUND((D377/$H378)*100,1),")")</f>
        <v>(18)</v>
      </c>
      <c r="F377" s="302">
        <f>'Ind T6'!X152</f>
        <v>1.0915085947670642</v>
      </c>
      <c r="G377" s="299" t="str">
        <f>CONCATENATE("(",ROUND((F377/$H378)*100,1),")")</f>
        <v>(4.4)</v>
      </c>
      <c r="H377" s="302">
        <f t="shared" ref="H377" si="285">SUM(B377,D377,F377)</f>
        <v>10.666836376721111</v>
      </c>
      <c r="I377" s="299" t="str">
        <f>CONCATENATE("(",ROUND((H377/$H378)*100,1),")")</f>
        <v>(43.3)</v>
      </c>
      <c r="K377" s="302">
        <f t="shared" ref="K377:K378" si="286">B377-B367</f>
        <v>0.89855536100329747</v>
      </c>
      <c r="L377" s="302">
        <f t="shared" ref="L377:L378" si="287">D377-D367</f>
        <v>0.41237261112521928</v>
      </c>
      <c r="M377" s="302">
        <f t="shared" ref="M377:M378" si="288">F377-F367</f>
        <v>0.14618988808601052</v>
      </c>
      <c r="N377" s="302">
        <f t="shared" ref="N377:N378" si="289">SUM(K377:M377)</f>
        <v>1.4571178602145274</v>
      </c>
    </row>
    <row r="378" spans="1:14" x14ac:dyDescent="0.2">
      <c r="A378" s="282" t="s">
        <v>363</v>
      </c>
      <c r="B378" s="302">
        <f>SUM(B376:B377)</f>
        <v>14.826968057785333</v>
      </c>
      <c r="C378" s="299" t="str">
        <f>CONCATENATE("(",ROUND((B378/$H378)*100,1),")")</f>
        <v>(60.2)</v>
      </c>
      <c r="D378" s="302">
        <f>SUM(D376:D377)</f>
        <v>7.790837731817569</v>
      </c>
      <c r="E378" s="299" t="str">
        <f>CONCATENATE("(",ROUND((D378/$H378)*100,1),")")</f>
        <v>(31.6)</v>
      </c>
      <c r="F378" s="302">
        <f>SUM(F376:F377)</f>
        <v>2.012194210397086</v>
      </c>
      <c r="G378" s="299" t="str">
        <f>CONCATENATE("(",ROUND((F378/$H378)*100,1),")")</f>
        <v>(8.2)</v>
      </c>
      <c r="H378" s="302">
        <f>SUM(H376:H377)</f>
        <v>24.629999999999988</v>
      </c>
      <c r="I378" s="299" t="str">
        <f>CONCATENATE("(",ROUND((H378/$H378)*100,1),")")</f>
        <v>(100)</v>
      </c>
      <c r="K378" s="302">
        <f t="shared" si="286"/>
        <v>2.2596504094918739</v>
      </c>
      <c r="L378" s="302">
        <f t="shared" si="287"/>
        <v>0.85378523144942253</v>
      </c>
      <c r="M378" s="302">
        <f t="shared" si="288"/>
        <v>0.26556435905873443</v>
      </c>
      <c r="N378" s="302">
        <f t="shared" si="289"/>
        <v>3.3790000000000306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4.4589951157869532</v>
      </c>
      <c r="C387" s="299" t="str">
        <f>CONCATENATE("(",ROUND((B387/$H389)*100,1),")")</f>
        <v>(35.2)</v>
      </c>
      <c r="D387" s="302">
        <f>'Ind T6'!M162</f>
        <v>0.62976676182063862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5.0887618776075918</v>
      </c>
      <c r="I387" s="299" t="str">
        <f>CONCATENATE("(",ROUND((H387/$H389)*100,1),")")</f>
        <v>(40.2)</v>
      </c>
      <c r="K387" s="302">
        <f>B392-B387</f>
        <v>-5.1309905867472416E-2</v>
      </c>
      <c r="L387" s="302">
        <f>D392-D387</f>
        <v>3.9819140546712317E-2</v>
      </c>
      <c r="M387" s="302">
        <f>F392-F387</f>
        <v>0</v>
      </c>
      <c r="N387" s="302">
        <f>SUM(K387:M387)</f>
        <v>-1.1490765320760099E-2</v>
      </c>
    </row>
    <row r="388" spans="1:14" x14ac:dyDescent="0.2">
      <c r="A388" s="282" t="s">
        <v>365</v>
      </c>
      <c r="B388" s="302">
        <f>'Ind T6'!L161</f>
        <v>3.9235192514895436</v>
      </c>
      <c r="C388" s="299" t="str">
        <f>CONCATENATE("(",ROUND((B388/$H389)*100,1),")")</f>
        <v>(31)</v>
      </c>
      <c r="D388" s="302">
        <f>'Ind T6'!M161</f>
        <v>3.4268848080975745</v>
      </c>
      <c r="E388" s="299" t="str">
        <f>CONCATENATE("(",ROUND((D388/$H389)*100,1),")")</f>
        <v>(27)</v>
      </c>
      <c r="F388" s="302">
        <f>'Ind T6'!N161</f>
        <v>0.22983406280527144</v>
      </c>
      <c r="G388" s="299" t="str">
        <f>CONCATENATE("(",ROUND((F388/$H389)*100,1),")")</f>
        <v>(1.8)</v>
      </c>
      <c r="H388" s="302">
        <f t="shared" ref="H388" si="290">SUM(B388,D388,F388)</f>
        <v>7.58023812239239</v>
      </c>
      <c r="I388" s="299" t="str">
        <f>CONCATENATE("(",ROUND((H388/$H389)*100,1),")")</f>
        <v>(59.8)</v>
      </c>
      <c r="K388" s="302">
        <f t="shared" ref="K388:K389" si="291">B393-B388</f>
        <v>3.4789032340138526E-2</v>
      </c>
      <c r="L388" s="302">
        <f t="shared" ref="L388:L389" si="292">D393-D388</f>
        <v>3.7381521312084498E-2</v>
      </c>
      <c r="M388" s="302">
        <f t="shared" ref="M388:M389" si="293">F393-F388</f>
        <v>2.3202116685596963E-3</v>
      </c>
      <c r="N388" s="302">
        <f t="shared" ref="N388:N389" si="294">SUM(K388:M388)</f>
        <v>7.449076532078272E-2</v>
      </c>
    </row>
    <row r="389" spans="1:14" x14ac:dyDescent="0.2">
      <c r="A389" s="282" t="s">
        <v>363</v>
      </c>
      <c r="B389" s="302">
        <f>SUM(B387:B388)</f>
        <v>8.3825143672764959</v>
      </c>
      <c r="C389" s="299" t="str">
        <f>CONCATENATE("(",ROUND((B389/$H389)*100,1),")")</f>
        <v>(66.2)</v>
      </c>
      <c r="D389" s="302">
        <f>SUM(D387:D388)</f>
        <v>4.0566515699182126</v>
      </c>
      <c r="E389" s="299" t="str">
        <f>CONCATENATE("(",ROUND((D389/$H389)*100,1),")")</f>
        <v>(32)</v>
      </c>
      <c r="F389" s="302">
        <f>SUM(F387:F388)</f>
        <v>0.22983406280527144</v>
      </c>
      <c r="G389" s="299" t="str">
        <f>CONCATENATE("(",ROUND((F389/$H389)*100,1),")")</f>
        <v>(1.8)</v>
      </c>
      <c r="H389" s="302">
        <f>SUM(H387:H388)</f>
        <v>12.668999999999983</v>
      </c>
      <c r="I389" s="299" t="str">
        <f>CONCATENATE("(",ROUND((H389/$H389)*100,1),")")</f>
        <v>(100)</v>
      </c>
      <c r="K389" s="302">
        <f t="shared" si="291"/>
        <v>-1.652087352733389E-2</v>
      </c>
      <c r="L389" s="302">
        <f t="shared" si="292"/>
        <v>7.7200661858797481E-2</v>
      </c>
      <c r="M389" s="302">
        <f t="shared" si="293"/>
        <v>2.3202116685596963E-3</v>
      </c>
      <c r="N389" s="302">
        <f t="shared" si="294"/>
        <v>6.3000000000023287E-2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4.4076852099194808</v>
      </c>
      <c r="C392" s="299" t="str">
        <f>CONCATENATE("(",ROUND((B392/$H394)*100,1),")")</f>
        <v>(34.6)</v>
      </c>
      <c r="D392" s="302">
        <f>'Ind T6'!R162</f>
        <v>0.66958590236735094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5.0772711122868319</v>
      </c>
      <c r="I392" s="299" t="str">
        <f>CONCATENATE("(",ROUND((H392/$H394)*100,1),")")</f>
        <v>(39.9)</v>
      </c>
      <c r="K392" s="302">
        <f>B397-B392</f>
        <v>-3.0269031560929527E-2</v>
      </c>
      <c r="L392" s="302">
        <f>D397-D392</f>
        <v>9.5189647169754421E-2</v>
      </c>
      <c r="M392" s="302">
        <f>F397-F392</f>
        <v>0</v>
      </c>
      <c r="N392" s="302">
        <f>SUM(K392:M392)</f>
        <v>6.4920615608824894E-2</v>
      </c>
    </row>
    <row r="393" spans="1:14" x14ac:dyDescent="0.2">
      <c r="A393" s="282" t="s">
        <v>365</v>
      </c>
      <c r="B393" s="302">
        <f>'Ind T6'!Q161</f>
        <v>3.9583082838296821</v>
      </c>
      <c r="C393" s="299" t="str">
        <f>CONCATENATE("(",ROUND((B393/$H394)*100,1),")")</f>
        <v>(31.1)</v>
      </c>
      <c r="D393" s="302">
        <f>'Ind T6'!R161</f>
        <v>3.464266329409659</v>
      </c>
      <c r="E393" s="299" t="str">
        <f>CONCATENATE("(",ROUND((D393/$H394)*100,1),")")</f>
        <v>(27.2)</v>
      </c>
      <c r="F393" s="302">
        <f>'Ind T6'!S161</f>
        <v>0.23215427447383113</v>
      </c>
      <c r="G393" s="299" t="str">
        <f>CONCATENATE("(",ROUND((F393/$H394)*100,1),")")</f>
        <v>(1.8)</v>
      </c>
      <c r="H393" s="302">
        <f t="shared" ref="H393" si="295">SUM(B393,D393,F393)</f>
        <v>7.6547288877131718</v>
      </c>
      <c r="I393" s="299" t="str">
        <f>CONCATENATE("(",ROUND((H393/$H394)*100,1),")")</f>
        <v>(60.1)</v>
      </c>
      <c r="K393" s="302">
        <f t="shared" ref="K393:K394" si="296">B398-B393</f>
        <v>0.13984526282807686</v>
      </c>
      <c r="L393" s="302">
        <f t="shared" ref="L393:L394" si="297">D398-D393</f>
        <v>0.12395160587971077</v>
      </c>
      <c r="M393" s="302">
        <f t="shared" ref="M393:M394" si="298">F398-F393</f>
        <v>1.0282515683398608E-2</v>
      </c>
      <c r="N393" s="302">
        <f t="shared" ref="N393:N394" si="299">SUM(K393:M393)</f>
        <v>0.27407938439118623</v>
      </c>
    </row>
    <row r="394" spans="1:14" x14ac:dyDescent="0.2">
      <c r="A394" s="282" t="s">
        <v>363</v>
      </c>
      <c r="B394" s="302">
        <f>SUM(B392:B393)</f>
        <v>8.365993493749162</v>
      </c>
      <c r="C394" s="299" t="str">
        <f>CONCATENATE("(",ROUND((B394/$H394)*100,1),")")</f>
        <v>(65.7)</v>
      </c>
      <c r="D394" s="302">
        <f>SUM(D392:D393)</f>
        <v>4.1338522317770101</v>
      </c>
      <c r="E394" s="299" t="str">
        <f>CONCATENATE("(",ROUND((D394/$H394)*100,1),")")</f>
        <v>(32.5)</v>
      </c>
      <c r="F394" s="302">
        <f>SUM(F392:F393)</f>
        <v>0.23215427447383113</v>
      </c>
      <c r="G394" s="299" t="str">
        <f>CONCATENATE("(",ROUND((F394/$H394)*100,1),")")</f>
        <v>(1.8)</v>
      </c>
      <c r="H394" s="302">
        <f>SUM(H392:H393)</f>
        <v>12.732000000000003</v>
      </c>
      <c r="I394" s="299" t="str">
        <f>CONCATENATE("(",ROUND((H394/$H394)*100,1),")")</f>
        <v>(100)</v>
      </c>
      <c r="K394" s="302">
        <f t="shared" si="296"/>
        <v>0.10957623126714822</v>
      </c>
      <c r="L394" s="302">
        <f t="shared" si="297"/>
        <v>0.21914125304946541</v>
      </c>
      <c r="M394" s="302">
        <f t="shared" si="298"/>
        <v>1.0282515683398608E-2</v>
      </c>
      <c r="N394" s="302">
        <f t="shared" si="299"/>
        <v>0.33900000000001224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4.3774161783585512</v>
      </c>
      <c r="C397" s="299" t="str">
        <f>CONCATENATE("(",ROUND((B397/$H399)*100,1),")")</f>
        <v>(33.5)</v>
      </c>
      <c r="D397" s="302">
        <f>'Ind T6'!W162</f>
        <v>0.76477554953710536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5.142191727895657</v>
      </c>
      <c r="I397" s="299" t="str">
        <f>CONCATENATE("(",ROUND((H397/$H399)*100,1),")")</f>
        <v>(39.3)</v>
      </c>
      <c r="K397" s="302">
        <f>B397-B387</f>
        <v>-8.1578937428401943E-2</v>
      </c>
      <c r="L397" s="302">
        <f>D397-D387</f>
        <v>0.13500878771646674</v>
      </c>
      <c r="M397" s="302">
        <f>F397-F387</f>
        <v>0</v>
      </c>
      <c r="N397" s="302">
        <f>SUM(K397:M397)</f>
        <v>5.3429850288064795E-2</v>
      </c>
    </row>
    <row r="398" spans="1:14" x14ac:dyDescent="0.2">
      <c r="A398" s="282" t="s">
        <v>365</v>
      </c>
      <c r="B398" s="302">
        <f>'Ind T6'!V161</f>
        <v>4.098153546657759</v>
      </c>
      <c r="C398" s="299" t="str">
        <f>CONCATENATE("(",ROUND((B398/$H399)*100,1),")")</f>
        <v>(31.4)</v>
      </c>
      <c r="D398" s="302">
        <f>'Ind T6'!W161</f>
        <v>3.5882179352893697</v>
      </c>
      <c r="E398" s="299" t="str">
        <f>CONCATENATE("(",ROUND((D398/$H399)*100,1),")")</f>
        <v>(27.5)</v>
      </c>
      <c r="F398" s="302">
        <f>'Ind T6'!X161</f>
        <v>0.24243679015722974</v>
      </c>
      <c r="G398" s="299" t="str">
        <f>CONCATENATE("(",ROUND((F398/$H399)*100,1),")")</f>
        <v>(1.9)</v>
      </c>
      <c r="H398" s="302">
        <f t="shared" ref="H398" si="300">SUM(B398,D398,F398)</f>
        <v>7.9288082721043587</v>
      </c>
      <c r="I398" s="299" t="str">
        <f>CONCATENATE("(",ROUND((H398/$H399)*100,1),")")</f>
        <v>(60.7)</v>
      </c>
      <c r="K398" s="302">
        <f t="shared" ref="K398:K399" si="301">B398-B388</f>
        <v>0.17463429516821538</v>
      </c>
      <c r="L398" s="302">
        <f t="shared" ref="L398:L399" si="302">D398-D388</f>
        <v>0.16133312719179527</v>
      </c>
      <c r="M398" s="302">
        <f t="shared" ref="M398:M399" si="303">F398-F388</f>
        <v>1.2602727351958304E-2</v>
      </c>
      <c r="N398" s="302">
        <f t="shared" ref="N398:N399" si="304">SUM(K398:M398)</f>
        <v>0.34857014971196898</v>
      </c>
    </row>
    <row r="399" spans="1:14" x14ac:dyDescent="0.2">
      <c r="A399" s="282" t="s">
        <v>363</v>
      </c>
      <c r="B399" s="302">
        <f>SUM(B397:B398)</f>
        <v>8.4755697250163102</v>
      </c>
      <c r="C399" s="299" t="str">
        <f>CONCATENATE("(",ROUND((B399/$H399)*100,1),")")</f>
        <v>(64.8)</v>
      </c>
      <c r="D399" s="302">
        <f>SUM(D397:D398)</f>
        <v>4.3529934848264755</v>
      </c>
      <c r="E399" s="299" t="str">
        <f>CONCATENATE("(",ROUND((D399/$H399)*100,1),")")</f>
        <v>(33.3)</v>
      </c>
      <c r="F399" s="302">
        <f>SUM(F397:F398)</f>
        <v>0.24243679015722974</v>
      </c>
      <c r="G399" s="299" t="str">
        <f>CONCATENATE("(",ROUND((F399/$H399)*100,1),")")</f>
        <v>(1.9)</v>
      </c>
      <c r="H399" s="302">
        <f>SUM(H397:H398)</f>
        <v>13.071000000000016</v>
      </c>
      <c r="I399" s="299" t="str">
        <f>CONCATENATE("(",ROUND((H399/$H399)*100,1),")")</f>
        <v>(100)</v>
      </c>
      <c r="K399" s="302">
        <f t="shared" si="301"/>
        <v>9.3055357739814326E-2</v>
      </c>
      <c r="L399" s="302">
        <f t="shared" si="302"/>
        <v>0.29634191490826289</v>
      </c>
      <c r="M399" s="302">
        <f t="shared" si="303"/>
        <v>1.2602727351958304E-2</v>
      </c>
      <c r="N399" s="302">
        <f t="shared" si="304"/>
        <v>0.40200000000003555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5.243287832193591</v>
      </c>
      <c r="C408" s="299" t="str">
        <f>CONCATENATE("(",ROUND((B408/$H410)*100,1),")")</f>
        <v>(19.4)</v>
      </c>
      <c r="D408" s="302">
        <f>'Ind T6'!M171</f>
        <v>1.534565048876714</v>
      </c>
      <c r="E408" s="299" t="str">
        <f>CONCATENATE("(",ROUND((D408/$H410)*100,1),")")</f>
        <v>(5.7)</v>
      </c>
      <c r="F408" s="302">
        <f>'Ind T6'!N171</f>
        <v>0.84139163771683556</v>
      </c>
      <c r="G408" s="299" t="str">
        <f>CONCATENATE("(",ROUND((F408/$H410)*100,1),")")</f>
        <v>(3.1)</v>
      </c>
      <c r="H408" s="302">
        <f>SUM(B408,D408,F408)</f>
        <v>7.6192445187871405</v>
      </c>
      <c r="I408" s="299" t="str">
        <f>CONCATENATE("(",ROUND((H408/$H410)*100,1),")")</f>
        <v>(28.2)</v>
      </c>
      <c r="K408" s="302">
        <f>B413-B408</f>
        <v>0.11464246303377568</v>
      </c>
      <c r="L408" s="302">
        <f>D413-D408</f>
        <v>7.5638959032361175E-2</v>
      </c>
      <c r="M408" s="302">
        <f>F413-F408</f>
        <v>4.6596564698480725E-2</v>
      </c>
      <c r="N408" s="302">
        <f>SUM(K408:M408)</f>
        <v>0.23687798676461758</v>
      </c>
    </row>
    <row r="409" spans="1:14" x14ac:dyDescent="0.2">
      <c r="A409" s="282" t="s">
        <v>365</v>
      </c>
      <c r="B409" s="302">
        <f>'Ind T6'!L170</f>
        <v>8.4529039783985418</v>
      </c>
      <c r="C409" s="299" t="str">
        <f>CONCATENATE("(",ROUND((B409/$H410)*100,1),")")</f>
        <v>(31.3)</v>
      </c>
      <c r="D409" s="302">
        <f>'Ind T6'!M170</f>
        <v>9.9172260019838845</v>
      </c>
      <c r="E409" s="299" t="str">
        <f>CONCATENATE("(",ROUND((D409/$H410)*100,1),")")</f>
        <v>(36.7)</v>
      </c>
      <c r="F409" s="302">
        <f>'Ind T6'!N170</f>
        <v>1.0546255008304346</v>
      </c>
      <c r="G409" s="299" t="str">
        <f>CONCATENATE("(",ROUND((F409/$H410)*100,1),")")</f>
        <v>(3.9)</v>
      </c>
      <c r="H409" s="302">
        <f t="shared" ref="H409" si="305">SUM(B409,D409,F409)</f>
        <v>19.424755481212863</v>
      </c>
      <c r="I409" s="299" t="str">
        <f>CONCATENATE("(",ROUND((H409/$H410)*100,1),")")</f>
        <v>(71.8)</v>
      </c>
      <c r="K409" s="302">
        <f t="shared" ref="K409:K410" si="306">B414-B409</f>
        <v>0.49365927917355457</v>
      </c>
      <c r="L409" s="302">
        <f t="shared" ref="L409:L410" si="307">D414-D409</f>
        <v>0.12996085727631979</v>
      </c>
      <c r="M409" s="302">
        <f t="shared" ref="M409:M410" si="308">F414-F409</f>
        <v>4.9501876785508214E-2</v>
      </c>
      <c r="N409" s="302">
        <f t="shared" ref="N409:N410" si="309">SUM(K409:M409)</f>
        <v>0.67312201323538257</v>
      </c>
    </row>
    <row r="410" spans="1:14" x14ac:dyDescent="0.2">
      <c r="A410" s="282" t="s">
        <v>363</v>
      </c>
      <c r="B410" s="302">
        <f>SUM(B408:B409)</f>
        <v>13.696191810592133</v>
      </c>
      <c r="C410" s="299" t="str">
        <f>CONCATENATE("(",ROUND((B410/$H410)*100,1),")")</f>
        <v>(50.6)</v>
      </c>
      <c r="D410" s="302">
        <f>SUM(D408:D409)</f>
        <v>11.451791050860599</v>
      </c>
      <c r="E410" s="299" t="str">
        <f>CONCATENATE("(",ROUND((D410/$H410)*100,1),")")</f>
        <v>(42.3)</v>
      </c>
      <c r="F410" s="302">
        <f>SUM(F408:F409)</f>
        <v>1.8960171385472702</v>
      </c>
      <c r="G410" s="299" t="str">
        <f>CONCATENATE("(",ROUND((F410/$H410)*100,1),")")</f>
        <v>(7)</v>
      </c>
      <c r="H410" s="302">
        <f>SUM(H408:H409)</f>
        <v>27.044000000000004</v>
      </c>
      <c r="I410" s="299" t="str">
        <f>CONCATENATE("(",ROUND((H410/$H410)*100,1),")")</f>
        <v>(100)</v>
      </c>
      <c r="K410" s="302">
        <f t="shared" si="306"/>
        <v>0.60830174220733113</v>
      </c>
      <c r="L410" s="302">
        <f t="shared" si="307"/>
        <v>0.20559981630868052</v>
      </c>
      <c r="M410" s="302">
        <f t="shared" si="308"/>
        <v>9.6098441483988939E-2</v>
      </c>
      <c r="N410" s="302">
        <f t="shared" si="309"/>
        <v>0.91000000000000059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5.3579302952273666</v>
      </c>
      <c r="C413" s="299" t="str">
        <f>CONCATENATE("(",ROUND((B413/$H415)*100,1),")")</f>
        <v>(19.2)</v>
      </c>
      <c r="D413" s="302">
        <f>'Ind T6'!R171</f>
        <v>1.6102040079090751</v>
      </c>
      <c r="E413" s="299" t="str">
        <f>CONCATENATE("(",ROUND((D413/$H415)*100,1),")")</f>
        <v>(5.8)</v>
      </c>
      <c r="F413" s="302">
        <f>'Ind T6'!S171</f>
        <v>0.88798820241531629</v>
      </c>
      <c r="G413" s="299" t="str">
        <f>CONCATENATE("(",ROUND((F413/$H415)*100,1),")")</f>
        <v>(3.2)</v>
      </c>
      <c r="H413" s="302">
        <f>SUM(B413,D413,F413)</f>
        <v>7.8561225055517578</v>
      </c>
      <c r="I413" s="299" t="str">
        <f>CONCATENATE("(",ROUND((H413/$H415)*100,1),")")</f>
        <v>(28.1)</v>
      </c>
      <c r="K413" s="302">
        <f>B418-B413</f>
        <v>0.29066391049096829</v>
      </c>
      <c r="L413" s="302">
        <f>D418-D413</f>
        <v>0.16903780245563116</v>
      </c>
      <c r="M413" s="302">
        <f>F418-F413</f>
        <v>0.10200587094429903</v>
      </c>
      <c r="N413" s="302">
        <f>SUM(K413:M413)</f>
        <v>0.56170758389089848</v>
      </c>
    </row>
    <row r="414" spans="1:14" x14ac:dyDescent="0.2">
      <c r="A414" s="282" t="s">
        <v>365</v>
      </c>
      <c r="B414" s="302">
        <f>'Ind T6'!Q170</f>
        <v>8.9465632575720964</v>
      </c>
      <c r="C414" s="299" t="str">
        <f>CONCATENATE("(",ROUND((B414/$H415)*100,1),")")</f>
        <v>(32)</v>
      </c>
      <c r="D414" s="302">
        <f>'Ind T6'!R170</f>
        <v>10.047186859260204</v>
      </c>
      <c r="E414" s="299" t="str">
        <f>CONCATENATE("(",ROUND((D414/$H415)*100,1),")")</f>
        <v>(35.9)</v>
      </c>
      <c r="F414" s="302">
        <f>'Ind T6'!S170</f>
        <v>1.1041273776159428</v>
      </c>
      <c r="G414" s="299" t="str">
        <f>CONCATENATE("(",ROUND((F414/$H415)*100,1),")")</f>
        <v>(3.9)</v>
      </c>
      <c r="H414" s="302">
        <f t="shared" ref="H414" si="310">SUM(B414,D414,F414)</f>
        <v>20.097877494448245</v>
      </c>
      <c r="I414" s="299" t="str">
        <f>CONCATENATE("(",ROUND((H414/$H415)*100,1),")")</f>
        <v>(71.9)</v>
      </c>
      <c r="K414" s="302">
        <f t="shared" ref="K414:K415" si="311">B419-B414</f>
        <v>1.1784969873368301</v>
      </c>
      <c r="L414" s="302">
        <f t="shared" ref="L414:L415" si="312">D419-D414</f>
        <v>0.34708618742076602</v>
      </c>
      <c r="M414" s="302">
        <f t="shared" ref="M414:M415" si="313">F419-F414</f>
        <v>9.1709241351441761E-2</v>
      </c>
      <c r="N414" s="302">
        <f t="shared" ref="N414:N415" si="314">SUM(K414:M414)</f>
        <v>1.6172924161090378</v>
      </c>
    </row>
    <row r="415" spans="1:14" x14ac:dyDescent="0.2">
      <c r="A415" s="282" t="s">
        <v>363</v>
      </c>
      <c r="B415" s="302">
        <f>SUM(B413:B414)</f>
        <v>14.304493552799464</v>
      </c>
      <c r="C415" s="299" t="str">
        <f>CONCATENATE("(",ROUND((B415/$H415)*100,1),")")</f>
        <v>(51.2)</v>
      </c>
      <c r="D415" s="302">
        <f>SUM(D413:D414)</f>
        <v>11.65739086716928</v>
      </c>
      <c r="E415" s="299" t="str">
        <f>CONCATENATE("(",ROUND((D415/$H415)*100,1),")")</f>
        <v>(41.7)</v>
      </c>
      <c r="F415" s="302">
        <f>SUM(F413:F414)</f>
        <v>1.9921155800312591</v>
      </c>
      <c r="G415" s="299" t="str">
        <f>CONCATENATE("(",ROUND((F415/$H415)*100,1),")")</f>
        <v>(7.1)</v>
      </c>
      <c r="H415" s="302">
        <f>SUM(H413:H414)</f>
        <v>27.954000000000001</v>
      </c>
      <c r="I415" s="299" t="str">
        <f>CONCATENATE("(",ROUND((H415/$H415)*100,1),")")</f>
        <v>(100)</v>
      </c>
      <c r="K415" s="302">
        <f t="shared" si="311"/>
        <v>1.4691608978277984</v>
      </c>
      <c r="L415" s="302">
        <f t="shared" si="312"/>
        <v>0.51612398987639629</v>
      </c>
      <c r="M415" s="302">
        <f t="shared" si="313"/>
        <v>0.19371511229574079</v>
      </c>
      <c r="N415" s="302">
        <f t="shared" si="314"/>
        <v>2.1789999999999354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5.6485942057183349</v>
      </c>
      <c r="C418" s="299" t="str">
        <f>CONCATENATE("(",ROUND((B418/$H420)*100,1),")")</f>
        <v>(18.7)</v>
      </c>
      <c r="D418" s="302">
        <f>'Ind T6'!W171</f>
        <v>1.7792418103647063</v>
      </c>
      <c r="E418" s="299" t="str">
        <f>CONCATENATE("(",ROUND((D418/$H420)*100,1),")")</f>
        <v>(5.9)</v>
      </c>
      <c r="F418" s="302">
        <f>'Ind T6'!X171</f>
        <v>0.98999407335961531</v>
      </c>
      <c r="G418" s="299" t="str">
        <f>CONCATENATE("(",ROUND((F418/$H420)*100,1),")")</f>
        <v>(3.3)</v>
      </c>
      <c r="H418" s="302">
        <f>SUM(B418,D418,F418)</f>
        <v>8.4178300894426563</v>
      </c>
      <c r="I418" s="299" t="str">
        <f>CONCATENATE("(",ROUND((H418/$H420)*100,1),")")</f>
        <v>(27.9)</v>
      </c>
      <c r="K418" s="302">
        <f>B418-B408</f>
        <v>0.40530637352474397</v>
      </c>
      <c r="L418" s="302">
        <f>D418-D408</f>
        <v>0.24467676148799233</v>
      </c>
      <c r="M418" s="302">
        <f>F418-F408</f>
        <v>0.14860243564277975</v>
      </c>
      <c r="N418" s="302">
        <f>SUM(K418:M418)</f>
        <v>0.79858557065551605</v>
      </c>
    </row>
    <row r="419" spans="1:14" x14ac:dyDescent="0.2">
      <c r="A419" s="282" t="s">
        <v>365</v>
      </c>
      <c r="B419" s="302">
        <f>'Ind T6'!V170</f>
        <v>10.125060244908926</v>
      </c>
      <c r="C419" s="299" t="str">
        <f>CONCATENATE("(",ROUND((B419/$H420)*100,1),")")</f>
        <v>(33.6)</v>
      </c>
      <c r="D419" s="302">
        <f>'Ind T6'!W170</f>
        <v>10.39427304668097</v>
      </c>
      <c r="E419" s="299" t="str">
        <f>CONCATENATE("(",ROUND((D419/$H420)*100,1),")")</f>
        <v>(34.5)</v>
      </c>
      <c r="F419" s="302">
        <f>'Ind T6'!X170</f>
        <v>1.1958366189673846</v>
      </c>
      <c r="G419" s="299" t="str">
        <f>CONCATENATE("(",ROUND((F419/$H420)*100,1),")")</f>
        <v>(4)</v>
      </c>
      <c r="H419" s="302">
        <f t="shared" ref="H419" si="315">SUM(B419,D419,F419)</f>
        <v>21.715169910557279</v>
      </c>
      <c r="I419" s="299" t="str">
        <f>CONCATENATE("(",ROUND((H419/$H420)*100,1),")")</f>
        <v>(72.1)</v>
      </c>
      <c r="K419" s="302">
        <f t="shared" ref="K419:K420" si="316">B419-B409</f>
        <v>1.6721562665103846</v>
      </c>
      <c r="L419" s="302">
        <f t="shared" ref="L419:L420" si="317">D419-D409</f>
        <v>0.47704704469708581</v>
      </c>
      <c r="M419" s="302">
        <f t="shared" ref="M419:M420" si="318">F419-F409</f>
        <v>0.14121111813694998</v>
      </c>
      <c r="N419" s="302">
        <f t="shared" ref="N419:N420" si="319">SUM(K419:M419)</f>
        <v>2.2904144293444206</v>
      </c>
    </row>
    <row r="420" spans="1:14" x14ac:dyDescent="0.2">
      <c r="A420" s="282" t="s">
        <v>363</v>
      </c>
      <c r="B420" s="302">
        <f>SUM(B418:B419)</f>
        <v>15.773654450627262</v>
      </c>
      <c r="C420" s="299" t="str">
        <f>CONCATENATE("(",ROUND((B420/$H420)*100,1),")")</f>
        <v>(52.3)</v>
      </c>
      <c r="D420" s="302">
        <f>SUM(D418:D419)</f>
        <v>12.173514857045676</v>
      </c>
      <c r="E420" s="299" t="str">
        <f>CONCATENATE("(",ROUND((D420/$H420)*100,1),")")</f>
        <v>(40.4)</v>
      </c>
      <c r="F420" s="302">
        <f>SUM(F418:F419)</f>
        <v>2.1858306923269999</v>
      </c>
      <c r="G420" s="299" t="str">
        <f>CONCATENATE("(",ROUND((F420/$H420)*100,1),")")</f>
        <v>(7.3)</v>
      </c>
      <c r="H420" s="302">
        <f>SUM(H418:H419)</f>
        <v>30.132999999999935</v>
      </c>
      <c r="I420" s="299" t="str">
        <f>CONCATENATE("(",ROUND((H420/$H420)*100,1),")")</f>
        <v>(100)</v>
      </c>
      <c r="K420" s="302">
        <f t="shared" si="316"/>
        <v>2.0774626400351295</v>
      </c>
      <c r="L420" s="302">
        <f t="shared" si="317"/>
        <v>0.72172380618507681</v>
      </c>
      <c r="M420" s="302">
        <f t="shared" si="318"/>
        <v>0.28981355377972973</v>
      </c>
      <c r="N420" s="302">
        <f t="shared" si="319"/>
        <v>3.088999999999936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5.9114111718264502</v>
      </c>
      <c r="C429" s="299" t="str">
        <f>CONCATENATE("(",ROUND((B429/$H431)*100,1),")")</f>
        <v>(13.5)</v>
      </c>
      <c r="D429" s="302">
        <f>'Ind T6'!M180</f>
        <v>1.7751100861950304</v>
      </c>
      <c r="E429" s="299" t="str">
        <f>CONCATENATE("(",ROUND((D429/$H431)*100,1),")")</f>
        <v>(4.1)</v>
      </c>
      <c r="F429" s="302">
        <f>'Ind T6'!N180</f>
        <v>1.5507268587388687</v>
      </c>
      <c r="G429" s="299" t="str">
        <f>CONCATENATE("(",ROUND((F429/$H431)*100,1),")")</f>
        <v>(3.5)</v>
      </c>
      <c r="H429" s="302">
        <f>SUM(B429,D429,F429)</f>
        <v>9.23724811676035</v>
      </c>
      <c r="I429" s="299" t="str">
        <f>CONCATENATE("(",ROUND((H429/$H431)*100,1),")")</f>
        <v>(21.1)</v>
      </c>
      <c r="K429" s="302">
        <f>B434-B429</f>
        <v>0.32856307688132524</v>
      </c>
      <c r="L429" s="302">
        <f>D434-D429</f>
        <v>0.14414322308863547</v>
      </c>
      <c r="M429" s="302">
        <f>F434-F429</f>
        <v>3.8125952111516259E-3</v>
      </c>
      <c r="N429" s="302">
        <f>SUM(K429:M429)</f>
        <v>0.47651889518111235</v>
      </c>
    </row>
    <row r="430" spans="1:14" x14ac:dyDescent="0.2">
      <c r="A430" s="282" t="s">
        <v>365</v>
      </c>
      <c r="B430" s="302">
        <f>'Ind T6'!L179</f>
        <v>17.658805590429132</v>
      </c>
      <c r="C430" s="299" t="str">
        <f>CONCATENATE("(",ROUND((B430/$H431)*100,1),")")</f>
        <v>(40.3)</v>
      </c>
      <c r="D430" s="302">
        <f>'Ind T6'!M179</f>
        <v>15.467000764701599</v>
      </c>
      <c r="E430" s="299" t="str">
        <f>CONCATENATE("(",ROUND((D430/$H431)*100,1),")")</f>
        <v>(35.3)</v>
      </c>
      <c r="F430" s="302">
        <f>'Ind T6'!N179</f>
        <v>1.4199455281089943</v>
      </c>
      <c r="G430" s="299" t="str">
        <f>CONCATENATE("(",ROUND((F430/$H431)*100,1),")")</f>
        <v>(3.2)</v>
      </c>
      <c r="H430" s="302">
        <f t="shared" ref="H430" si="320">SUM(B430,D430,F430)</f>
        <v>34.545751883239731</v>
      </c>
      <c r="I430" s="299" t="str">
        <f>CONCATENATE("(",ROUND((H430/$H431)*100,1),")")</f>
        <v>(78.9)</v>
      </c>
      <c r="K430" s="302">
        <f t="shared" ref="K430:K431" si="321">B435-B430</f>
        <v>1.4928216896229145</v>
      </c>
      <c r="L430" s="302">
        <f t="shared" ref="L430:L431" si="322">D435-D430</f>
        <v>0.3458822177363583</v>
      </c>
      <c r="M430" s="302">
        <f t="shared" ref="M430:M431" si="323">F435-F430</f>
        <v>0.16577719745948927</v>
      </c>
      <c r="N430" s="302">
        <f t="shared" ref="N430:N431" si="324">SUM(K430:M430)</f>
        <v>2.0044811048187618</v>
      </c>
    </row>
    <row r="431" spans="1:14" x14ac:dyDescent="0.2">
      <c r="A431" s="282" t="s">
        <v>363</v>
      </c>
      <c r="B431" s="302">
        <f>SUM(B429:B430)</f>
        <v>23.570216762255583</v>
      </c>
      <c r="C431" s="299" t="str">
        <f>CONCATENATE("(",ROUND((B431/$H431)*100,1),")")</f>
        <v>(53.8)</v>
      </c>
      <c r="D431" s="302">
        <f>SUM(D429:D430)</f>
        <v>17.24211085089663</v>
      </c>
      <c r="E431" s="299" t="str">
        <f>CONCATENATE("(",ROUND((D431/$H431)*100,1),")")</f>
        <v>(39.4)</v>
      </c>
      <c r="F431" s="302">
        <f>SUM(F429:F430)</f>
        <v>2.9706723868478631</v>
      </c>
      <c r="G431" s="299" t="str">
        <f>CONCATENATE("(",ROUND((F431/$H431)*100,1),")")</f>
        <v>(6.8)</v>
      </c>
      <c r="H431" s="302">
        <f>SUM(H429:H430)</f>
        <v>43.783000000000079</v>
      </c>
      <c r="I431" s="299" t="str">
        <f>CONCATENATE("(",ROUND((H431/$H431)*100,1),")")</f>
        <v>(100)</v>
      </c>
      <c r="K431" s="302">
        <f t="shared" si="321"/>
        <v>1.821384766504238</v>
      </c>
      <c r="L431" s="302">
        <f t="shared" si="322"/>
        <v>0.49002544082499355</v>
      </c>
      <c r="M431" s="302">
        <f t="shared" si="323"/>
        <v>0.16958979267064089</v>
      </c>
      <c r="N431" s="302">
        <f t="shared" si="324"/>
        <v>2.4809999999998724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6.2399742487077754</v>
      </c>
      <c r="C434" s="299" t="str">
        <f>CONCATENATE("(",ROUND((B434/$H436)*100,1),")")</f>
        <v>(13.5)</v>
      </c>
      <c r="D434" s="302">
        <f>'Ind T6'!R180</f>
        <v>1.9192533092836659</v>
      </c>
      <c r="E434" s="299" t="str">
        <f>CONCATENATE("(",ROUND((D434/$H436)*100,1),")")</f>
        <v>(4.1)</v>
      </c>
      <c r="F434" s="302">
        <f>'Ind T6'!S180</f>
        <v>1.5545394539500204</v>
      </c>
      <c r="G434" s="299" t="str">
        <f>CONCATENATE("(",ROUND((F434/$H436)*100,1),")")</f>
        <v>(3.4)</v>
      </c>
      <c r="H434" s="302">
        <f>SUM(B434,D434,F434)</f>
        <v>9.7137670119414619</v>
      </c>
      <c r="I434" s="299" t="str">
        <f>CONCATENATE("(",ROUND((H434/$H436)*100,1),")")</f>
        <v>(21)</v>
      </c>
      <c r="K434" s="302">
        <f>B439-B434</f>
        <v>0.32588767536516894</v>
      </c>
      <c r="L434" s="302">
        <f>D439-D434</f>
        <v>0.17721198334019772</v>
      </c>
      <c r="M434" s="302">
        <f>F439-F434</f>
        <v>-8.7060987969776571E-2</v>
      </c>
      <c r="N434" s="302">
        <f>SUM(K434:M434)</f>
        <v>0.41603867073559009</v>
      </c>
    </row>
    <row r="435" spans="1:14" x14ac:dyDescent="0.2">
      <c r="A435" s="282" t="s">
        <v>365</v>
      </c>
      <c r="B435" s="302">
        <f>'Ind T6'!Q179</f>
        <v>19.151627280052047</v>
      </c>
      <c r="C435" s="299" t="str">
        <f>CONCATENATE("(",ROUND((B435/$H436)*100,1),")")</f>
        <v>(41.4)</v>
      </c>
      <c r="D435" s="302">
        <f>'Ind T6'!R179</f>
        <v>15.812882982437957</v>
      </c>
      <c r="E435" s="299" t="str">
        <f>CONCATENATE("(",ROUND((D435/$H436)*100,1),")")</f>
        <v>(34.2)</v>
      </c>
      <c r="F435" s="302">
        <f>'Ind T6'!S179</f>
        <v>1.5857227255684836</v>
      </c>
      <c r="G435" s="299" t="str">
        <f>CONCATENATE("(",ROUND((F435/$H436)*100,1),")")</f>
        <v>(3.4)</v>
      </c>
      <c r="H435" s="302">
        <f t="shared" ref="H435" si="325">SUM(B435,D435,F435)</f>
        <v>36.550232988058482</v>
      </c>
      <c r="I435" s="299" t="str">
        <f>CONCATENATE("(",ROUND((H435/$H436)*100,1),")")</f>
        <v>(79)</v>
      </c>
      <c r="K435" s="302">
        <f t="shared" ref="K435:K436" si="326">B440-B435</f>
        <v>2.0747295155090733</v>
      </c>
      <c r="L435" s="302">
        <f t="shared" ref="L435:L436" si="327">D440-D435</f>
        <v>-0.38357394599642092</v>
      </c>
      <c r="M435" s="302">
        <f t="shared" ref="M435:M436" si="328">F440-F435</f>
        <v>0.21880575975182981</v>
      </c>
      <c r="N435" s="302">
        <f t="shared" ref="N435:N436" si="329">SUM(K435:M435)</f>
        <v>1.9099613292644821</v>
      </c>
    </row>
    <row r="436" spans="1:14" x14ac:dyDescent="0.2">
      <c r="A436" s="282" t="s">
        <v>363</v>
      </c>
      <c r="B436" s="302">
        <f>SUM(B434:B435)</f>
        <v>25.391601528759821</v>
      </c>
      <c r="C436" s="299" t="str">
        <f>CONCATENATE("(",ROUND((B436/$H436)*100,1),")")</f>
        <v>(54.9)</v>
      </c>
      <c r="D436" s="302">
        <f>SUM(D434:D435)</f>
        <v>17.732136291721623</v>
      </c>
      <c r="E436" s="299" t="str">
        <f>CONCATENATE("(",ROUND((D436/$H436)*100,1),")")</f>
        <v>(38.3)</v>
      </c>
      <c r="F436" s="302">
        <f>SUM(F434:F435)</f>
        <v>3.1402621795185039</v>
      </c>
      <c r="G436" s="299" t="str">
        <f>CONCATENATE("(",ROUND((F436/$H436)*100,1),")")</f>
        <v>(6.8)</v>
      </c>
      <c r="H436" s="302">
        <f>SUM(H434:H435)</f>
        <v>46.263999999999946</v>
      </c>
      <c r="I436" s="299" t="str">
        <f>CONCATENATE("(",ROUND((H436/$H436)*100,1),")")</f>
        <v>(100)</v>
      </c>
      <c r="K436" s="302">
        <f t="shared" si="326"/>
        <v>2.4006171908742431</v>
      </c>
      <c r="L436" s="302">
        <f t="shared" si="327"/>
        <v>-0.20636196265622431</v>
      </c>
      <c r="M436" s="302">
        <f t="shared" si="328"/>
        <v>0.13174477178205324</v>
      </c>
      <c r="N436" s="302">
        <f t="shared" si="329"/>
        <v>2.326000000000072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6.5658619240729443</v>
      </c>
      <c r="C439" s="299" t="str">
        <f>CONCATENATE("(",ROUND((B439/$H441)*100,1),")")</f>
        <v>(13.5)</v>
      </c>
      <c r="D439" s="302">
        <f>'Ind T6'!W180</f>
        <v>2.0964652926238636</v>
      </c>
      <c r="E439" s="299" t="str">
        <f>CONCATENATE("(",ROUND((D439/$H441)*100,1),")")</f>
        <v>(4.3)</v>
      </c>
      <c r="F439" s="302">
        <f>'Ind T6'!X180</f>
        <v>1.4674784659802438</v>
      </c>
      <c r="G439" s="299" t="str">
        <f>CONCATENATE("(",ROUND((F439/$H441)*100,1),")")</f>
        <v>(3)</v>
      </c>
      <c r="H439" s="302">
        <f>SUM(B439,D439,F439)</f>
        <v>10.129805682677052</v>
      </c>
      <c r="I439" s="299" t="str">
        <f>CONCATENATE("(",ROUND((H439/$H441)*100,1),")")</f>
        <v>(20.8)</v>
      </c>
      <c r="K439" s="302">
        <f>B439-B429</f>
        <v>0.65445075224649418</v>
      </c>
      <c r="L439" s="302">
        <f>D439-D429</f>
        <v>0.3213552064288332</v>
      </c>
      <c r="M439" s="302">
        <f>F439-F429</f>
        <v>-8.3248392758624945E-2</v>
      </c>
      <c r="N439" s="302">
        <f>SUM(K439:M439)</f>
        <v>0.89255756591670243</v>
      </c>
    </row>
    <row r="440" spans="1:14" x14ac:dyDescent="0.2">
      <c r="A440" s="282" t="s">
        <v>365</v>
      </c>
      <c r="B440" s="302">
        <f>'Ind T6'!V179</f>
        <v>21.22635679556112</v>
      </c>
      <c r="C440" s="299" t="str">
        <f>CONCATENATE("(",ROUND((B440/$H441)*100,1),")")</f>
        <v>(43.7)</v>
      </c>
      <c r="D440" s="302">
        <f>'Ind T6'!W179</f>
        <v>15.429309036441536</v>
      </c>
      <c r="E440" s="299" t="str">
        <f>CONCATENATE("(",ROUND((D440/$H441)*100,1),")")</f>
        <v>(31.8)</v>
      </c>
      <c r="F440" s="302">
        <f>'Ind T6'!X179</f>
        <v>1.8045284853203134</v>
      </c>
      <c r="G440" s="299" t="str">
        <f>CONCATENATE("(",ROUND((F440/$H441)*100,1),")")</f>
        <v>(3.7)</v>
      </c>
      <c r="H440" s="302">
        <f t="shared" ref="H440" si="330">SUM(B440,D440,F440)</f>
        <v>38.460194317322966</v>
      </c>
      <c r="I440" s="299" t="str">
        <f>CONCATENATE("(",ROUND((H440/$H441)*100,1),")")</f>
        <v>(79.2)</v>
      </c>
      <c r="K440" s="302">
        <f t="shared" ref="K440:K441" si="331">B440-B430</f>
        <v>3.5675512051319878</v>
      </c>
      <c r="L440" s="302">
        <f t="shared" ref="L440:L441" si="332">D440-D430</f>
        <v>-3.7691728260062618E-2</v>
      </c>
      <c r="M440" s="302">
        <f t="shared" ref="M440:M441" si="333">F440-F430</f>
        <v>0.38458295721131908</v>
      </c>
      <c r="N440" s="302">
        <f t="shared" ref="N440:N441" si="334">SUM(K440:M440)</f>
        <v>3.9144424340832442</v>
      </c>
    </row>
    <row r="441" spans="1:14" x14ac:dyDescent="0.2">
      <c r="A441" s="282" t="s">
        <v>363</v>
      </c>
      <c r="B441" s="302">
        <f>SUM(B439:B440)</f>
        <v>27.792218719634064</v>
      </c>
      <c r="C441" s="299" t="str">
        <f>CONCATENATE("(",ROUND((B441/$H441)*100,1),")")</f>
        <v>(57.2)</v>
      </c>
      <c r="D441" s="302">
        <f>SUM(D439:D440)</f>
        <v>17.525774329065399</v>
      </c>
      <c r="E441" s="299" t="str">
        <f>CONCATENATE("(",ROUND((D441/$H441)*100,1),")")</f>
        <v>(36.1)</v>
      </c>
      <c r="F441" s="302">
        <f>SUM(F439:F440)</f>
        <v>3.2720069513005572</v>
      </c>
      <c r="G441" s="299" t="str">
        <f>CONCATENATE("(",ROUND((F441/$H441)*100,1),")")</f>
        <v>(6.7)</v>
      </c>
      <c r="H441" s="302">
        <f>SUM(H439:H440)</f>
        <v>48.590000000000018</v>
      </c>
      <c r="I441" s="299" t="str">
        <f>CONCATENATE("(",ROUND((H441/$H441)*100,1),")")</f>
        <v>(100)</v>
      </c>
      <c r="K441" s="302">
        <f t="shared" si="331"/>
        <v>4.2220019573784811</v>
      </c>
      <c r="L441" s="302">
        <f t="shared" si="332"/>
        <v>0.28366347816876925</v>
      </c>
      <c r="M441" s="302">
        <f t="shared" si="333"/>
        <v>0.30133456445269413</v>
      </c>
      <c r="N441" s="302">
        <f t="shared" si="334"/>
        <v>4.8069999999999444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1.7210016911402892</v>
      </c>
      <c r="C450" s="299" t="str">
        <f>CONCATENATE("(",ROUND((B450/$H452)*100,1),")")</f>
        <v>(18.6)</v>
      </c>
      <c r="D450" s="302">
        <f>'Ind T6'!M189</f>
        <v>1.318723251238876</v>
      </c>
      <c r="E450" s="299" t="str">
        <f>CONCATENATE("(",ROUND((D450/$H452)*100,1),")")</f>
        <v>(14.2)</v>
      </c>
      <c r="F450" s="302">
        <f>'Ind T6'!N189</f>
        <v>1.615898584576491</v>
      </c>
      <c r="G450" s="299" t="str">
        <f>CONCATENATE("(",ROUND((F450/$H452)*100,1),")")</f>
        <v>(17.4)</v>
      </c>
      <c r="H450" s="302">
        <f>SUM(B450,D450,F450)</f>
        <v>4.6556235269556563</v>
      </c>
      <c r="I450" s="299" t="str">
        <f>CONCATENATE("(",ROUND((H450/$H452)*100,1),")")</f>
        <v>(50.3)</v>
      </c>
      <c r="K450" s="302">
        <f>B455-B450</f>
        <v>-0.14192097418934146</v>
      </c>
      <c r="L450" s="302">
        <f>D455-D450</f>
        <v>-6.8856371499550928E-2</v>
      </c>
      <c r="M450" s="302">
        <f>F455-F450</f>
        <v>-0.28454660364770912</v>
      </c>
      <c r="N450" s="302">
        <f>SUM(K450:M450)</f>
        <v>-0.49532394933660151</v>
      </c>
    </row>
    <row r="451" spans="1:14" x14ac:dyDescent="0.2">
      <c r="A451" s="282" t="s">
        <v>365</v>
      </c>
      <c r="B451" s="302">
        <f>'Ind T6'!L188</f>
        <v>1.5560687643819633</v>
      </c>
      <c r="C451" s="299" t="str">
        <f>CONCATENATE("(",ROUND((B451/$H452)*100,1),")")</f>
        <v>(16.8)</v>
      </c>
      <c r="D451" s="302">
        <f>'Ind T6'!M188</f>
        <v>2.3042499167506545</v>
      </c>
      <c r="E451" s="299" t="str">
        <f>CONCATENATE("(",ROUND((D451/$H452)*100,1),")")</f>
        <v>(24.9)</v>
      </c>
      <c r="F451" s="302">
        <f>'Ind T6'!N188</f>
        <v>0.74805779191172217</v>
      </c>
      <c r="G451" s="299" t="str">
        <f>CONCATENATE("(",ROUND((F451/$H452)*100,1),")")</f>
        <v>(8.1)</v>
      </c>
      <c r="H451" s="302">
        <f t="shared" ref="H451" si="335">SUM(B451,D451,F451)</f>
        <v>4.6083764730443395</v>
      </c>
      <c r="I451" s="299" t="str">
        <f>CONCATENATE("(",ROUND((H451/$H452)*100,1),")")</f>
        <v>(49.7)</v>
      </c>
      <c r="K451" s="302">
        <f t="shared" ref="K451:K452" si="336">B456-B451</f>
        <v>-0.22156025883993391</v>
      </c>
      <c r="L451" s="302">
        <f t="shared" ref="L451:L452" si="337">D456-D451</f>
        <v>-0.19265178915888326</v>
      </c>
      <c r="M451" s="302">
        <f t="shared" ref="M451:M452" si="338">F456-F451</f>
        <v>-0.16246400266457461</v>
      </c>
      <c r="N451" s="302">
        <f t="shared" ref="N451:N452" si="339">SUM(K451:M451)</f>
        <v>-0.57667605066339178</v>
      </c>
    </row>
    <row r="452" spans="1:14" x14ac:dyDescent="0.2">
      <c r="A452" s="282" t="s">
        <v>363</v>
      </c>
      <c r="B452" s="302">
        <f>SUM(B450:B451)</f>
        <v>3.2770704555222525</v>
      </c>
      <c r="C452" s="299" t="str">
        <f>CONCATENATE("(",ROUND((B452/$H452)*100,1),")")</f>
        <v>(35.4)</v>
      </c>
      <c r="D452" s="302">
        <f>SUM(D450:D451)</f>
        <v>3.6229731679895307</v>
      </c>
      <c r="E452" s="299" t="str">
        <f>CONCATENATE("(",ROUND((D452/$H452)*100,1),")")</f>
        <v>(39.1)</v>
      </c>
      <c r="F452" s="302">
        <f>SUM(F450:F451)</f>
        <v>2.363956376488213</v>
      </c>
      <c r="G452" s="299" t="str">
        <f>CONCATENATE("(",ROUND((F452/$H452)*100,1),")")</f>
        <v>(25.5)</v>
      </c>
      <c r="H452" s="302">
        <f>SUM(H450:H451)</f>
        <v>9.2639999999999958</v>
      </c>
      <c r="I452" s="299" t="str">
        <f>CONCATENATE("(",ROUND((H452/$H452)*100,1),")")</f>
        <v>(100)</v>
      </c>
      <c r="K452" s="302">
        <f t="shared" si="336"/>
        <v>-0.3634812330292756</v>
      </c>
      <c r="L452" s="302">
        <f t="shared" si="337"/>
        <v>-0.26150816065843419</v>
      </c>
      <c r="M452" s="302">
        <f t="shared" si="338"/>
        <v>-0.44701060631228362</v>
      </c>
      <c r="N452" s="302">
        <f t="shared" si="339"/>
        <v>-1.0719999999999934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1.5790807169509478</v>
      </c>
      <c r="C455" s="299" t="str">
        <f>CONCATENATE("(",ROUND((B455/$H457)*100,1),")")</f>
        <v>(19.3)</v>
      </c>
      <c r="D455" s="302">
        <f>'Ind T6'!R189</f>
        <v>1.2498668797393251</v>
      </c>
      <c r="E455" s="299" t="str">
        <f>CONCATENATE("(",ROUND((D455/$H457)*100,1),")")</f>
        <v>(15.3)</v>
      </c>
      <c r="F455" s="302">
        <f>'Ind T6'!S189</f>
        <v>1.3313519809287819</v>
      </c>
      <c r="G455" s="299" t="str">
        <f>CONCATENATE("(",ROUND((F455/$H457)*100,1),")")</f>
        <v>(16.3)</v>
      </c>
      <c r="H455" s="302">
        <f>SUM(B455,D455,F455)</f>
        <v>4.160299577619055</v>
      </c>
      <c r="I455" s="299" t="str">
        <f>CONCATENATE("(",ROUND((H455/$H457)*100,1),")")</f>
        <v>(50.8)</v>
      </c>
      <c r="K455" s="302">
        <f>B460-B455</f>
        <v>0.12140154543337767</v>
      </c>
      <c r="L455" s="302">
        <f>D460-D455</f>
        <v>0.14274425584033712</v>
      </c>
      <c r="M455" s="302">
        <f>F460-F455</f>
        <v>9.5635953584283451E-2</v>
      </c>
      <c r="N455" s="302">
        <f>SUM(K455:M455)</f>
        <v>0.35978175485799824</v>
      </c>
    </row>
    <row r="456" spans="1:14" x14ac:dyDescent="0.2">
      <c r="A456" s="282" t="s">
        <v>365</v>
      </c>
      <c r="B456" s="302">
        <f>'Ind T6'!Q188</f>
        <v>1.3345085055420294</v>
      </c>
      <c r="C456" s="299" t="str">
        <f>CONCATENATE("(",ROUND((B456/$H457)*100,1),")")</f>
        <v>(16.3)</v>
      </c>
      <c r="D456" s="302">
        <f>'Ind T6'!R188</f>
        <v>2.1115981275917712</v>
      </c>
      <c r="E456" s="299" t="str">
        <f>CONCATENATE("(",ROUND((D456/$H457)*100,1),")")</f>
        <v>(25.8)</v>
      </c>
      <c r="F456" s="302">
        <f>'Ind T6'!S188</f>
        <v>0.58559378924714756</v>
      </c>
      <c r="G456" s="299" t="str">
        <f>CONCATENATE("(",ROUND((F456/$H457)*100,1),")")</f>
        <v>(7.1)</v>
      </c>
      <c r="H456" s="302">
        <f t="shared" ref="H456" si="340">SUM(B456,D456,F456)</f>
        <v>4.0317004223809487</v>
      </c>
      <c r="I456" s="299" t="str">
        <f>CONCATENATE("(",ROUND((H456/$H457)*100,1),")")</f>
        <v>(49.2)</v>
      </c>
      <c r="K456" s="302">
        <f t="shared" ref="K456:K457" si="341">B461-B456</f>
        <v>3.7311625401597048E-3</v>
      </c>
      <c r="L456" s="302">
        <f t="shared" ref="L456:L457" si="342">D461-D456</f>
        <v>0.13715899747262172</v>
      </c>
      <c r="M456" s="302">
        <f t="shared" ref="M456:M457" si="343">F461-F456</f>
        <v>5.8328085129211282E-2</v>
      </c>
      <c r="N456" s="302">
        <f t="shared" ref="N456:N457" si="344">SUM(K456:M456)</f>
        <v>0.19921824514199271</v>
      </c>
    </row>
    <row r="457" spans="1:14" x14ac:dyDescent="0.2">
      <c r="A457" s="282" t="s">
        <v>363</v>
      </c>
      <c r="B457" s="302">
        <f>SUM(B455:B456)</f>
        <v>2.9135892224929769</v>
      </c>
      <c r="C457" s="299" t="str">
        <f>CONCATENATE("(",ROUND((B457/$H457)*100,1),")")</f>
        <v>(35.6)</v>
      </c>
      <c r="D457" s="302">
        <f>SUM(D455:D456)</f>
        <v>3.3614650073310965</v>
      </c>
      <c r="E457" s="299" t="str">
        <f>CONCATENATE("(",ROUND((D457/$H457)*100,1),")")</f>
        <v>(41)</v>
      </c>
      <c r="F457" s="302">
        <f>SUM(F455:F456)</f>
        <v>1.9169457701759294</v>
      </c>
      <c r="G457" s="299" t="str">
        <f>CONCATENATE("(",ROUND((F457/$H457)*100,1),")")</f>
        <v>(23.4)</v>
      </c>
      <c r="H457" s="302">
        <f>SUM(H455:H456)</f>
        <v>8.1920000000000037</v>
      </c>
      <c r="I457" s="299" t="str">
        <f>CONCATENATE("(",ROUND((H457/$H457)*100,1),")")</f>
        <v>(100)</v>
      </c>
      <c r="K457" s="302">
        <f t="shared" si="341"/>
        <v>0.12513270797353737</v>
      </c>
      <c r="L457" s="302">
        <f t="shared" si="342"/>
        <v>0.27990325331295862</v>
      </c>
      <c r="M457" s="302">
        <f t="shared" si="343"/>
        <v>0.15396403871349484</v>
      </c>
      <c r="N457" s="302">
        <f t="shared" si="344"/>
        <v>0.55899999999999084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1.7004822623843254</v>
      </c>
      <c r="C460" s="299" t="str">
        <f>CONCATENATE("(",ROUND((B460/$H462)*100,1),")")</f>
        <v>(19.4)</v>
      </c>
      <c r="D460" s="302">
        <f>'Ind T6'!W189</f>
        <v>1.3926111355796622</v>
      </c>
      <c r="E460" s="299" t="str">
        <f>CONCATENATE("(",ROUND((D460/$H462)*100,1),")")</f>
        <v>(15.9)</v>
      </c>
      <c r="F460" s="302">
        <f>'Ind T6'!X189</f>
        <v>1.4269879345130654</v>
      </c>
      <c r="G460" s="299" t="str">
        <f>CONCATENATE("(",ROUND((F460/$H462)*100,1),")")</f>
        <v>(16.3)</v>
      </c>
      <c r="H460" s="302">
        <f>SUM(B460,D460,F460)</f>
        <v>4.5200813324770532</v>
      </c>
      <c r="I460" s="299" t="str">
        <f>CONCATENATE("(",ROUND((H460/$H462)*100,1),")")</f>
        <v>(51.7)</v>
      </c>
      <c r="K460" s="302">
        <f>B460-B450</f>
        <v>-2.0519428755963798E-2</v>
      </c>
      <c r="L460" s="302">
        <f>D460-D450</f>
        <v>7.3887884340786192E-2</v>
      </c>
      <c r="M460" s="302">
        <f>F460-F450</f>
        <v>-0.18891065006342567</v>
      </c>
      <c r="N460" s="302">
        <f>SUM(K460:M460)</f>
        <v>-0.13554219447860327</v>
      </c>
    </row>
    <row r="461" spans="1:14" x14ac:dyDescent="0.2">
      <c r="A461" s="282" t="s">
        <v>365</v>
      </c>
      <c r="B461" s="302">
        <f>'Ind T6'!V188</f>
        <v>1.3382396680821891</v>
      </c>
      <c r="C461" s="299" t="str">
        <f>CONCATENATE("(",ROUND((B461/$H462)*100,1),")")</f>
        <v>(15.3)</v>
      </c>
      <c r="D461" s="302">
        <f>'Ind T6'!W188</f>
        <v>2.248757125064393</v>
      </c>
      <c r="E461" s="299" t="str">
        <f>CONCATENATE("(",ROUND((D461/$H462)*100,1),")")</f>
        <v>(25.7)</v>
      </c>
      <c r="F461" s="302">
        <f>'Ind T6'!X188</f>
        <v>0.64392187437635884</v>
      </c>
      <c r="G461" s="299" t="str">
        <f>CONCATENATE("(",ROUND((F461/$H462)*100,1),")")</f>
        <v>(7.4)</v>
      </c>
      <c r="H461" s="302">
        <f t="shared" ref="H461" si="345">SUM(B461,D461,F461)</f>
        <v>4.2309186675229409</v>
      </c>
      <c r="I461" s="299" t="str">
        <f>CONCATENATE("(",ROUND((H461/$H462)*100,1),")")</f>
        <v>(48.3)</v>
      </c>
      <c r="K461" s="302">
        <f t="shared" ref="K461:K462" si="346">B461-B451</f>
        <v>-0.21782909629977421</v>
      </c>
      <c r="L461" s="302">
        <f t="shared" ref="L461:L462" si="347">D461-D451</f>
        <v>-5.5492791686261533E-2</v>
      </c>
      <c r="M461" s="302">
        <f t="shared" ref="M461:M462" si="348">F461-F451</f>
        <v>-0.10413591753536333</v>
      </c>
      <c r="N461" s="302">
        <f t="shared" ref="N461:N462" si="349">SUM(K461:M461)</f>
        <v>-0.37745780552139907</v>
      </c>
    </row>
    <row r="462" spans="1:14" x14ac:dyDescent="0.2">
      <c r="A462" s="282" t="s">
        <v>363</v>
      </c>
      <c r="B462" s="302">
        <f>SUM(B460:B461)</f>
        <v>3.0387219304665143</v>
      </c>
      <c r="C462" s="299" t="str">
        <f>CONCATENATE("(",ROUND((B462/$H462)*100,1),")")</f>
        <v>(34.7)</v>
      </c>
      <c r="D462" s="302">
        <f>SUM(D460:D461)</f>
        <v>3.6413682606440552</v>
      </c>
      <c r="E462" s="299" t="str">
        <f>CONCATENATE("(",ROUND((D462/$H462)*100,1),")")</f>
        <v>(41.6)</v>
      </c>
      <c r="F462" s="302">
        <f>SUM(F460:F461)</f>
        <v>2.0709098088894242</v>
      </c>
      <c r="G462" s="299" t="str">
        <f>CONCATENATE("(",ROUND((F462/$H462)*100,1),")")</f>
        <v>(23.7)</v>
      </c>
      <c r="H462" s="302">
        <f>SUM(H460:H461)</f>
        <v>8.7509999999999941</v>
      </c>
      <c r="I462" s="299" t="str">
        <f>CONCATENATE("(",ROUND((H462/$H462)*100,1),")")</f>
        <v>(100)</v>
      </c>
      <c r="K462" s="302">
        <f t="shared" si="346"/>
        <v>-0.23834852505573823</v>
      </c>
      <c r="L462" s="302">
        <f t="shared" si="347"/>
        <v>1.8395092654524436E-2</v>
      </c>
      <c r="M462" s="302">
        <f t="shared" si="348"/>
        <v>-0.29304656759878878</v>
      </c>
      <c r="N462" s="302">
        <f t="shared" si="349"/>
        <v>-0.51300000000000257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1.9951105594170369</v>
      </c>
      <c r="C471" s="299" t="str">
        <f>CONCATENATE("(",ROUND((B471/$H473)*100,1),")")</f>
        <v>(20.4)</v>
      </c>
      <c r="D471" s="302">
        <f>'Ind T6'!M198</f>
        <v>0.86039775519135875</v>
      </c>
      <c r="E471" s="299" t="str">
        <f>CONCATENATE("(",ROUND((D471/$H473)*100,1),")")</f>
        <v>(8.8)</v>
      </c>
      <c r="F471" s="302">
        <f>'Ind T6'!N198</f>
        <v>0.51294889700990509</v>
      </c>
      <c r="G471" s="299" t="str">
        <f>CONCATENATE("(",ROUND((F471/$H473)*100,1),")")</f>
        <v>(5.2)</v>
      </c>
      <c r="H471" s="302">
        <f>SUM(B471,D471,F471)</f>
        <v>3.3684572116183009</v>
      </c>
      <c r="I471" s="299" t="str">
        <f>CONCATENATE("(",ROUND((H471/$H473)*100,1),")")</f>
        <v>(34.4)</v>
      </c>
      <c r="K471" s="302">
        <f>B476-B471</f>
        <v>6.8700125624168162E-3</v>
      </c>
      <c r="L471" s="302">
        <f>D476-D471</f>
        <v>-2.7518471363330743E-2</v>
      </c>
      <c r="M471" s="302">
        <f>F476-F471</f>
        <v>1.1989733547700387E-3</v>
      </c>
      <c r="N471" s="302">
        <f>SUM(K471:M471)</f>
        <v>-1.9449485446143888E-2</v>
      </c>
    </row>
    <row r="472" spans="1:14" x14ac:dyDescent="0.2">
      <c r="A472" s="282" t="s">
        <v>365</v>
      </c>
      <c r="B472" s="302">
        <f>'Ind T6'!L197</f>
        <v>2.2568992293037611</v>
      </c>
      <c r="C472" s="299" t="str">
        <f>CONCATENATE("(",ROUND((B472/$H473)*100,1),")")</f>
        <v>(23.1)</v>
      </c>
      <c r="D472" s="302">
        <f>'Ind T6'!M197</f>
        <v>1.8941403522352462</v>
      </c>
      <c r="E472" s="299" t="str">
        <f>CONCATENATE("(",ROUND((D472/$H473)*100,1),")")</f>
        <v>(19.4)</v>
      </c>
      <c r="F472" s="302">
        <f>'Ind T6'!N197</f>
        <v>2.2655032068426855</v>
      </c>
      <c r="G472" s="299" t="str">
        <f>CONCATENATE("(",ROUND((F472/$H473)*100,1),")")</f>
        <v>(23.2)</v>
      </c>
      <c r="H472" s="302">
        <f t="shared" ref="H472" si="350">SUM(B472,D472,F472)</f>
        <v>6.4165427883816921</v>
      </c>
      <c r="I472" s="299" t="str">
        <f>CONCATENATE("(",ROUND((H472/$H473)*100,1),")")</f>
        <v>(65.6)</v>
      </c>
      <c r="K472" s="302">
        <f t="shared" ref="K472:K473" si="351">B477-B472</f>
        <v>-0.13273618494654249</v>
      </c>
      <c r="L472" s="302">
        <f t="shared" ref="L472:L473" si="352">D477-D472</f>
        <v>-8.0152173408112315E-2</v>
      </c>
      <c r="M472" s="302">
        <f t="shared" ref="M472:M473" si="353">F477-F472</f>
        <v>-5.7662156199192793E-2</v>
      </c>
      <c r="N472" s="302">
        <f t="shared" ref="N472:N473" si="354">SUM(K472:M472)</f>
        <v>-0.2705505145538476</v>
      </c>
    </row>
    <row r="473" spans="1:14" x14ac:dyDescent="0.2">
      <c r="A473" s="282" t="s">
        <v>363</v>
      </c>
      <c r="B473" s="302">
        <f>SUM(B471:B472)</f>
        <v>4.2520097887207982</v>
      </c>
      <c r="C473" s="299" t="str">
        <f>CONCATENATE("(",ROUND((B473/$H473)*100,1),")")</f>
        <v>(43.5)</v>
      </c>
      <c r="D473" s="302">
        <f>SUM(D471:D472)</f>
        <v>2.7545381074266051</v>
      </c>
      <c r="E473" s="299" t="str">
        <f>CONCATENATE("(",ROUND((D473/$H473)*100,1),")")</f>
        <v>(28.2)</v>
      </c>
      <c r="F473" s="302">
        <f>SUM(F471:F472)</f>
        <v>2.7784521038525907</v>
      </c>
      <c r="G473" s="299" t="str">
        <f>CONCATENATE("(",ROUND((F473/$H473)*100,1),")")</f>
        <v>(28.4)</v>
      </c>
      <c r="H473" s="302">
        <f>SUM(H471:H472)</f>
        <v>9.784999999999993</v>
      </c>
      <c r="I473" s="299" t="str">
        <f>CONCATENATE("(",ROUND((H473/$H473)*100,1),")")</f>
        <v>(100)</v>
      </c>
      <c r="K473" s="302">
        <f t="shared" si="351"/>
        <v>-0.1258661723841259</v>
      </c>
      <c r="L473" s="302">
        <f t="shared" si="352"/>
        <v>-0.10767064477144306</v>
      </c>
      <c r="M473" s="302">
        <f t="shared" si="353"/>
        <v>-5.6463182844422644E-2</v>
      </c>
      <c r="N473" s="302">
        <f t="shared" si="354"/>
        <v>-0.2899999999999916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2.0019805719794537</v>
      </c>
      <c r="C476" s="299" t="str">
        <f>CONCATENATE("(",ROUND((B476/$H478)*100,1),")")</f>
        <v>(21.1)</v>
      </c>
      <c r="D476" s="302">
        <f>'Ind T6'!R198</f>
        <v>0.83287928382802801</v>
      </c>
      <c r="E476" s="299" t="str">
        <f>CONCATENATE("(",ROUND((D476/$H478)*100,1),")")</f>
        <v>(8.8)</v>
      </c>
      <c r="F476" s="302">
        <f>'Ind T6'!S198</f>
        <v>0.51414787036467513</v>
      </c>
      <c r="G476" s="299" t="str">
        <f>CONCATENATE("(",ROUND((F476/$H478)*100,1),")")</f>
        <v>(5.4)</v>
      </c>
      <c r="H476" s="302">
        <f>SUM(B476,D476,F476)</f>
        <v>3.3490077261721565</v>
      </c>
      <c r="I476" s="299" t="str">
        <f>CONCATENATE("(",ROUND((H476/$H478)*100,1),")")</f>
        <v>(35.3)</v>
      </c>
      <c r="K476" s="302">
        <f>B481-B476</f>
        <v>0.10896685994740851</v>
      </c>
      <c r="L476" s="302">
        <f>D481-D476</f>
        <v>8.078502606145288E-3</v>
      </c>
      <c r="M476" s="302">
        <f>F481-F476</f>
        <v>2.5820986551773895E-2</v>
      </c>
      <c r="N476" s="302">
        <f>SUM(K476:M476)</f>
        <v>0.14286634910532769</v>
      </c>
    </row>
    <row r="477" spans="1:14" x14ac:dyDescent="0.2">
      <c r="A477" s="282" t="s">
        <v>365</v>
      </c>
      <c r="B477" s="302">
        <f>'Ind T6'!Q197</f>
        <v>2.1241630443572186</v>
      </c>
      <c r="C477" s="299" t="str">
        <f>CONCATENATE("(",ROUND((B477/$H478)*100,1),")")</f>
        <v>(22.4)</v>
      </c>
      <c r="D477" s="302">
        <f>'Ind T6'!R197</f>
        <v>1.8139881788271339</v>
      </c>
      <c r="E477" s="299" t="str">
        <f>CONCATENATE("(",ROUND((D477/$H478)*100,1),")")</f>
        <v>(19.1)</v>
      </c>
      <c r="F477" s="302">
        <f>'Ind T6'!S197</f>
        <v>2.2078410506434927</v>
      </c>
      <c r="G477" s="299" t="str">
        <f>CONCATENATE("(",ROUND((F477/$H478)*100,1),")")</f>
        <v>(23.3)</v>
      </c>
      <c r="H477" s="302">
        <f t="shared" ref="H477" si="355">SUM(B477,D477,F477)</f>
        <v>6.1459922738278454</v>
      </c>
      <c r="I477" s="299" t="str">
        <f>CONCATENATE("(",ROUND((H477/$H478)*100,1),")")</f>
        <v>(64.7)</v>
      </c>
      <c r="K477" s="302">
        <f t="shared" ref="K477:K478" si="356">B482-B477</f>
        <v>-8.3526022654136334E-2</v>
      </c>
      <c r="L477" s="302">
        <f t="shared" ref="L477:L478" si="357">D482-D477</f>
        <v>-4.6794505579429435E-2</v>
      </c>
      <c r="M477" s="302">
        <f t="shared" ref="M477:M478" si="358">F482-F477</f>
        <v>-2.0545820871769038E-2</v>
      </c>
      <c r="N477" s="302">
        <f t="shared" ref="N477:N478" si="359">SUM(K477:M477)</f>
        <v>-0.15086634910533481</v>
      </c>
    </row>
    <row r="478" spans="1:14" x14ac:dyDescent="0.2">
      <c r="A478" s="282" t="s">
        <v>363</v>
      </c>
      <c r="B478" s="302">
        <f>SUM(B476:B477)</f>
        <v>4.1261436163366723</v>
      </c>
      <c r="C478" s="299" t="str">
        <f>CONCATENATE("(",ROUND((B478/$H478)*100,1),")")</f>
        <v>(43.5)</v>
      </c>
      <c r="D478" s="302">
        <f>SUM(D476:D477)</f>
        <v>2.646867462655162</v>
      </c>
      <c r="E478" s="299" t="str">
        <f>CONCATENATE("(",ROUND((D478/$H478)*100,1),")")</f>
        <v>(27.9)</v>
      </c>
      <c r="F478" s="302">
        <f>SUM(F476:F477)</f>
        <v>2.721988921008168</v>
      </c>
      <c r="G478" s="299" t="str">
        <f>CONCATENATE("(",ROUND((F478/$H478)*100,1),")")</f>
        <v>(28.7)</v>
      </c>
      <c r="H478" s="302">
        <f>SUM(H476:H477)</f>
        <v>9.495000000000001</v>
      </c>
      <c r="I478" s="299" t="str">
        <f>CONCATENATE("(",ROUND((H478/$H478)*100,1),")")</f>
        <v>(100)</v>
      </c>
      <c r="K478" s="302">
        <f t="shared" si="356"/>
        <v>2.5440837293271734E-2</v>
      </c>
      <c r="L478" s="302">
        <f t="shared" si="357"/>
        <v>-3.8716002973284258E-2</v>
      </c>
      <c r="M478" s="302">
        <f t="shared" si="358"/>
        <v>5.2751656800045232E-3</v>
      </c>
      <c r="N478" s="302">
        <f t="shared" si="359"/>
        <v>-8.0000000000080007E-3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2.1109474319268622</v>
      </c>
      <c r="C481" s="299" t="str">
        <f>CONCATENATE("(",ROUND((B481/$H483)*100,1),")")</f>
        <v>(22.3)</v>
      </c>
      <c r="D481" s="302">
        <f>'Ind T6'!W198</f>
        <v>0.84095778643417329</v>
      </c>
      <c r="E481" s="299" t="str">
        <f>CONCATENATE("(",ROUND((D481/$H483)*100,1),")")</f>
        <v>(8.9)</v>
      </c>
      <c r="F481" s="302">
        <f>'Ind T6'!X198</f>
        <v>0.53996885691644902</v>
      </c>
      <c r="G481" s="299" t="str">
        <f>CONCATENATE("(",ROUND((F481/$H483)*100,1),")")</f>
        <v>(5.7)</v>
      </c>
      <c r="H481" s="302">
        <f>SUM(B481,D481,F481)</f>
        <v>3.4918740752774844</v>
      </c>
      <c r="I481" s="299" t="str">
        <f>CONCATENATE("(",ROUND((H481/$H483)*100,1),")")</f>
        <v>(36.8)</v>
      </c>
      <c r="K481" s="302">
        <f>B481-B471</f>
        <v>0.11583687250982533</v>
      </c>
      <c r="L481" s="302">
        <f>D481-D471</f>
        <v>-1.9439968757185455E-2</v>
      </c>
      <c r="M481" s="302">
        <f>F481-F471</f>
        <v>2.7019959906543933E-2</v>
      </c>
      <c r="N481" s="302">
        <f>SUM(K481:M481)</f>
        <v>0.12341686365918381</v>
      </c>
    </row>
    <row r="482" spans="1:14" x14ac:dyDescent="0.2">
      <c r="A482" s="282" t="s">
        <v>365</v>
      </c>
      <c r="B482" s="302">
        <f>'Ind T6'!V197</f>
        <v>2.0406370217030823</v>
      </c>
      <c r="C482" s="299" t="str">
        <f>CONCATENATE("(",ROUND((B482/$H483)*100,1),")")</f>
        <v>(21.5)</v>
      </c>
      <c r="D482" s="302">
        <f>'Ind T6'!W197</f>
        <v>1.7671936732477045</v>
      </c>
      <c r="E482" s="299" t="str">
        <f>CONCATENATE("(",ROUND((D482/$H483)*100,1),")")</f>
        <v>(18.6)</v>
      </c>
      <c r="F482" s="302">
        <f>'Ind T6'!X197</f>
        <v>2.1872952297717236</v>
      </c>
      <c r="G482" s="299" t="str">
        <f>CONCATENATE("(",ROUND((F482/$H483)*100,1),")")</f>
        <v>(23.1)</v>
      </c>
      <c r="H482" s="302">
        <f t="shared" ref="H482" si="360">SUM(B482,D482,F482)</f>
        <v>5.9951259247225099</v>
      </c>
      <c r="I482" s="299" t="str">
        <f>CONCATENATE("(",ROUND((H482/$H483)*100,1),")")</f>
        <v>(63.2)</v>
      </c>
      <c r="K482" s="302">
        <f t="shared" ref="K482:K483" si="361">B482-B472</f>
        <v>-0.21626220760067882</v>
      </c>
      <c r="L482" s="302">
        <f t="shared" ref="L482:L483" si="362">D482-D472</f>
        <v>-0.12694667898754175</v>
      </c>
      <c r="M482" s="302">
        <f t="shared" ref="M482:M483" si="363">F482-F472</f>
        <v>-7.8207977070961832E-2</v>
      </c>
      <c r="N482" s="302">
        <f t="shared" ref="N482:N483" si="364">SUM(K482:M482)</f>
        <v>-0.42141686365918241</v>
      </c>
    </row>
    <row r="483" spans="1:14" x14ac:dyDescent="0.2">
      <c r="A483" s="282" t="s">
        <v>363</v>
      </c>
      <c r="B483" s="302">
        <f>SUM(B481:B482)</f>
        <v>4.151584453629944</v>
      </c>
      <c r="C483" s="299" t="str">
        <f>CONCATENATE("(",ROUND((B483/$H483)*100,1),")")</f>
        <v>(43.8)</v>
      </c>
      <c r="D483" s="302">
        <f>SUM(D481:D482)</f>
        <v>2.6081514596818778</v>
      </c>
      <c r="E483" s="299" t="str">
        <f>CONCATENATE("(",ROUND((D483/$H483)*100,1),")")</f>
        <v>(27.5)</v>
      </c>
      <c r="F483" s="302">
        <f>SUM(F481:F482)</f>
        <v>2.7272640866881726</v>
      </c>
      <c r="G483" s="299" t="str">
        <f>CONCATENATE("(",ROUND((F483/$H483)*100,1),")")</f>
        <v>(28.7)</v>
      </c>
      <c r="H483" s="302">
        <f>SUM(H481:H482)</f>
        <v>9.4869999999999948</v>
      </c>
      <c r="I483" s="299" t="str">
        <f>CONCATENATE("(",ROUND((H483/$H483)*100,1),")")</f>
        <v>(100)</v>
      </c>
      <c r="K483" s="302">
        <f t="shared" si="361"/>
        <v>-0.10042533509085416</v>
      </c>
      <c r="L483" s="302">
        <f t="shared" si="362"/>
        <v>-0.14638664774472732</v>
      </c>
      <c r="M483" s="302">
        <f t="shared" si="363"/>
        <v>-5.118801716441812E-2</v>
      </c>
      <c r="N483" s="302">
        <f t="shared" si="364"/>
        <v>-0.2979999999999996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The Marches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1.546964277872487</v>
      </c>
      <c r="C8" s="300">
        <v>1.0476813031552197</v>
      </c>
      <c r="D8" s="300">
        <v>0.84851007580653814</v>
      </c>
      <c r="E8" s="300">
        <f>SUM(B8:D8)</f>
        <v>3.4431556568342447</v>
      </c>
      <c r="F8" s="300"/>
      <c r="G8" s="300">
        <v>1.199439265437791</v>
      </c>
      <c r="H8" s="300">
        <v>0.80046110883876576</v>
      </c>
      <c r="I8" s="300">
        <v>1.2663530908613472</v>
      </c>
      <c r="J8" s="300">
        <f>SUM(G8:I8)</f>
        <v>3.266253465137904</v>
      </c>
      <c r="K8" s="300"/>
      <c r="L8" s="300">
        <v>1.6294265177942937</v>
      </c>
      <c r="M8" s="300">
        <v>7.8723787754036628E-2</v>
      </c>
      <c r="N8" s="300">
        <v>1.2093065019389686</v>
      </c>
      <c r="O8" s="300">
        <f>SUM(L8:N8)</f>
        <v>2.9174568074872989</v>
      </c>
      <c r="P8" s="300"/>
      <c r="Q8" s="300">
        <v>1.6883840926738229</v>
      </c>
      <c r="R8" s="300">
        <v>7.92033727679059E-2</v>
      </c>
      <c r="S8" s="300">
        <v>1.27111754341748</v>
      </c>
      <c r="T8" s="300">
        <f>SUM(Q8:S8)</f>
        <v>3.0387050088592087</v>
      </c>
      <c r="U8" s="300"/>
      <c r="V8" s="300">
        <v>1.6766796531496042</v>
      </c>
      <c r="W8" s="300">
        <v>7.2999874324835859E-2</v>
      </c>
      <c r="X8" s="300">
        <v>1.3012517280351101</v>
      </c>
      <c r="Y8" s="300">
        <f>SUM(V8:X8)</f>
        <v>3.0509312555095502</v>
      </c>
    </row>
    <row r="9" spans="1:25" x14ac:dyDescent="0.2">
      <c r="A9" s="260" t="s">
        <v>364</v>
      </c>
      <c r="B9" s="300">
        <v>4.3113118740482843</v>
      </c>
      <c r="C9" s="300">
        <v>1.0680048977817622</v>
      </c>
      <c r="D9" s="300">
        <v>5.0785275713356928</v>
      </c>
      <c r="E9" s="300">
        <f t="shared" ref="E9:E10" si="0">SUM(B9:D9)</f>
        <v>10.457844343165739</v>
      </c>
      <c r="F9" s="300"/>
      <c r="G9" s="300">
        <v>4.9806071407532384</v>
      </c>
      <c r="H9" s="300">
        <v>0.58397520322812857</v>
      </c>
      <c r="I9" s="300">
        <v>3.4061641908807365</v>
      </c>
      <c r="J9" s="300">
        <f t="shared" ref="J9:J10" si="1">SUM(G9:I9)</f>
        <v>8.9707465348621032</v>
      </c>
      <c r="K9" s="300"/>
      <c r="L9" s="300">
        <v>2.8796538005441987</v>
      </c>
      <c r="M9" s="300">
        <v>7.2877961930002871E-2</v>
      </c>
      <c r="N9" s="300">
        <v>2.9950114300384887</v>
      </c>
      <c r="O9" s="300">
        <f t="shared" ref="O9:O10" si="2">SUM(L9:N9)</f>
        <v>5.9475431925126898</v>
      </c>
      <c r="P9" s="300"/>
      <c r="Q9" s="300">
        <v>3.0846816008578997</v>
      </c>
      <c r="R9" s="300">
        <v>7.611250943936694E-2</v>
      </c>
      <c r="S9" s="300">
        <v>3.0105008808435203</v>
      </c>
      <c r="T9" s="300">
        <f t="shared" ref="T9:T10" si="3">SUM(Q9:S9)</f>
        <v>6.1712949911407868</v>
      </c>
      <c r="U9" s="300"/>
      <c r="V9" s="300">
        <v>3.3236186167773081</v>
      </c>
      <c r="W9" s="300">
        <v>7.6089816095309903E-2</v>
      </c>
      <c r="X9" s="300">
        <v>2.7693603116178265</v>
      </c>
      <c r="Y9" s="300">
        <f t="shared" ref="Y9:Y10" si="4">SUM(V9:X9)</f>
        <v>6.1690687444904446</v>
      </c>
    </row>
    <row r="10" spans="1:25" x14ac:dyDescent="0.2">
      <c r="A10" s="264" t="s">
        <v>363</v>
      </c>
      <c r="B10" s="301">
        <f>SUM(B8:B9)</f>
        <v>5.8582761519207711</v>
      </c>
      <c r="C10" s="301">
        <f t="shared" ref="C10:D10" si="5">SUM(C8:C9)</f>
        <v>2.1156862009369819</v>
      </c>
      <c r="D10" s="301">
        <f t="shared" si="5"/>
        <v>5.9270376471422308</v>
      </c>
      <c r="E10" s="301">
        <f t="shared" si="0"/>
        <v>13.900999999999984</v>
      </c>
      <c r="F10" s="301"/>
      <c r="G10" s="301">
        <f>SUM(G8:G9)</f>
        <v>6.1800464061910292</v>
      </c>
      <c r="H10" s="301">
        <f t="shared" ref="H10" si="6">SUM(H8:H9)</f>
        <v>1.3844363120668943</v>
      </c>
      <c r="I10" s="301">
        <f t="shared" ref="I10" si="7">SUM(I8:I9)</f>
        <v>4.6725172817420839</v>
      </c>
      <c r="J10" s="301">
        <f t="shared" si="1"/>
        <v>12.237000000000007</v>
      </c>
      <c r="K10" s="301"/>
      <c r="L10" s="301">
        <f>SUM(L8:L9)</f>
        <v>4.5090803183384924</v>
      </c>
      <c r="M10" s="301">
        <f t="shared" ref="M10" si="8">SUM(M8:M9)</f>
        <v>0.1516017496840395</v>
      </c>
      <c r="N10" s="301">
        <f t="shared" ref="N10" si="9">SUM(N8:N9)</f>
        <v>4.2043179319774575</v>
      </c>
      <c r="O10" s="301">
        <f t="shared" si="2"/>
        <v>8.8649999999999896</v>
      </c>
      <c r="P10" s="301"/>
      <c r="Q10" s="301">
        <f>SUM(Q8:Q9)</f>
        <v>4.7730656935317226</v>
      </c>
      <c r="R10" s="301">
        <f t="shared" ref="R10" si="10">SUM(R8:R9)</f>
        <v>0.15531588220727283</v>
      </c>
      <c r="S10" s="301">
        <f t="shared" ref="S10" si="11">SUM(S8:S9)</f>
        <v>4.2816184242610005</v>
      </c>
      <c r="T10" s="301">
        <f t="shared" si="3"/>
        <v>9.2099999999999955</v>
      </c>
      <c r="U10" s="301"/>
      <c r="V10" s="301">
        <f>SUM(V8:V9)</f>
        <v>5.0002982699269118</v>
      </c>
      <c r="W10" s="301">
        <f t="shared" ref="W10" si="12">SUM(W8:W9)</f>
        <v>0.14908969042014575</v>
      </c>
      <c r="X10" s="301">
        <f t="shared" ref="X10" si="13">SUM(X8:X9)</f>
        <v>4.0706120396529366</v>
      </c>
      <c r="Y10" s="301">
        <f t="shared" si="4"/>
        <v>9.2199999999999953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2.5217391304280481E-2</v>
      </c>
      <c r="C17" s="300">
        <v>3.725296442723821E-3</v>
      </c>
      <c r="D17" s="300">
        <v>2.8656126482519602E-4</v>
      </c>
      <c r="E17" s="300">
        <f>SUM(B17:D17)</f>
        <v>2.9229249011829501E-2</v>
      </c>
      <c r="F17" s="300"/>
      <c r="G17" s="300">
        <v>3.7777728679019504E-2</v>
      </c>
      <c r="H17" s="300">
        <v>1.759832081310438E-2</v>
      </c>
      <c r="I17" s="300">
        <v>2.3464427751258244E-4</v>
      </c>
      <c r="J17" s="300">
        <f>SUM(G17:I17)</f>
        <v>5.5610693769636461E-2</v>
      </c>
      <c r="K17" s="300"/>
      <c r="L17" s="300">
        <v>7.7793969850160183E-2</v>
      </c>
      <c r="M17" s="300">
        <v>1.1932998325013195E-2</v>
      </c>
      <c r="N17" s="300">
        <v>0</v>
      </c>
      <c r="O17" s="300">
        <f>SUM(L17:N17)</f>
        <v>8.972696817517338E-2</v>
      </c>
      <c r="P17" s="300"/>
      <c r="Q17" s="300">
        <v>6.505310229404615E-2</v>
      </c>
      <c r="R17" s="300">
        <v>1.0285075461168624E-2</v>
      </c>
      <c r="S17" s="300">
        <v>0</v>
      </c>
      <c r="T17" s="300">
        <f>SUM(Q17:S17)</f>
        <v>7.5338177755214772E-2</v>
      </c>
      <c r="U17" s="300"/>
      <c r="V17" s="300">
        <v>4.6865568084228468E-2</v>
      </c>
      <c r="W17" s="300">
        <v>8.0086730268500144E-3</v>
      </c>
      <c r="X17" s="300">
        <v>0</v>
      </c>
      <c r="Y17" s="300">
        <f>SUM(V17:X17)</f>
        <v>5.4874241111078484E-2</v>
      </c>
    </row>
    <row r="18" spans="1:25" x14ac:dyDescent="0.2">
      <c r="A18" s="260" t="s">
        <v>364</v>
      </c>
      <c r="B18" s="300">
        <v>0.17508893280713539</v>
      </c>
      <c r="C18" s="300">
        <v>5.7312252964824759E-4</v>
      </c>
      <c r="D18" s="300">
        <v>0.23010869565138739</v>
      </c>
      <c r="E18" s="300">
        <f t="shared" ref="E18:E19" si="14">SUM(B18:D18)</f>
        <v>0.40577075098817106</v>
      </c>
      <c r="F18" s="300"/>
      <c r="G18" s="300">
        <v>0.30386433937095475</v>
      </c>
      <c r="H18" s="300">
        <v>4.4582412726515679E-3</v>
      </c>
      <c r="I18" s="300">
        <v>0.16706672558675736</v>
      </c>
      <c r="J18" s="300">
        <f t="shared" ref="J18:J19" si="15">SUM(G18:I18)</f>
        <v>0.47538930623036368</v>
      </c>
      <c r="K18" s="300"/>
      <c r="L18" s="300">
        <v>0.45070016750317832</v>
      </c>
      <c r="M18" s="300">
        <v>7.5728643216471424E-3</v>
      </c>
      <c r="N18" s="300">
        <v>0</v>
      </c>
      <c r="O18" s="300">
        <f t="shared" ref="O18:O19" si="16">SUM(L18:N18)</f>
        <v>0.45827303182482548</v>
      </c>
      <c r="P18" s="300"/>
      <c r="Q18" s="300">
        <v>0.37823365008158089</v>
      </c>
      <c r="R18" s="300">
        <v>6.428172163204092E-3</v>
      </c>
      <c r="S18" s="300">
        <v>0</v>
      </c>
      <c r="T18" s="300">
        <f t="shared" ref="T18:T19" si="17">SUM(Q18:S18)</f>
        <v>0.38466182224478496</v>
      </c>
      <c r="U18" s="300"/>
      <c r="V18" s="300">
        <v>0.28178664353766653</v>
      </c>
      <c r="W18" s="300">
        <v>5.3391153512548223E-3</v>
      </c>
      <c r="X18" s="300">
        <v>0</v>
      </c>
      <c r="Y18" s="300">
        <f t="shared" ref="Y18:Y19" si="18">SUM(V18:X18)</f>
        <v>0.28712575888892133</v>
      </c>
    </row>
    <row r="19" spans="1:25" x14ac:dyDescent="0.2">
      <c r="A19" s="264" t="s">
        <v>363</v>
      </c>
      <c r="B19" s="301">
        <f>SUM(B17:B18)</f>
        <v>0.20030632411141586</v>
      </c>
      <c r="C19" s="301">
        <f t="shared" ref="C19" si="19">SUM(C17:C18)</f>
        <v>4.2984189723720683E-3</v>
      </c>
      <c r="D19" s="301">
        <f t="shared" ref="D19" si="20">SUM(D17:D18)</f>
        <v>0.2303952569162126</v>
      </c>
      <c r="E19" s="301">
        <f t="shared" si="14"/>
        <v>0.4350000000000005</v>
      </c>
      <c r="F19" s="301"/>
      <c r="G19" s="301">
        <f>SUM(G17:G18)</f>
        <v>0.34164206804997427</v>
      </c>
      <c r="H19" s="301">
        <f t="shared" ref="H19" si="21">SUM(H17:H18)</f>
        <v>2.2056562085755946E-2</v>
      </c>
      <c r="I19" s="301">
        <f t="shared" ref="I19" si="22">SUM(I17:I18)</f>
        <v>0.16730136986426994</v>
      </c>
      <c r="J19" s="301">
        <f t="shared" si="15"/>
        <v>0.53100000000000014</v>
      </c>
      <c r="K19" s="301"/>
      <c r="L19" s="301">
        <f>SUM(L17:L18)</f>
        <v>0.5284941373533385</v>
      </c>
      <c r="M19" s="301">
        <f t="shared" ref="M19" si="23">SUM(M17:M18)</f>
        <v>1.9505862646660339E-2</v>
      </c>
      <c r="N19" s="301">
        <f t="shared" ref="N19" si="24">SUM(N17:N18)</f>
        <v>0</v>
      </c>
      <c r="O19" s="301">
        <f t="shared" si="16"/>
        <v>0.54799999999999882</v>
      </c>
      <c r="P19" s="301"/>
      <c r="Q19" s="301">
        <f>SUM(Q17:Q18)</f>
        <v>0.44328675237562704</v>
      </c>
      <c r="R19" s="301">
        <f t="shared" ref="R19" si="25">SUM(R17:R18)</f>
        <v>1.6713247624372714E-2</v>
      </c>
      <c r="S19" s="301">
        <f t="shared" ref="S19" si="26">SUM(S17:S18)</f>
        <v>0</v>
      </c>
      <c r="T19" s="301">
        <f t="shared" si="17"/>
        <v>0.45999999999999974</v>
      </c>
      <c r="U19" s="301"/>
      <c r="V19" s="301">
        <f>SUM(V17:V18)</f>
        <v>0.32865221162189501</v>
      </c>
      <c r="W19" s="301">
        <f t="shared" ref="W19" si="27">SUM(W17:W18)</f>
        <v>1.3347788378104837E-2</v>
      </c>
      <c r="X19" s="301">
        <f t="shared" ref="X19" si="28">SUM(X17:X18)</f>
        <v>0</v>
      </c>
      <c r="Y19" s="301">
        <f t="shared" si="18"/>
        <v>0.34199999999999986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2.3162401647067972</v>
      </c>
      <c r="C26" s="300">
        <v>0.61482424698989646</v>
      </c>
      <c r="D26" s="300">
        <v>0.16176993603009299</v>
      </c>
      <c r="E26" s="300">
        <f>SUM(B26:D26)</f>
        <v>3.0928343477267868</v>
      </c>
      <c r="F26" s="300"/>
      <c r="G26" s="300">
        <v>2.4774099616717375</v>
      </c>
      <c r="H26" s="300">
        <v>0.65267572275865426</v>
      </c>
      <c r="I26" s="300">
        <v>0.17437243121452625</v>
      </c>
      <c r="J26" s="300">
        <f>SUM(G26:I26)</f>
        <v>3.304458115644918</v>
      </c>
      <c r="K26" s="300"/>
      <c r="L26" s="300">
        <v>2.5664927387714633</v>
      </c>
      <c r="M26" s="300">
        <v>0.63062885754388254</v>
      </c>
      <c r="N26" s="300">
        <v>0.16067526497741522</v>
      </c>
      <c r="O26" s="300">
        <f>SUM(L26:N26)</f>
        <v>3.3577968612927607</v>
      </c>
      <c r="P26" s="300"/>
      <c r="Q26" s="300">
        <v>2.679245464888421</v>
      </c>
      <c r="R26" s="300">
        <v>0.63347505298611928</v>
      </c>
      <c r="S26" s="300">
        <v>0.16606774446417719</v>
      </c>
      <c r="T26" s="300">
        <f>SUM(Q26:S26)</f>
        <v>3.4787882623387176</v>
      </c>
      <c r="U26" s="300"/>
      <c r="V26" s="300">
        <v>2.7585187367431794</v>
      </c>
      <c r="W26" s="300">
        <v>0.60613191972862102</v>
      </c>
      <c r="X26" s="300">
        <v>0.16685169124180391</v>
      </c>
      <c r="Y26" s="300">
        <f>SUM(V26:X26)</f>
        <v>3.5315023477136047</v>
      </c>
    </row>
    <row r="27" spans="1:25" x14ac:dyDescent="0.2">
      <c r="A27" s="260" t="s">
        <v>364</v>
      </c>
      <c r="B27" s="300">
        <v>5.7604378285961175</v>
      </c>
      <c r="C27" s="300">
        <v>0.35111709098781119</v>
      </c>
      <c r="D27" s="300">
        <v>0.3026107326892693</v>
      </c>
      <c r="E27" s="300">
        <f t="shared" ref="E27:E28" si="29">SUM(B27:D27)</f>
        <v>6.4141656522731978</v>
      </c>
      <c r="F27" s="300"/>
      <c r="G27" s="300">
        <v>6.0720100139196962</v>
      </c>
      <c r="H27" s="300">
        <v>0.45647082898480767</v>
      </c>
      <c r="I27" s="300">
        <v>6.406104145057312E-2</v>
      </c>
      <c r="J27" s="300">
        <f t="shared" ref="J27:J28" si="30">SUM(G27:I27)</f>
        <v>6.5925418843550769</v>
      </c>
      <c r="K27" s="300"/>
      <c r="L27" s="300">
        <v>5.8159272120206866</v>
      </c>
      <c r="M27" s="300">
        <v>0.54296167359598513</v>
      </c>
      <c r="N27" s="300">
        <v>0.10031425309056531</v>
      </c>
      <c r="O27" s="300">
        <f t="shared" ref="O27:O28" si="31">SUM(L27:N27)</f>
        <v>6.4592031387072373</v>
      </c>
      <c r="P27" s="300"/>
      <c r="Q27" s="300">
        <v>5.7890582532093724</v>
      </c>
      <c r="R27" s="300">
        <v>0.54655571357654242</v>
      </c>
      <c r="S27" s="300">
        <v>0.10159777087536807</v>
      </c>
      <c r="T27" s="300">
        <f t="shared" ref="T27:T28" si="32">SUM(Q27:S27)</f>
        <v>6.4372117376612827</v>
      </c>
      <c r="U27" s="300"/>
      <c r="V27" s="300">
        <v>5.4592147321661901</v>
      </c>
      <c r="W27" s="300">
        <v>0.52673352872718626</v>
      </c>
      <c r="X27" s="300">
        <v>0.10154939139301056</v>
      </c>
      <c r="Y27" s="300">
        <f t="shared" ref="Y27:Y28" si="33">SUM(V27:X27)</f>
        <v>6.0874976522863875</v>
      </c>
    </row>
    <row r="28" spans="1:25" x14ac:dyDescent="0.2">
      <c r="A28" s="264" t="s">
        <v>363</v>
      </c>
      <c r="B28" s="301">
        <f>SUM(B26:B27)</f>
        <v>8.0766779933029156</v>
      </c>
      <c r="C28" s="301">
        <f t="shared" ref="C28" si="34">SUM(C26:C27)</f>
        <v>0.96594133797770765</v>
      </c>
      <c r="D28" s="301">
        <f t="shared" ref="D28" si="35">SUM(D26:D27)</f>
        <v>0.46438066871936229</v>
      </c>
      <c r="E28" s="301">
        <f t="shared" si="29"/>
        <v>9.5069999999999855</v>
      </c>
      <c r="F28" s="301"/>
      <c r="G28" s="301">
        <f>SUM(G26:G27)</f>
        <v>8.5494199755914337</v>
      </c>
      <c r="H28" s="301">
        <f t="shared" ref="H28" si="36">SUM(H26:H27)</f>
        <v>1.109146551743462</v>
      </c>
      <c r="I28" s="301">
        <f t="shared" ref="I28" si="37">SUM(I26:I27)</f>
        <v>0.23843347266509937</v>
      </c>
      <c r="J28" s="301">
        <f t="shared" si="30"/>
        <v>9.8969999999999949</v>
      </c>
      <c r="K28" s="301"/>
      <c r="L28" s="301">
        <f>SUM(L26:L27)</f>
        <v>8.3824199507921495</v>
      </c>
      <c r="M28" s="301">
        <f t="shared" ref="M28" si="38">SUM(M26:M27)</f>
        <v>1.1735905311398676</v>
      </c>
      <c r="N28" s="301">
        <f t="shared" ref="N28" si="39">SUM(N26:N27)</f>
        <v>0.26098951806798054</v>
      </c>
      <c r="O28" s="301">
        <f t="shared" si="31"/>
        <v>9.8169999999999966</v>
      </c>
      <c r="P28" s="301"/>
      <c r="Q28" s="301">
        <f>SUM(Q26:Q27)</f>
        <v>8.4683037180977934</v>
      </c>
      <c r="R28" s="301">
        <f t="shared" ref="R28" si="40">SUM(R26:R27)</f>
        <v>1.1800307665626617</v>
      </c>
      <c r="S28" s="301">
        <f t="shared" ref="S28" si="41">SUM(S26:S27)</f>
        <v>0.26766551533954525</v>
      </c>
      <c r="T28" s="301">
        <f t="shared" si="32"/>
        <v>9.9160000000000004</v>
      </c>
      <c r="U28" s="301"/>
      <c r="V28" s="301">
        <f>SUM(V26:V27)</f>
        <v>8.2177334689093691</v>
      </c>
      <c r="W28" s="301">
        <f t="shared" ref="W28" si="42">SUM(W26:W27)</f>
        <v>1.1328654484558074</v>
      </c>
      <c r="X28" s="301">
        <f t="shared" ref="X28" si="43">SUM(X26:X27)</f>
        <v>0.26840108263481444</v>
      </c>
      <c r="Y28" s="301">
        <f t="shared" si="33"/>
        <v>9.6189999999999891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0.83875029596512596</v>
      </c>
      <c r="C35" s="300">
        <v>0.24255551429067282</v>
      </c>
      <c r="D35" s="300">
        <v>3.2620812925636705E-2</v>
      </c>
      <c r="E35" s="300">
        <f>SUM(B35:D35)</f>
        <v>1.1139266231814355</v>
      </c>
      <c r="F35" s="300"/>
      <c r="G35" s="300">
        <v>0.88084508732336508</v>
      </c>
      <c r="H35" s="300">
        <v>0.23214933077200112</v>
      </c>
      <c r="I35" s="300">
        <v>0.12060500570377237</v>
      </c>
      <c r="J35" s="300">
        <f>SUM(G35:I35)</f>
        <v>1.2335994237991386</v>
      </c>
      <c r="K35" s="300"/>
      <c r="L35" s="300">
        <v>0.98076563495156122</v>
      </c>
      <c r="M35" s="300">
        <v>0.25121408958135827</v>
      </c>
      <c r="N35" s="300">
        <v>8.12130571352562E-2</v>
      </c>
      <c r="O35" s="300">
        <f>SUM(L35:N35)</f>
        <v>1.3131927816681757</v>
      </c>
      <c r="P35" s="300"/>
      <c r="Q35" s="300">
        <v>1.0559707287587734</v>
      </c>
      <c r="R35" s="300">
        <v>0.2700943998356245</v>
      </c>
      <c r="S35" s="300">
        <v>8.9035267811066632E-2</v>
      </c>
      <c r="T35" s="300">
        <f>SUM(Q35:S35)</f>
        <v>1.4151003964054645</v>
      </c>
      <c r="U35" s="300"/>
      <c r="V35" s="300">
        <v>0.94020887020890653</v>
      </c>
      <c r="W35" s="300">
        <v>0.24342221619298388</v>
      </c>
      <c r="X35" s="300">
        <v>8.5084497490663311E-2</v>
      </c>
      <c r="Y35" s="300">
        <f>SUM(V35:X35)</f>
        <v>1.2687155838925537</v>
      </c>
    </row>
    <row r="36" spans="1:25" x14ac:dyDescent="0.2">
      <c r="A36" s="260" t="s">
        <v>364</v>
      </c>
      <c r="B36" s="300">
        <v>3.8434484319480871</v>
      </c>
      <c r="C36" s="300">
        <v>0.10329924092989723</v>
      </c>
      <c r="D36" s="300">
        <v>0.26232570394058247</v>
      </c>
      <c r="E36" s="300">
        <f t="shared" ref="E36:E37" si="44">SUM(B36:D36)</f>
        <v>4.2090733768185666</v>
      </c>
      <c r="F36" s="300"/>
      <c r="G36" s="300">
        <v>4.4254078386663975</v>
      </c>
      <c r="H36" s="300">
        <v>0.1072588680160428</v>
      </c>
      <c r="I36" s="300">
        <v>0.35373386951842195</v>
      </c>
      <c r="J36" s="300">
        <f t="shared" ref="J36:J37" si="45">SUM(G36:I36)</f>
        <v>4.8864005762008622</v>
      </c>
      <c r="K36" s="300"/>
      <c r="L36" s="300">
        <v>4.0342027326866132</v>
      </c>
      <c r="M36" s="300">
        <v>0.15398194319450478</v>
      </c>
      <c r="N36" s="300">
        <v>0.15162254245071896</v>
      </c>
      <c r="O36" s="300">
        <f t="shared" ref="O36:O37" si="46">SUM(L36:N36)</f>
        <v>4.3398072183318366</v>
      </c>
      <c r="P36" s="300"/>
      <c r="Q36" s="300">
        <v>4.3695769895099223</v>
      </c>
      <c r="R36" s="300">
        <v>0.1740857404219886</v>
      </c>
      <c r="S36" s="300">
        <v>0.16723687366263137</v>
      </c>
      <c r="T36" s="300">
        <f t="shared" ref="T36:T37" si="47">SUM(Q36:S36)</f>
        <v>4.7108996035945419</v>
      </c>
      <c r="U36" s="300"/>
      <c r="V36" s="300">
        <v>3.971407025627943</v>
      </c>
      <c r="W36" s="300">
        <v>0.16941380713648471</v>
      </c>
      <c r="X36" s="300">
        <v>0.15846358334300573</v>
      </c>
      <c r="Y36" s="300">
        <f t="shared" ref="Y36:Y37" si="48">SUM(V36:X36)</f>
        <v>4.2992844161074339</v>
      </c>
    </row>
    <row r="37" spans="1:25" x14ac:dyDescent="0.2">
      <c r="A37" s="264" t="s">
        <v>363</v>
      </c>
      <c r="B37" s="301">
        <f>SUM(B35:B36)</f>
        <v>4.6821987279132129</v>
      </c>
      <c r="C37" s="301">
        <f t="shared" ref="C37" si="49">SUM(C35:C36)</f>
        <v>0.34585475522057008</v>
      </c>
      <c r="D37" s="301">
        <f t="shared" ref="D37" si="50">SUM(D35:D36)</f>
        <v>0.2949465168662192</v>
      </c>
      <c r="E37" s="301">
        <f t="shared" si="44"/>
        <v>5.3230000000000022</v>
      </c>
      <c r="F37" s="301"/>
      <c r="G37" s="301">
        <f>SUM(G35:G36)</f>
        <v>5.3062529259897628</v>
      </c>
      <c r="H37" s="301">
        <f t="shared" ref="H37" si="51">SUM(H35:H36)</f>
        <v>0.3394081987880439</v>
      </c>
      <c r="I37" s="301">
        <f t="shared" ref="I37" si="52">SUM(I35:I36)</f>
        <v>0.47433887522219431</v>
      </c>
      <c r="J37" s="301">
        <f t="shared" si="45"/>
        <v>6.120000000000001</v>
      </c>
      <c r="K37" s="301"/>
      <c r="L37" s="301">
        <f>SUM(L35:L36)</f>
        <v>5.0149683676381747</v>
      </c>
      <c r="M37" s="301">
        <f t="shared" ref="M37" si="53">SUM(M35:M36)</f>
        <v>0.40519603277586302</v>
      </c>
      <c r="N37" s="301">
        <f t="shared" ref="N37" si="54">SUM(N35:N36)</f>
        <v>0.23283559958597516</v>
      </c>
      <c r="O37" s="301">
        <f t="shared" si="46"/>
        <v>5.6530000000000129</v>
      </c>
      <c r="P37" s="301"/>
      <c r="Q37" s="301">
        <f>SUM(Q35:Q36)</f>
        <v>5.425547718268696</v>
      </c>
      <c r="R37" s="301">
        <f t="shared" ref="R37" si="55">SUM(R35:R36)</f>
        <v>0.4441801402576131</v>
      </c>
      <c r="S37" s="301">
        <f t="shared" ref="S37" si="56">SUM(S35:S36)</f>
        <v>0.25627214147369803</v>
      </c>
      <c r="T37" s="301">
        <f t="shared" si="47"/>
        <v>6.1260000000000066</v>
      </c>
      <c r="U37" s="301"/>
      <c r="V37" s="301">
        <f>SUM(V35:V36)</f>
        <v>4.9116158958368494</v>
      </c>
      <c r="W37" s="301">
        <f t="shared" ref="W37" si="57">SUM(W35:W36)</f>
        <v>0.41283602332946856</v>
      </c>
      <c r="X37" s="301">
        <f t="shared" ref="X37" si="58">SUM(X35:X36)</f>
        <v>0.24354808083366902</v>
      </c>
      <c r="Y37" s="301">
        <f t="shared" si="48"/>
        <v>5.5679999999999872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3.499569832076622</v>
      </c>
      <c r="C44" s="300">
        <v>0.87317774183714225</v>
      </c>
      <c r="D44" s="300">
        <v>0.26174313153217482</v>
      </c>
      <c r="E44" s="300">
        <f>SUM(B44:D44)</f>
        <v>4.6344907054459386</v>
      </c>
      <c r="F44" s="300"/>
      <c r="G44" s="300">
        <v>3.9081410781511372</v>
      </c>
      <c r="H44" s="300">
        <v>1.1371128832542063</v>
      </c>
      <c r="I44" s="300">
        <v>0.39824047707766724</v>
      </c>
      <c r="J44" s="300">
        <f>SUM(G44:I44)</f>
        <v>5.4434944384830111</v>
      </c>
      <c r="K44" s="300"/>
      <c r="L44" s="300">
        <v>4.1316866547237137</v>
      </c>
      <c r="M44" s="300">
        <v>1.2062322604863656</v>
      </c>
      <c r="N44" s="300">
        <v>0.41402305526651251</v>
      </c>
      <c r="O44" s="300">
        <f>SUM(L44:N44)</f>
        <v>5.7519419704765919</v>
      </c>
      <c r="P44" s="300"/>
      <c r="Q44" s="300">
        <v>4.0565325432071955</v>
      </c>
      <c r="R44" s="300">
        <v>1.1529575568529662</v>
      </c>
      <c r="S44" s="300">
        <v>0.37796485737823687</v>
      </c>
      <c r="T44" s="300">
        <f>SUM(Q44:S44)</f>
        <v>5.5874549574383989</v>
      </c>
      <c r="U44" s="300"/>
      <c r="V44" s="300">
        <v>3.9266029220159697</v>
      </c>
      <c r="W44" s="300">
        <v>1.0870794764258613</v>
      </c>
      <c r="X44" s="300">
        <v>0.34479841439933628</v>
      </c>
      <c r="Y44" s="300">
        <f>SUM(V44:X44)</f>
        <v>5.358480812841167</v>
      </c>
    </row>
    <row r="45" spans="1:25" x14ac:dyDescent="0.2">
      <c r="A45" s="260" t="s">
        <v>364</v>
      </c>
      <c r="B45" s="300">
        <v>19.270865715424005</v>
      </c>
      <c r="C45" s="300">
        <v>0.39991606951861375</v>
      </c>
      <c r="D45" s="300">
        <v>2.0167275096114103</v>
      </c>
      <c r="E45" s="300">
        <f t="shared" ref="E45:E46" si="59">SUM(B45:D45)</f>
        <v>21.68750929455403</v>
      </c>
      <c r="F45" s="300"/>
      <c r="G45" s="300">
        <v>20.23497395096323</v>
      </c>
      <c r="H45" s="300">
        <v>0.66643393498636072</v>
      </c>
      <c r="I45" s="300">
        <v>1.1920976755674397</v>
      </c>
      <c r="J45" s="300">
        <f t="shared" ref="J45:J46" si="60">SUM(G45:I45)</f>
        <v>22.093505561517031</v>
      </c>
      <c r="K45" s="300"/>
      <c r="L45" s="300">
        <v>18.771893138109103</v>
      </c>
      <c r="M45" s="300">
        <v>1.0542220759508512</v>
      </c>
      <c r="N45" s="300">
        <v>1.1039428154634812</v>
      </c>
      <c r="O45" s="300">
        <f t="shared" ref="O45:O46" si="61">SUM(L45:N45)</f>
        <v>20.930058029523433</v>
      </c>
      <c r="P45" s="300"/>
      <c r="Q45" s="300">
        <v>18.244335424078695</v>
      </c>
      <c r="R45" s="300">
        <v>0.99115753227680237</v>
      </c>
      <c r="S45" s="300">
        <v>1.0470520862060815</v>
      </c>
      <c r="T45" s="300">
        <f t="shared" ref="T45:T46" si="62">SUM(Q45:S45)</f>
        <v>20.28254504256158</v>
      </c>
      <c r="U45" s="300"/>
      <c r="V45" s="300">
        <v>17.229432096683635</v>
      </c>
      <c r="W45" s="300">
        <v>0.94795452181881223</v>
      </c>
      <c r="X45" s="300">
        <v>1.0381325686563676</v>
      </c>
      <c r="Y45" s="300">
        <f t="shared" ref="Y45:Y46" si="63">SUM(V45:X45)</f>
        <v>19.215519187158815</v>
      </c>
    </row>
    <row r="46" spans="1:25" x14ac:dyDescent="0.2">
      <c r="A46" s="264" t="s">
        <v>363</v>
      </c>
      <c r="B46" s="301">
        <f>SUM(B44:B45)</f>
        <v>22.770435547500625</v>
      </c>
      <c r="C46" s="301">
        <f t="shared" ref="C46" si="64">SUM(C44:C45)</f>
        <v>1.2730938113557559</v>
      </c>
      <c r="D46" s="301">
        <f t="shared" ref="D46" si="65">SUM(D44:D45)</f>
        <v>2.2784706411435853</v>
      </c>
      <c r="E46" s="301">
        <f t="shared" si="59"/>
        <v>26.321999999999967</v>
      </c>
      <c r="F46" s="301"/>
      <c r="G46" s="301">
        <f>SUM(G44:G45)</f>
        <v>24.143115029114366</v>
      </c>
      <c r="H46" s="301">
        <f t="shared" ref="H46" si="66">SUM(H44:H45)</f>
        <v>1.8035468182405672</v>
      </c>
      <c r="I46" s="301">
        <f t="shared" ref="I46" si="67">SUM(I44:I45)</f>
        <v>1.590338152645107</v>
      </c>
      <c r="J46" s="301">
        <f t="shared" si="60"/>
        <v>27.537000000000038</v>
      </c>
      <c r="K46" s="301"/>
      <c r="L46" s="301">
        <f>SUM(L44:L45)</f>
        <v>22.903579792832815</v>
      </c>
      <c r="M46" s="301">
        <f t="shared" ref="M46" si="68">SUM(M44:M45)</f>
        <v>2.2604543364372169</v>
      </c>
      <c r="N46" s="301">
        <f t="shared" ref="N46" si="69">SUM(N44:N45)</f>
        <v>1.5179658707299937</v>
      </c>
      <c r="O46" s="301">
        <f t="shared" si="61"/>
        <v>26.682000000000027</v>
      </c>
      <c r="P46" s="301"/>
      <c r="Q46" s="301">
        <f>SUM(Q44:Q45)</f>
        <v>22.300867967285889</v>
      </c>
      <c r="R46" s="301">
        <f t="shared" ref="R46" si="70">SUM(R44:R45)</f>
        <v>2.1441150891297687</v>
      </c>
      <c r="S46" s="301">
        <f t="shared" ref="S46" si="71">SUM(S44:S45)</f>
        <v>1.4250169435843183</v>
      </c>
      <c r="T46" s="301">
        <f t="shared" si="62"/>
        <v>25.869999999999976</v>
      </c>
      <c r="U46" s="301"/>
      <c r="V46" s="301">
        <f>SUM(V44:V45)</f>
        <v>21.156035018699605</v>
      </c>
      <c r="W46" s="301">
        <f t="shared" ref="W46" si="72">SUM(W44:W45)</f>
        <v>2.0350339982446735</v>
      </c>
      <c r="X46" s="301">
        <f t="shared" ref="X46" si="73">SUM(X44:X45)</f>
        <v>1.3829309830557039</v>
      </c>
      <c r="Y46" s="301">
        <f t="shared" si="63"/>
        <v>24.573999999999984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0.10654313785708705</v>
      </c>
      <c r="C53" s="300">
        <v>2.796116057765274E-2</v>
      </c>
      <c r="D53" s="300">
        <v>4.275406816143293E-5</v>
      </c>
      <c r="E53" s="300">
        <f>SUM(B53:D53)</f>
        <v>0.13454705250290122</v>
      </c>
      <c r="F53" s="300"/>
      <c r="G53" s="300">
        <v>0.118692499518483</v>
      </c>
      <c r="H53" s="300">
        <v>2.5856896220990817E-2</v>
      </c>
      <c r="I53" s="300">
        <v>4.4504124305273681E-5</v>
      </c>
      <c r="J53" s="300">
        <f>SUM(G53:I53)</f>
        <v>0.14459389986377907</v>
      </c>
      <c r="K53" s="300"/>
      <c r="L53" s="300">
        <v>0.12555467800548112</v>
      </c>
      <c r="M53" s="300">
        <v>2.8117861482404912E-2</v>
      </c>
      <c r="N53" s="300">
        <v>0</v>
      </c>
      <c r="O53" s="300">
        <f>SUM(L53:N53)</f>
        <v>0.15367253948788603</v>
      </c>
      <c r="P53" s="300"/>
      <c r="Q53" s="300">
        <v>0.12200308782121826</v>
      </c>
      <c r="R53" s="300">
        <v>2.7067205521601884E-2</v>
      </c>
      <c r="S53" s="300">
        <v>0</v>
      </c>
      <c r="T53" s="300">
        <f>SUM(Q53:S53)</f>
        <v>0.14907029334282013</v>
      </c>
      <c r="U53" s="300"/>
      <c r="V53" s="300">
        <v>0.12304177039928284</v>
      </c>
      <c r="W53" s="300">
        <v>2.6777316735430164E-2</v>
      </c>
      <c r="X53" s="300">
        <v>0</v>
      </c>
      <c r="Y53" s="300">
        <f>SUM(V53:X53)</f>
        <v>0.14981908713471301</v>
      </c>
    </row>
    <row r="54" spans="1:25" x14ac:dyDescent="0.2">
      <c r="A54" s="260" t="s">
        <v>364</v>
      </c>
      <c r="B54" s="300">
        <v>0.38461559717474164</v>
      </c>
      <c r="C54" s="300">
        <v>8.7218299048863624E-3</v>
      </c>
      <c r="D54" s="300">
        <v>2.9115520417469953E-2</v>
      </c>
      <c r="E54" s="300">
        <f t="shared" ref="E54:E55" si="74">SUM(B54:D54)</f>
        <v>0.42245294749709794</v>
      </c>
      <c r="F54" s="300"/>
      <c r="G54" s="300">
        <v>0.31184039900441912</v>
      </c>
      <c r="H54" s="300">
        <v>7.5657011318018682E-3</v>
      </c>
      <c r="I54" s="300">
        <v>0</v>
      </c>
      <c r="J54" s="300">
        <f t="shared" ref="J54:J55" si="75">SUM(G54:I54)</f>
        <v>0.31940610013622101</v>
      </c>
      <c r="K54" s="300"/>
      <c r="L54" s="300">
        <v>0.3513402187138332</v>
      </c>
      <c r="M54" s="300">
        <v>5.9872417982807461E-3</v>
      </c>
      <c r="N54" s="300">
        <v>0</v>
      </c>
      <c r="O54" s="300">
        <f t="shared" ref="O54:O55" si="76">SUM(L54:N54)</f>
        <v>0.35732746051211395</v>
      </c>
      <c r="P54" s="300"/>
      <c r="Q54" s="300">
        <v>0.33608818454299666</v>
      </c>
      <c r="R54" s="300">
        <v>5.8415221141835411E-3</v>
      </c>
      <c r="S54" s="300">
        <v>0</v>
      </c>
      <c r="T54" s="300">
        <f t="shared" ref="T54:T55" si="77">SUM(Q54:S54)</f>
        <v>0.3419297066571802</v>
      </c>
      <c r="U54" s="300"/>
      <c r="V54" s="300">
        <v>0.32824527432217515</v>
      </c>
      <c r="W54" s="300">
        <v>5.9356385431119226E-3</v>
      </c>
      <c r="X54" s="300">
        <v>0</v>
      </c>
      <c r="Y54" s="300">
        <f t="shared" ref="Y54:Y55" si="78">SUM(V54:X54)</f>
        <v>0.33418091286528706</v>
      </c>
    </row>
    <row r="55" spans="1:25" x14ac:dyDescent="0.2">
      <c r="A55" s="264" t="s">
        <v>363</v>
      </c>
      <c r="B55" s="301">
        <f>SUM(B53:B54)</f>
        <v>0.49115873503182872</v>
      </c>
      <c r="C55" s="301">
        <f t="shared" ref="C55" si="79">SUM(C53:C54)</f>
        <v>3.6682990482539105E-2</v>
      </c>
      <c r="D55" s="301">
        <f t="shared" ref="D55" si="80">SUM(D53:D54)</f>
        <v>2.9158274485631387E-2</v>
      </c>
      <c r="E55" s="301">
        <f t="shared" si="74"/>
        <v>0.55699999999999916</v>
      </c>
      <c r="F55" s="301"/>
      <c r="G55" s="301">
        <f>SUM(G53:G54)</f>
        <v>0.43053289852290211</v>
      </c>
      <c r="H55" s="301">
        <f t="shared" ref="H55" si="81">SUM(H53:H54)</f>
        <v>3.3422597352792682E-2</v>
      </c>
      <c r="I55" s="301">
        <f t="shared" ref="I55" si="82">SUM(I53:I54)</f>
        <v>4.4504124305273681E-5</v>
      </c>
      <c r="J55" s="301">
        <f t="shared" si="75"/>
        <v>0.46400000000000008</v>
      </c>
      <c r="K55" s="301"/>
      <c r="L55" s="301">
        <f>SUM(L53:L54)</f>
        <v>0.47689489671931429</v>
      </c>
      <c r="M55" s="301">
        <f t="shared" ref="M55" si="83">SUM(M53:M54)</f>
        <v>3.410510328068566E-2</v>
      </c>
      <c r="N55" s="301">
        <f t="shared" ref="N55" si="84">SUM(N53:N54)</f>
        <v>0</v>
      </c>
      <c r="O55" s="301">
        <f t="shared" si="76"/>
        <v>0.5109999999999999</v>
      </c>
      <c r="P55" s="301"/>
      <c r="Q55" s="301">
        <f>SUM(Q53:Q54)</f>
        <v>0.45809127236421493</v>
      </c>
      <c r="R55" s="301">
        <f t="shared" ref="R55" si="85">SUM(R53:R54)</f>
        <v>3.2908727635785423E-2</v>
      </c>
      <c r="S55" s="301">
        <f t="shared" ref="S55" si="86">SUM(S53:S54)</f>
        <v>0</v>
      </c>
      <c r="T55" s="301">
        <f t="shared" si="77"/>
        <v>0.49100000000000033</v>
      </c>
      <c r="U55" s="301"/>
      <c r="V55" s="301">
        <f>SUM(V53:V54)</f>
        <v>0.45128704472145797</v>
      </c>
      <c r="W55" s="301">
        <f t="shared" ref="W55" si="87">SUM(W53:W54)</f>
        <v>3.2712955278542087E-2</v>
      </c>
      <c r="X55" s="301">
        <f t="shared" ref="X55" si="88">SUM(X53:X54)</f>
        <v>0</v>
      </c>
      <c r="Y55" s="301">
        <f t="shared" si="78"/>
        <v>0.48400000000000004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0.38549129944344274</v>
      </c>
      <c r="C62" s="300">
        <v>0.16995362972460476</v>
      </c>
      <c r="D62" s="300">
        <v>8.3820204892364844E-2</v>
      </c>
      <c r="E62" s="300">
        <f>SUM(B62:D62)</f>
        <v>0.6392651340604123</v>
      </c>
      <c r="F62" s="300"/>
      <c r="G62" s="300">
        <v>0.54281159554363434</v>
      </c>
      <c r="H62" s="300">
        <v>0.22381460076951259</v>
      </c>
      <c r="I62" s="300">
        <v>0</v>
      </c>
      <c r="J62" s="300">
        <f>SUM(G62:I62)</f>
        <v>0.76662619631314688</v>
      </c>
      <c r="K62" s="300"/>
      <c r="L62" s="300">
        <v>0.46281802987816639</v>
      </c>
      <c r="M62" s="300">
        <v>0.24115919774608796</v>
      </c>
      <c r="N62" s="300">
        <v>1.1223232006802464E-2</v>
      </c>
      <c r="O62" s="300">
        <f>SUM(L62:N62)</f>
        <v>0.71520045963105683</v>
      </c>
      <c r="P62" s="300"/>
      <c r="Q62" s="300">
        <v>0.4987646431407835</v>
      </c>
      <c r="R62" s="300">
        <v>0.25314899669882662</v>
      </c>
      <c r="S62" s="300">
        <v>1.1371094742354523E-2</v>
      </c>
      <c r="T62" s="300">
        <f>SUM(Q62:S62)</f>
        <v>0.76328473458196466</v>
      </c>
      <c r="U62" s="300"/>
      <c r="V62" s="300">
        <v>0.56528436948769123</v>
      </c>
      <c r="W62" s="300">
        <v>0.27215777603493596</v>
      </c>
      <c r="X62" s="300">
        <v>1.1794959796124249E-2</v>
      </c>
      <c r="Y62" s="300">
        <f>SUM(V62:X62)</f>
        <v>0.84923710531875141</v>
      </c>
    </row>
    <row r="63" spans="1:25" x14ac:dyDescent="0.2">
      <c r="A63" s="260" t="s">
        <v>364</v>
      </c>
      <c r="B63" s="300">
        <v>2.0224345865420412</v>
      </c>
      <c r="C63" s="300">
        <v>4.5447968237337329E-2</v>
      </c>
      <c r="D63" s="300">
        <v>6.8852311160199922E-2</v>
      </c>
      <c r="E63" s="300">
        <f t="shared" ref="E63:E64" si="89">SUM(B63:D63)</f>
        <v>2.1367348659395784</v>
      </c>
      <c r="F63" s="300"/>
      <c r="G63" s="300">
        <v>1.926219705020904</v>
      </c>
      <c r="H63" s="300">
        <v>0.14862050950147679</v>
      </c>
      <c r="I63" s="300">
        <v>9.9533589164470304E-2</v>
      </c>
      <c r="J63" s="300">
        <f t="shared" ref="J63:J64" si="90">SUM(G63:I63)</f>
        <v>2.174373803686851</v>
      </c>
      <c r="K63" s="300"/>
      <c r="L63" s="300">
        <v>1.4882005640835072</v>
      </c>
      <c r="M63" s="300">
        <v>0.48259897628543835</v>
      </c>
      <c r="N63" s="300">
        <v>0</v>
      </c>
      <c r="O63" s="300">
        <f t="shared" ref="O63:O64" si="91">SUM(L63:N63)</f>
        <v>1.9707995403689456</v>
      </c>
      <c r="P63" s="300"/>
      <c r="Q63" s="300">
        <v>1.5322550165019257</v>
      </c>
      <c r="R63" s="300">
        <v>0.50246024891611274</v>
      </c>
      <c r="S63" s="300">
        <v>0</v>
      </c>
      <c r="T63" s="300">
        <f t="shared" ref="T63:T64" si="92">SUM(Q63:S63)</f>
        <v>2.0347152654180385</v>
      </c>
      <c r="U63" s="300"/>
      <c r="V63" s="300">
        <v>1.590863404586182</v>
      </c>
      <c r="W63" s="300">
        <v>0.52989949009506632</v>
      </c>
      <c r="X63" s="300">
        <v>0</v>
      </c>
      <c r="Y63" s="300">
        <f t="shared" ref="Y63:Y64" si="93">SUM(V63:X63)</f>
        <v>2.1207628946812482</v>
      </c>
    </row>
    <row r="64" spans="1:25" x14ac:dyDescent="0.2">
      <c r="A64" s="264" t="s">
        <v>363</v>
      </c>
      <c r="B64" s="301">
        <f>SUM(B62:B63)</f>
        <v>2.4079258859854837</v>
      </c>
      <c r="C64" s="301">
        <f t="shared" ref="C64" si="94">SUM(C62:C63)</f>
        <v>0.21540159796194208</v>
      </c>
      <c r="D64" s="301">
        <f t="shared" ref="D64" si="95">SUM(D62:D63)</f>
        <v>0.15267251605256477</v>
      </c>
      <c r="E64" s="301">
        <f t="shared" si="89"/>
        <v>2.7759999999999905</v>
      </c>
      <c r="F64" s="301"/>
      <c r="G64" s="301">
        <f>SUM(G62:G63)</f>
        <v>2.4690313005645383</v>
      </c>
      <c r="H64" s="301">
        <f t="shared" ref="H64" si="96">SUM(H62:H63)</f>
        <v>0.37243511027098941</v>
      </c>
      <c r="I64" s="301">
        <f t="shared" ref="I64" si="97">SUM(I62:I63)</f>
        <v>9.9533589164470304E-2</v>
      </c>
      <c r="J64" s="301">
        <f t="shared" si="90"/>
        <v>2.9409999999999981</v>
      </c>
      <c r="K64" s="301"/>
      <c r="L64" s="301">
        <f>SUM(L62:L63)</f>
        <v>1.9510185939616735</v>
      </c>
      <c r="M64" s="301">
        <f t="shared" ref="M64" si="98">SUM(M62:M63)</f>
        <v>0.72375817403152631</v>
      </c>
      <c r="N64" s="301">
        <f t="shared" ref="N64" si="99">SUM(N62:N63)</f>
        <v>1.1223232006802464E-2</v>
      </c>
      <c r="O64" s="301">
        <f t="shared" si="91"/>
        <v>2.6860000000000022</v>
      </c>
      <c r="P64" s="301"/>
      <c r="Q64" s="301">
        <f>SUM(Q62:Q63)</f>
        <v>2.031019659642709</v>
      </c>
      <c r="R64" s="301">
        <f t="shared" ref="R64" si="100">SUM(R62:R63)</f>
        <v>0.75560924561493936</v>
      </c>
      <c r="S64" s="301">
        <f t="shared" ref="S64" si="101">SUM(S62:S63)</f>
        <v>1.1371094742354523E-2</v>
      </c>
      <c r="T64" s="301">
        <f t="shared" si="92"/>
        <v>2.7980000000000027</v>
      </c>
      <c r="U64" s="301"/>
      <c r="V64" s="301">
        <f>SUM(V62:V63)</f>
        <v>2.1561477740738733</v>
      </c>
      <c r="W64" s="301">
        <f t="shared" ref="W64" si="102">SUM(W62:W63)</f>
        <v>0.80205726613000228</v>
      </c>
      <c r="X64" s="301">
        <f t="shared" ref="X64" si="103">SUM(X62:X63)</f>
        <v>1.1794959796124249E-2</v>
      </c>
      <c r="Y64" s="301">
        <f t="shared" si="93"/>
        <v>2.9699999999999998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1.6936118255818502</v>
      </c>
      <c r="C71" s="300">
        <v>1.30749083924715</v>
      </c>
      <c r="D71" s="300">
        <v>0.58704714390643431</v>
      </c>
      <c r="E71" s="300">
        <f>SUM(B71:D71)</f>
        <v>3.5881498087354347</v>
      </c>
      <c r="F71" s="300"/>
      <c r="G71" s="300">
        <v>2.1912372630923063</v>
      </c>
      <c r="H71" s="300">
        <v>1.2360970245735814</v>
      </c>
      <c r="I71" s="300">
        <v>0.59830255343608008</v>
      </c>
      <c r="J71" s="300">
        <f>SUM(G71:I71)</f>
        <v>4.0256368411019681</v>
      </c>
      <c r="K71" s="300"/>
      <c r="L71" s="300">
        <v>2.0825349653375729</v>
      </c>
      <c r="M71" s="300">
        <v>1.3013427759686758</v>
      </c>
      <c r="N71" s="300">
        <v>0.59400423941027791</v>
      </c>
      <c r="O71" s="300">
        <f>SUM(L71:N71)</f>
        <v>3.9778819807165262</v>
      </c>
      <c r="P71" s="300"/>
      <c r="Q71" s="300">
        <v>2.0856328417710999</v>
      </c>
      <c r="R71" s="300">
        <v>1.3118682790686287</v>
      </c>
      <c r="S71" s="300">
        <v>0.59760292716610153</v>
      </c>
      <c r="T71" s="300">
        <f>SUM(Q71:S71)</f>
        <v>3.99510404800583</v>
      </c>
      <c r="U71" s="300"/>
      <c r="V71" s="300">
        <v>2.1588180835365631</v>
      </c>
      <c r="W71" s="300">
        <v>1.3729934534699206</v>
      </c>
      <c r="X71" s="300">
        <v>0.6359735371884252</v>
      </c>
      <c r="Y71" s="300">
        <f>SUM(V71:X71)</f>
        <v>4.1677850741949092</v>
      </c>
    </row>
    <row r="72" spans="1:25" x14ac:dyDescent="0.2">
      <c r="A72" s="260" t="s">
        <v>364</v>
      </c>
      <c r="B72" s="300">
        <v>11.920766033589695</v>
      </c>
      <c r="C72" s="300">
        <v>0.87558273358220873</v>
      </c>
      <c r="D72" s="300">
        <v>6.3795014240926484</v>
      </c>
      <c r="E72" s="300">
        <f t="shared" ref="E72:E73" si="104">SUM(B72:D72)</f>
        <v>19.175850191264551</v>
      </c>
      <c r="F72" s="300"/>
      <c r="G72" s="300">
        <v>12.62006543434512</v>
      </c>
      <c r="H72" s="300">
        <v>0.55020703935070681</v>
      </c>
      <c r="I72" s="300">
        <v>13.151090685202133</v>
      </c>
      <c r="J72" s="300">
        <f t="shared" ref="J72:J73" si="105">SUM(G72:I72)</f>
        <v>26.32136315889796</v>
      </c>
      <c r="K72" s="300"/>
      <c r="L72" s="300">
        <v>11.344473249975728</v>
      </c>
      <c r="M72" s="300">
        <v>0.72141904605719775</v>
      </c>
      <c r="N72" s="300">
        <v>12.220225723250573</v>
      </c>
      <c r="O72" s="300">
        <f t="shared" ref="O72:O73" si="106">SUM(L72:N72)</f>
        <v>24.286118019283499</v>
      </c>
      <c r="P72" s="300"/>
      <c r="Q72" s="300">
        <v>11.169362228369959</v>
      </c>
      <c r="R72" s="300">
        <v>0.73254109099178266</v>
      </c>
      <c r="S72" s="300">
        <v>12.306992632632433</v>
      </c>
      <c r="T72" s="300">
        <f t="shared" ref="T72:T73" si="107">SUM(Q72:S72)</f>
        <v>24.208895951994172</v>
      </c>
      <c r="U72" s="300"/>
      <c r="V72" s="300">
        <v>11.044987889420049</v>
      </c>
      <c r="W72" s="300">
        <v>0.77523881888611845</v>
      </c>
      <c r="X72" s="300">
        <v>12.844988217498926</v>
      </c>
      <c r="Y72" s="300">
        <f t="shared" ref="Y72:Y73" si="108">SUM(V72:X72)</f>
        <v>24.665214925805095</v>
      </c>
    </row>
    <row r="73" spans="1:25" x14ac:dyDescent="0.2">
      <c r="A73" s="264" t="s">
        <v>363</v>
      </c>
      <c r="B73" s="301">
        <f>SUM(B71:B72)</f>
        <v>13.614377859171546</v>
      </c>
      <c r="C73" s="301">
        <f t="shared" ref="C73" si="109">SUM(C71:C72)</f>
        <v>2.1830735728293589</v>
      </c>
      <c r="D73" s="301">
        <f t="shared" ref="D73" si="110">SUM(D71:D72)</f>
        <v>6.9665485679990828</v>
      </c>
      <c r="E73" s="301">
        <f t="shared" si="104"/>
        <v>22.763999999999989</v>
      </c>
      <c r="F73" s="301"/>
      <c r="G73" s="301">
        <f>SUM(G71:G72)</f>
        <v>14.811302697437426</v>
      </c>
      <c r="H73" s="301">
        <f t="shared" ref="H73" si="111">SUM(H71:H72)</f>
        <v>1.7863040639242882</v>
      </c>
      <c r="I73" s="301">
        <f t="shared" ref="I73" si="112">SUM(I71:I72)</f>
        <v>13.749393238638213</v>
      </c>
      <c r="J73" s="301">
        <f t="shared" si="105"/>
        <v>30.346999999999927</v>
      </c>
      <c r="K73" s="301"/>
      <c r="L73" s="301">
        <f>SUM(L71:L72)</f>
        <v>13.4270082153133</v>
      </c>
      <c r="M73" s="301">
        <f t="shared" ref="M73" si="113">SUM(M71:M72)</f>
        <v>2.0227618220258736</v>
      </c>
      <c r="N73" s="301">
        <f t="shared" ref="N73" si="114">SUM(N71:N72)</f>
        <v>12.814229962660852</v>
      </c>
      <c r="O73" s="301">
        <f t="shared" si="106"/>
        <v>28.264000000000024</v>
      </c>
      <c r="P73" s="301"/>
      <c r="Q73" s="301">
        <f>SUM(Q71:Q72)</f>
        <v>13.254995070141058</v>
      </c>
      <c r="R73" s="301">
        <f t="shared" ref="R73" si="115">SUM(R71:R72)</f>
        <v>2.0444093700604116</v>
      </c>
      <c r="S73" s="301">
        <f t="shared" ref="S73" si="116">SUM(S71:S72)</f>
        <v>12.904595559798535</v>
      </c>
      <c r="T73" s="301">
        <f t="shared" si="107"/>
        <v>28.204000000000008</v>
      </c>
      <c r="U73" s="301"/>
      <c r="V73" s="301">
        <f>SUM(V71:V72)</f>
        <v>13.203805972956612</v>
      </c>
      <c r="W73" s="301">
        <f t="shared" ref="W73" si="117">SUM(W71:W72)</f>
        <v>2.1482322723560392</v>
      </c>
      <c r="X73" s="301">
        <f t="shared" ref="X73" si="118">SUM(X71:X72)</f>
        <v>13.480961754687351</v>
      </c>
      <c r="Y73" s="301">
        <f t="shared" si="108"/>
        <v>28.833000000000006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9.7452876963016575</v>
      </c>
      <c r="C80" s="300">
        <v>13.887992384320242</v>
      </c>
      <c r="D80" s="300">
        <v>0.71442659019665256</v>
      </c>
      <c r="E80" s="300">
        <f>SUM(B80:D80)</f>
        <v>24.347706670818553</v>
      </c>
      <c r="F80" s="300"/>
      <c r="G80" s="300">
        <v>10.192592248054273</v>
      </c>
      <c r="H80" s="300">
        <v>13.170257633642182</v>
      </c>
      <c r="I80" s="300">
        <v>0.76057848459724153</v>
      </c>
      <c r="J80" s="300">
        <f>SUM(G80:I80)</f>
        <v>24.123428366293698</v>
      </c>
      <c r="K80" s="300"/>
      <c r="L80" s="300">
        <v>10.068495369504722</v>
      </c>
      <c r="M80" s="300">
        <v>13.047173911821471</v>
      </c>
      <c r="N80" s="300">
        <v>1.5228179988723736</v>
      </c>
      <c r="O80" s="300">
        <f>SUM(L80:N80)</f>
        <v>24.638487280198564</v>
      </c>
      <c r="P80" s="300"/>
      <c r="Q80" s="300">
        <v>10.550101493514541</v>
      </c>
      <c r="R80" s="300">
        <v>12.610817161187454</v>
      </c>
      <c r="S80" s="300">
        <v>1.5742317487766244</v>
      </c>
      <c r="T80" s="300">
        <f>SUM(Q80:S80)</f>
        <v>24.73515040347862</v>
      </c>
      <c r="U80" s="300"/>
      <c r="V80" s="300">
        <v>11.381806916736659</v>
      </c>
      <c r="W80" s="300">
        <v>11.770931691150663</v>
      </c>
      <c r="X80" s="300">
        <v>1.6810140798259763</v>
      </c>
      <c r="Y80" s="300">
        <f>SUM(V80:X80)</f>
        <v>24.8337526877133</v>
      </c>
    </row>
    <row r="81" spans="1:25" x14ac:dyDescent="0.2">
      <c r="A81" s="260" t="s">
        <v>364</v>
      </c>
      <c r="B81" s="300">
        <v>21.692269686811432</v>
      </c>
      <c r="C81" s="300">
        <v>6.3447625574925546</v>
      </c>
      <c r="D81" s="300">
        <v>3.1662610848774797</v>
      </c>
      <c r="E81" s="300">
        <f t="shared" ref="E81:E82" si="119">SUM(B81:D81)</f>
        <v>31.203293329181466</v>
      </c>
      <c r="F81" s="300"/>
      <c r="G81" s="300">
        <v>21.876056770376227</v>
      </c>
      <c r="H81" s="300">
        <v>6.1611430858315615</v>
      </c>
      <c r="I81" s="300">
        <v>3.5933717774984451</v>
      </c>
      <c r="J81" s="300">
        <f t="shared" ref="J81:J82" si="120">SUM(G81:I81)</f>
        <v>31.630571633706232</v>
      </c>
      <c r="K81" s="300"/>
      <c r="L81" s="300">
        <v>20.857804460230216</v>
      </c>
      <c r="M81" s="300">
        <v>7.5090125820362239</v>
      </c>
      <c r="N81" s="300">
        <v>1.735695677534961</v>
      </c>
      <c r="O81" s="300">
        <f t="shared" ref="O81:O82" si="121">SUM(L81:N81)</f>
        <v>30.1025127198014</v>
      </c>
      <c r="P81" s="300"/>
      <c r="Q81" s="300">
        <v>21.222535924097539</v>
      </c>
      <c r="R81" s="300">
        <v>7.5435342977727888</v>
      </c>
      <c r="S81" s="300">
        <v>1.7657793746510406</v>
      </c>
      <c r="T81" s="300">
        <f t="shared" ref="T81:T82" si="122">SUM(Q81:S81)</f>
        <v>30.531849596521369</v>
      </c>
      <c r="U81" s="300"/>
      <c r="V81" s="300">
        <v>21.471353579906562</v>
      </c>
      <c r="W81" s="300">
        <v>7.6154451020685023</v>
      </c>
      <c r="X81" s="300">
        <v>1.801448630311635</v>
      </c>
      <c r="Y81" s="300">
        <f t="shared" ref="Y81:Y82" si="123">SUM(V81:X81)</f>
        <v>30.888247312286701</v>
      </c>
    </row>
    <row r="82" spans="1:25" x14ac:dyDescent="0.2">
      <c r="A82" s="264" t="s">
        <v>363</v>
      </c>
      <c r="B82" s="301">
        <f>SUM(B80:B81)</f>
        <v>31.437557383113088</v>
      </c>
      <c r="C82" s="301">
        <f t="shared" ref="C82" si="124">SUM(C80:C81)</f>
        <v>20.232754941812797</v>
      </c>
      <c r="D82" s="301">
        <f t="shared" ref="D82" si="125">SUM(D80:D81)</f>
        <v>3.8806876750741321</v>
      </c>
      <c r="E82" s="301">
        <f t="shared" si="119"/>
        <v>55.551000000000023</v>
      </c>
      <c r="F82" s="301"/>
      <c r="G82" s="301">
        <f>SUM(G80:G81)</f>
        <v>32.068649018430499</v>
      </c>
      <c r="H82" s="301">
        <f t="shared" ref="H82" si="126">SUM(H80:H81)</f>
        <v>19.331400719473741</v>
      </c>
      <c r="I82" s="301">
        <f t="shared" ref="I82" si="127">SUM(I80:I81)</f>
        <v>4.3539502620956867</v>
      </c>
      <c r="J82" s="301">
        <f t="shared" si="120"/>
        <v>55.753999999999927</v>
      </c>
      <c r="K82" s="301"/>
      <c r="L82" s="301">
        <f>SUM(L80:L81)</f>
        <v>30.926299829734937</v>
      </c>
      <c r="M82" s="301">
        <f t="shared" ref="M82" si="128">SUM(M80:M81)</f>
        <v>20.556186493857695</v>
      </c>
      <c r="N82" s="301">
        <f t="shared" ref="N82" si="129">SUM(N80:N81)</f>
        <v>3.2585136764073344</v>
      </c>
      <c r="O82" s="301">
        <f t="shared" si="121"/>
        <v>54.740999999999964</v>
      </c>
      <c r="P82" s="301"/>
      <c r="Q82" s="301">
        <f>SUM(Q80:Q81)</f>
        <v>31.772637417612081</v>
      </c>
      <c r="R82" s="301">
        <f t="shared" ref="R82" si="130">SUM(R80:R81)</f>
        <v>20.154351458960242</v>
      </c>
      <c r="S82" s="301">
        <f t="shared" ref="S82" si="131">SUM(S80:S81)</f>
        <v>3.340011123427665</v>
      </c>
      <c r="T82" s="301">
        <f t="shared" si="122"/>
        <v>55.266999999999989</v>
      </c>
      <c r="U82" s="301"/>
      <c r="V82" s="301">
        <f>SUM(V80:V81)</f>
        <v>32.85316049664322</v>
      </c>
      <c r="W82" s="301">
        <f t="shared" ref="W82" si="132">SUM(W80:W81)</f>
        <v>19.386376793219164</v>
      </c>
      <c r="X82" s="301">
        <f t="shared" ref="X82" si="133">SUM(X80:X81)</f>
        <v>3.4824627101376113</v>
      </c>
      <c r="Y82" s="301">
        <f t="shared" si="123"/>
        <v>55.721999999999994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1.8955453668633979</v>
      </c>
      <c r="C89" s="300">
        <v>1.0891430933144033</v>
      </c>
      <c r="D89" s="300">
        <v>0.11700560610197275</v>
      </c>
      <c r="E89" s="300">
        <f>SUM(B89:D89)</f>
        <v>3.1016940662797738</v>
      </c>
      <c r="F89" s="300"/>
      <c r="G89" s="300">
        <v>2.2885989075697761</v>
      </c>
      <c r="H89" s="300">
        <v>1.3840209693100609</v>
      </c>
      <c r="I89" s="300">
        <v>0.26291469316844129</v>
      </c>
      <c r="J89" s="300">
        <f>SUM(G89:I89)</f>
        <v>3.9355345700482784</v>
      </c>
      <c r="K89" s="300"/>
      <c r="L89" s="300">
        <v>2.0317121788159147</v>
      </c>
      <c r="M89" s="300">
        <v>1.3649313886891377</v>
      </c>
      <c r="N89" s="300">
        <v>6.7910464342714874E-2</v>
      </c>
      <c r="O89" s="300">
        <f>SUM(L89:N89)</f>
        <v>3.4645540318477672</v>
      </c>
      <c r="P89" s="300"/>
      <c r="Q89" s="300">
        <v>2.2850424218849859</v>
      </c>
      <c r="R89" s="300">
        <v>1.557398904118811</v>
      </c>
      <c r="S89" s="300">
        <v>7.1332556465275254E-2</v>
      </c>
      <c r="T89" s="300">
        <f>SUM(Q89:S89)</f>
        <v>3.913773882469072</v>
      </c>
      <c r="U89" s="300"/>
      <c r="V89" s="300">
        <v>2.4693063616991107</v>
      </c>
      <c r="W89" s="300">
        <v>1.7485744834854493</v>
      </c>
      <c r="X89" s="300">
        <v>7.1886028925327972E-2</v>
      </c>
      <c r="Y89" s="300">
        <f>SUM(V89:X89)</f>
        <v>4.2897668741098878</v>
      </c>
    </row>
    <row r="90" spans="1:25" x14ac:dyDescent="0.2">
      <c r="A90" s="260" t="s">
        <v>364</v>
      </c>
      <c r="B90" s="300">
        <v>9.146074580274961</v>
      </c>
      <c r="C90" s="300">
        <v>0.83031251011566987</v>
      </c>
      <c r="D90" s="300">
        <v>2.1009188433295969</v>
      </c>
      <c r="E90" s="300">
        <f t="shared" ref="E90:E91" si="134">SUM(B90:D90)</f>
        <v>12.077305933720227</v>
      </c>
      <c r="F90" s="300"/>
      <c r="G90" s="300">
        <v>8.8293390645390506</v>
      </c>
      <c r="H90" s="300">
        <v>1.0196196202248724</v>
      </c>
      <c r="I90" s="300">
        <v>3.0225067451878038</v>
      </c>
      <c r="J90" s="300">
        <f t="shared" ref="J90:J91" si="135">SUM(G90:I90)</f>
        <v>12.871465429951726</v>
      </c>
      <c r="K90" s="300"/>
      <c r="L90" s="300">
        <v>8.5134557495184957</v>
      </c>
      <c r="M90" s="300">
        <v>1.5759019682488431</v>
      </c>
      <c r="N90" s="300">
        <v>2.2700882503848834</v>
      </c>
      <c r="O90" s="300">
        <f t="shared" ref="O90:O91" si="136">SUM(L90:N90)</f>
        <v>12.359445968152222</v>
      </c>
      <c r="P90" s="300"/>
      <c r="Q90" s="300">
        <v>9.1999278505068691</v>
      </c>
      <c r="R90" s="300">
        <v>1.7141247613311368</v>
      </c>
      <c r="S90" s="300">
        <v>2.462173505692951</v>
      </c>
      <c r="T90" s="300">
        <f t="shared" ref="T90:T91" si="137">SUM(Q90:S90)</f>
        <v>13.376226117530956</v>
      </c>
      <c r="U90" s="300"/>
      <c r="V90" s="300">
        <v>9.3322527824633852</v>
      </c>
      <c r="W90" s="300">
        <v>1.8314348292673595</v>
      </c>
      <c r="X90" s="300">
        <v>2.6155455141593587</v>
      </c>
      <c r="Y90" s="300">
        <f t="shared" ref="Y90:Y91" si="138">SUM(V90:X90)</f>
        <v>13.779233125890102</v>
      </c>
    </row>
    <row r="91" spans="1:25" x14ac:dyDescent="0.2">
      <c r="A91" s="264" t="s">
        <v>363</v>
      </c>
      <c r="B91" s="301">
        <f>SUM(B89:B90)</f>
        <v>11.04161994713836</v>
      </c>
      <c r="C91" s="301">
        <f t="shared" ref="C91" si="139">SUM(C89:C90)</f>
        <v>1.9194556034300732</v>
      </c>
      <c r="D91" s="301">
        <f t="shared" ref="D91" si="140">SUM(D89:D90)</f>
        <v>2.2179244494315697</v>
      </c>
      <c r="E91" s="301">
        <f t="shared" si="134"/>
        <v>15.179000000000002</v>
      </c>
      <c r="F91" s="301"/>
      <c r="G91" s="301">
        <f>SUM(G89:G90)</f>
        <v>11.117937972108827</v>
      </c>
      <c r="H91" s="301">
        <f t="shared" ref="H91" si="141">SUM(H89:H90)</f>
        <v>2.4036405895349331</v>
      </c>
      <c r="I91" s="301">
        <f t="shared" ref="I91" si="142">SUM(I89:I90)</f>
        <v>3.285421438356245</v>
      </c>
      <c r="J91" s="301">
        <f t="shared" si="135"/>
        <v>16.807000000000006</v>
      </c>
      <c r="K91" s="301"/>
      <c r="L91" s="301">
        <f>SUM(L89:L90)</f>
        <v>10.545167928334411</v>
      </c>
      <c r="M91" s="301">
        <f t="shared" ref="M91" si="143">SUM(M89:M90)</f>
        <v>2.940833356937981</v>
      </c>
      <c r="N91" s="301">
        <f t="shared" ref="N91" si="144">SUM(N89:N90)</f>
        <v>2.3379987147275982</v>
      </c>
      <c r="O91" s="301">
        <f t="shared" si="136"/>
        <v>15.823999999999991</v>
      </c>
      <c r="P91" s="301"/>
      <c r="Q91" s="301">
        <f>SUM(Q89:Q90)</f>
        <v>11.484970272391855</v>
      </c>
      <c r="R91" s="301">
        <f t="shared" ref="R91" si="145">SUM(R89:R90)</f>
        <v>3.2715236654499478</v>
      </c>
      <c r="S91" s="301">
        <f t="shared" ref="S91" si="146">SUM(S89:S90)</f>
        <v>2.5335060621582262</v>
      </c>
      <c r="T91" s="301">
        <f t="shared" si="137"/>
        <v>17.290000000000028</v>
      </c>
      <c r="U91" s="301"/>
      <c r="V91" s="301">
        <f>SUM(V89:V90)</f>
        <v>11.801559144162496</v>
      </c>
      <c r="W91" s="301">
        <f t="shared" ref="W91" si="147">SUM(W89:W90)</f>
        <v>3.580009312752809</v>
      </c>
      <c r="X91" s="301">
        <f t="shared" ref="X91" si="148">SUM(X89:X90)</f>
        <v>2.6874315430846867</v>
      </c>
      <c r="Y91" s="301">
        <f t="shared" si="138"/>
        <v>18.068999999999992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3.4872068316192237</v>
      </c>
      <c r="C98" s="300">
        <v>7.0945292791235435</v>
      </c>
      <c r="D98" s="300">
        <v>0.69320199167139196</v>
      </c>
      <c r="E98" s="300">
        <f>SUM(B98:D98)</f>
        <v>11.27493810241416</v>
      </c>
      <c r="F98" s="300"/>
      <c r="G98" s="300">
        <v>3.7155660048611838</v>
      </c>
      <c r="H98" s="300">
        <v>8.4159936065723038</v>
      </c>
      <c r="I98" s="300">
        <v>0.43397535229813605</v>
      </c>
      <c r="J98" s="300">
        <f>SUM(G98:I98)</f>
        <v>12.565534963731624</v>
      </c>
      <c r="K98" s="300"/>
      <c r="L98" s="300">
        <v>4.4108929771982641</v>
      </c>
      <c r="M98" s="300">
        <v>8.3644941487380926</v>
      </c>
      <c r="N98" s="300">
        <v>0.78607164143090602</v>
      </c>
      <c r="O98" s="300">
        <f>SUM(L98:N98)</f>
        <v>13.561458767367263</v>
      </c>
      <c r="P98" s="300"/>
      <c r="Q98" s="300">
        <v>4.805066268993591</v>
      </c>
      <c r="R98" s="300">
        <v>9.0743356447732513</v>
      </c>
      <c r="S98" s="300">
        <v>0.8337683890991372</v>
      </c>
      <c r="T98" s="300">
        <f>SUM(Q98:S98)</f>
        <v>14.713170302865979</v>
      </c>
      <c r="U98" s="300"/>
      <c r="V98" s="300">
        <v>6.0622118468320361</v>
      </c>
      <c r="W98" s="300">
        <v>11.249406323174609</v>
      </c>
      <c r="X98" s="300">
        <v>1.0335381977814482</v>
      </c>
      <c r="Y98" s="300">
        <f>SUM(V98:X98)</f>
        <v>18.345156367788093</v>
      </c>
    </row>
    <row r="99" spans="1:25" x14ac:dyDescent="0.2">
      <c r="A99" s="260" t="s">
        <v>364</v>
      </c>
      <c r="B99" s="300">
        <v>4.5751845312654478</v>
      </c>
      <c r="C99" s="300">
        <v>4.6983833286025591</v>
      </c>
      <c r="D99" s="300">
        <v>0.68549403771779949</v>
      </c>
      <c r="E99" s="300">
        <f t="shared" ref="E99:E100" si="149">SUM(B99:D99)</f>
        <v>9.959061897585805</v>
      </c>
      <c r="F99" s="300"/>
      <c r="G99" s="300">
        <v>5.1516347180083377</v>
      </c>
      <c r="H99" s="300">
        <v>5.0482441331752748</v>
      </c>
      <c r="I99" s="300">
        <v>0.7035861850847569</v>
      </c>
      <c r="J99" s="300">
        <f t="shared" ref="J99:J100" si="150">SUM(G99:I99)</f>
        <v>10.903465036268368</v>
      </c>
      <c r="K99" s="300"/>
      <c r="L99" s="300">
        <v>5.181559398258254</v>
      </c>
      <c r="M99" s="300">
        <v>5.5125013699711181</v>
      </c>
      <c r="N99" s="300">
        <v>0.50148046440337535</v>
      </c>
      <c r="O99" s="300">
        <f t="shared" ref="O99:O100" si="151">SUM(L99:N99)</f>
        <v>11.195541232632747</v>
      </c>
      <c r="P99" s="300"/>
      <c r="Q99" s="300">
        <v>5.6475254933516252</v>
      </c>
      <c r="R99" s="300">
        <v>6.0239904062374734</v>
      </c>
      <c r="S99" s="300">
        <v>0.53331379754490271</v>
      </c>
      <c r="T99" s="300">
        <f t="shared" ref="T99:T100" si="152">SUM(Q99:S99)</f>
        <v>12.204829697134002</v>
      </c>
      <c r="U99" s="300"/>
      <c r="V99" s="300">
        <v>7.1744972086920278</v>
      </c>
      <c r="W99" s="300">
        <v>7.5192543458937067</v>
      </c>
      <c r="X99" s="300">
        <v>0.66209207762619293</v>
      </c>
      <c r="Y99" s="300">
        <f t="shared" ref="Y99:Y100" si="153">SUM(V99:X99)</f>
        <v>15.355843632211927</v>
      </c>
    </row>
    <row r="100" spans="1:25" x14ac:dyDescent="0.2">
      <c r="A100" s="264" t="s">
        <v>363</v>
      </c>
      <c r="B100" s="301">
        <f>SUM(B98:B99)</f>
        <v>8.0623913628846715</v>
      </c>
      <c r="C100" s="301">
        <f t="shared" ref="C100" si="154">SUM(C98:C99)</f>
        <v>11.792912607726102</v>
      </c>
      <c r="D100" s="301">
        <f t="shared" ref="D100" si="155">SUM(D98:D99)</f>
        <v>1.3786960293891914</v>
      </c>
      <c r="E100" s="301">
        <f t="shared" si="149"/>
        <v>21.233999999999966</v>
      </c>
      <c r="F100" s="301"/>
      <c r="G100" s="301">
        <f>SUM(G98:G99)</f>
        <v>8.8672007228695211</v>
      </c>
      <c r="H100" s="301">
        <f t="shared" ref="H100" si="156">SUM(H98:H99)</f>
        <v>13.464237739747578</v>
      </c>
      <c r="I100" s="301">
        <f t="shared" ref="I100" si="157">SUM(I98:I99)</f>
        <v>1.1375615373828929</v>
      </c>
      <c r="J100" s="301">
        <f t="shared" si="150"/>
        <v>23.468999999999994</v>
      </c>
      <c r="K100" s="301"/>
      <c r="L100" s="301">
        <f>SUM(L98:L99)</f>
        <v>9.5924523754565172</v>
      </c>
      <c r="M100" s="301">
        <f t="shared" ref="M100" si="158">SUM(M98:M99)</f>
        <v>13.876995518709212</v>
      </c>
      <c r="N100" s="301">
        <f t="shared" ref="N100" si="159">SUM(N98:N99)</f>
        <v>1.2875521058342814</v>
      </c>
      <c r="O100" s="301">
        <f t="shared" si="151"/>
        <v>24.757000000000009</v>
      </c>
      <c r="P100" s="301"/>
      <c r="Q100" s="301">
        <f>SUM(Q98:Q99)</f>
        <v>10.452591762345216</v>
      </c>
      <c r="R100" s="301">
        <f t="shared" ref="R100" si="160">SUM(R98:R99)</f>
        <v>15.098326051010725</v>
      </c>
      <c r="S100" s="301">
        <f t="shared" ref="S100" si="161">SUM(S98:S99)</f>
        <v>1.3670821866440399</v>
      </c>
      <c r="T100" s="301">
        <f t="shared" si="152"/>
        <v>26.917999999999981</v>
      </c>
      <c r="U100" s="301"/>
      <c r="V100" s="301">
        <f>SUM(V98:V99)</f>
        <v>13.236709055524063</v>
      </c>
      <c r="W100" s="301">
        <f t="shared" ref="W100" si="162">SUM(W98:W99)</f>
        <v>18.768660669068318</v>
      </c>
      <c r="X100" s="301">
        <f t="shared" ref="X100" si="163">SUM(X98:X99)</f>
        <v>1.6956302754076411</v>
      </c>
      <c r="Y100" s="301">
        <f t="shared" si="153"/>
        <v>33.701000000000022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0.24963474442550165</v>
      </c>
      <c r="C107" s="300">
        <v>0.23769174053595221</v>
      </c>
      <c r="D107" s="300">
        <v>0.12306486620988537</v>
      </c>
      <c r="E107" s="300">
        <f>SUM(B107:D107)</f>
        <v>0.61039135117133925</v>
      </c>
      <c r="F107" s="300"/>
      <c r="G107" s="300">
        <v>0.20968704084205961</v>
      </c>
      <c r="H107" s="300">
        <v>0.24719541580531307</v>
      </c>
      <c r="I107" s="300">
        <v>0.23473875992036777</v>
      </c>
      <c r="J107" s="300">
        <f>SUM(G107:I107)</f>
        <v>0.69162121656774045</v>
      </c>
      <c r="K107" s="300"/>
      <c r="L107" s="300">
        <v>0.23501311352068724</v>
      </c>
      <c r="M107" s="300">
        <v>0.322365680023731</v>
      </c>
      <c r="N107" s="300">
        <v>0.3180269763857565</v>
      </c>
      <c r="O107" s="300">
        <f>SUM(L107:N107)</f>
        <v>0.87540576993017472</v>
      </c>
      <c r="P107" s="300"/>
      <c r="Q107" s="300">
        <v>0.22825506509723387</v>
      </c>
      <c r="R107" s="300">
        <v>0.31777249919487305</v>
      </c>
      <c r="S107" s="300">
        <v>0.30582724673749462</v>
      </c>
      <c r="T107" s="300">
        <f>SUM(Q107:S107)</f>
        <v>0.85185481102960148</v>
      </c>
      <c r="U107" s="300"/>
      <c r="V107" s="300">
        <v>0.23368638238813866</v>
      </c>
      <c r="W107" s="300">
        <v>0.32352132048625648</v>
      </c>
      <c r="X107" s="300">
        <v>0.2972352132001192</v>
      </c>
      <c r="Y107" s="300">
        <f>SUM(V107:X107)</f>
        <v>0.85444291607451439</v>
      </c>
    </row>
    <row r="108" spans="1:25" x14ac:dyDescent="0.2">
      <c r="A108" s="260" t="s">
        <v>364</v>
      </c>
      <c r="B108" s="300">
        <v>0.41229326484453399</v>
      </c>
      <c r="C108" s="300">
        <v>9.3856432772409223E-2</v>
      </c>
      <c r="D108" s="300">
        <v>0.45045895121171531</v>
      </c>
      <c r="E108" s="300">
        <f t="shared" ref="E108:E109" si="164">SUM(B108:D108)</f>
        <v>0.95660864882865848</v>
      </c>
      <c r="F108" s="300"/>
      <c r="G108" s="300">
        <v>0.35584513664382206</v>
      </c>
      <c r="H108" s="300">
        <v>0.22684954451624417</v>
      </c>
      <c r="I108" s="300">
        <v>0.60968410227219139</v>
      </c>
      <c r="J108" s="300">
        <f t="shared" ref="J108:J109" si="165">SUM(G108:I108)</f>
        <v>1.1923787834322574</v>
      </c>
      <c r="K108" s="300"/>
      <c r="L108" s="300">
        <v>0.38339677781806836</v>
      </c>
      <c r="M108" s="300">
        <v>0.22373248407208257</v>
      </c>
      <c r="N108" s="300">
        <v>0.83346496817967597</v>
      </c>
      <c r="O108" s="300">
        <f t="shared" ref="O108:O109" si="166">SUM(L108:N108)</f>
        <v>1.4405942300698269</v>
      </c>
      <c r="P108" s="300"/>
      <c r="Q108" s="300">
        <v>0.37073458240110679</v>
      </c>
      <c r="R108" s="300">
        <v>0.22782330897860845</v>
      </c>
      <c r="S108" s="300">
        <v>0.81558729759068538</v>
      </c>
      <c r="T108" s="300">
        <f t="shared" ref="T108:T109" si="167">SUM(Q108:S108)</f>
        <v>1.4141451889704006</v>
      </c>
      <c r="U108" s="300"/>
      <c r="V108" s="300">
        <v>0.37248280604943218</v>
      </c>
      <c r="W108" s="300">
        <v>0.2468294360331196</v>
      </c>
      <c r="X108" s="300">
        <v>0.83624484184293268</v>
      </c>
      <c r="Y108" s="300">
        <f t="shared" ref="Y108:Y109" si="168">SUM(V108:X108)</f>
        <v>1.4555570839254846</v>
      </c>
    </row>
    <row r="109" spans="1:25" x14ac:dyDescent="0.2">
      <c r="A109" s="264" t="s">
        <v>363</v>
      </c>
      <c r="B109" s="301">
        <f>SUM(B107:B108)</f>
        <v>0.6619280092700357</v>
      </c>
      <c r="C109" s="301">
        <f t="shared" ref="C109" si="169">SUM(C107:C108)</f>
        <v>0.33154817330836145</v>
      </c>
      <c r="D109" s="301">
        <f t="shared" ref="D109" si="170">SUM(D107:D108)</f>
        <v>0.57352381742160063</v>
      </c>
      <c r="E109" s="301">
        <f t="shared" si="164"/>
        <v>1.5669999999999977</v>
      </c>
      <c r="F109" s="301"/>
      <c r="G109" s="301">
        <f>SUM(G107:G108)</f>
        <v>0.56553217748588169</v>
      </c>
      <c r="H109" s="301">
        <f t="shared" ref="H109" si="171">SUM(H107:H108)</f>
        <v>0.47404496032155724</v>
      </c>
      <c r="I109" s="301">
        <f t="shared" ref="I109" si="172">SUM(I107:I108)</f>
        <v>0.84442286219255913</v>
      </c>
      <c r="J109" s="301">
        <f t="shared" si="165"/>
        <v>1.8839999999999981</v>
      </c>
      <c r="K109" s="301"/>
      <c r="L109" s="301">
        <f>SUM(L107:L108)</f>
        <v>0.61840989133875557</v>
      </c>
      <c r="M109" s="301">
        <f t="shared" ref="M109" si="173">SUM(M107:M108)</f>
        <v>0.54609816409581358</v>
      </c>
      <c r="N109" s="301">
        <f t="shared" ref="N109" si="174">SUM(N107:N108)</f>
        <v>1.1514919445654326</v>
      </c>
      <c r="O109" s="301">
        <f t="shared" si="166"/>
        <v>2.3160000000000016</v>
      </c>
      <c r="P109" s="301"/>
      <c r="Q109" s="301">
        <f>SUM(Q107:Q108)</f>
        <v>0.59898964749834072</v>
      </c>
      <c r="R109" s="301">
        <f t="shared" ref="R109" si="175">SUM(R107:R108)</f>
        <v>0.54559580817348152</v>
      </c>
      <c r="S109" s="301">
        <f t="shared" ref="S109" si="176">SUM(S107:S108)</f>
        <v>1.12141454432818</v>
      </c>
      <c r="T109" s="301">
        <f t="shared" si="167"/>
        <v>2.2660000000000022</v>
      </c>
      <c r="U109" s="301"/>
      <c r="V109" s="301">
        <f>SUM(V107:V108)</f>
        <v>0.60616918843757084</v>
      </c>
      <c r="W109" s="301">
        <f t="shared" ref="W109" si="177">SUM(W107:W108)</f>
        <v>0.57035075651937606</v>
      </c>
      <c r="X109" s="301">
        <f t="shared" ref="X109" si="178">SUM(X107:X108)</f>
        <v>1.1334800550430519</v>
      </c>
      <c r="Y109" s="301">
        <f t="shared" si="168"/>
        <v>2.3099999999999987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1.4281697535862505</v>
      </c>
      <c r="C116" s="300">
        <v>0.69210295308528391</v>
      </c>
      <c r="D116" s="300">
        <v>0.11997722047930398</v>
      </c>
      <c r="E116" s="300">
        <f>SUM(B116:D116)</f>
        <v>2.2402499271508387</v>
      </c>
      <c r="F116" s="300"/>
      <c r="G116" s="300">
        <v>1.4876004771438551</v>
      </c>
      <c r="H116" s="300">
        <v>0.44413507272574676</v>
      </c>
      <c r="I116" s="300">
        <v>4.8879473562829179E-2</v>
      </c>
      <c r="J116" s="300">
        <f>SUM(G116:I116)</f>
        <v>1.9806150234324309</v>
      </c>
      <c r="K116" s="300"/>
      <c r="L116" s="300">
        <v>1.7669324941565134</v>
      </c>
      <c r="M116" s="300">
        <v>0.37474190281368491</v>
      </c>
      <c r="N116" s="300">
        <v>0.17459178679007492</v>
      </c>
      <c r="O116" s="300">
        <f>SUM(L116:N116)</f>
        <v>2.3162661837602729</v>
      </c>
      <c r="P116" s="300"/>
      <c r="Q116" s="300">
        <v>1.9346691750029648</v>
      </c>
      <c r="R116" s="300">
        <v>0.39536586266577545</v>
      </c>
      <c r="S116" s="300">
        <v>0.18972062259519476</v>
      </c>
      <c r="T116" s="300">
        <f>SUM(Q116:S116)</f>
        <v>2.519755660263935</v>
      </c>
      <c r="U116" s="300"/>
      <c r="V116" s="300">
        <v>2.1525890718171015</v>
      </c>
      <c r="W116" s="300">
        <v>0.40742864270922791</v>
      </c>
      <c r="X116" s="300">
        <v>0.20324975049669025</v>
      </c>
      <c r="Y116" s="300">
        <f>SUM(V116:X116)</f>
        <v>2.7632674650230196</v>
      </c>
    </row>
    <row r="117" spans="1:25" x14ac:dyDescent="0.2">
      <c r="A117" s="260" t="s">
        <v>364</v>
      </c>
      <c r="B117" s="300">
        <v>4.3530166110623574</v>
      </c>
      <c r="C117" s="300">
        <v>0.12212179840111269</v>
      </c>
      <c r="D117" s="300">
        <v>0.64361166338569331</v>
      </c>
      <c r="E117" s="300">
        <f t="shared" ref="E117:E118" si="179">SUM(B117:D117)</f>
        <v>5.1187500728491626</v>
      </c>
      <c r="F117" s="300"/>
      <c r="G117" s="300">
        <v>4.826056799852422</v>
      </c>
      <c r="H117" s="300">
        <v>0.23513722773433596</v>
      </c>
      <c r="I117" s="300">
        <v>0.57319094898082246</v>
      </c>
      <c r="J117" s="300">
        <f t="shared" ref="J117:J118" si="180">SUM(G117:I117)</f>
        <v>5.6343849765675804</v>
      </c>
      <c r="K117" s="300"/>
      <c r="L117" s="300">
        <v>4.4119355882456004</v>
      </c>
      <c r="M117" s="300">
        <v>0.2343414809050971</v>
      </c>
      <c r="N117" s="300">
        <v>1.1144567470890081</v>
      </c>
      <c r="O117" s="300">
        <f t="shared" ref="O117:O118" si="181">SUM(L117:N117)</f>
        <v>5.7607338162397053</v>
      </c>
      <c r="P117" s="300"/>
      <c r="Q117" s="300">
        <v>4.6859618994817911</v>
      </c>
      <c r="R117" s="300">
        <v>0.25250256775133056</v>
      </c>
      <c r="S117" s="300">
        <v>1.2197798725029452</v>
      </c>
      <c r="T117" s="300">
        <f t="shared" ref="T117:T118" si="182">SUM(Q117:S117)</f>
        <v>6.1582443397360667</v>
      </c>
      <c r="U117" s="300"/>
      <c r="V117" s="300">
        <v>4.9450083583063487</v>
      </c>
      <c r="W117" s="300">
        <v>0.27154166666298041</v>
      </c>
      <c r="X117" s="300">
        <v>1.3301825100076521</v>
      </c>
      <c r="Y117" s="300">
        <f t="shared" ref="Y117:Y118" si="183">SUM(V117:X117)</f>
        <v>6.5467325349769814</v>
      </c>
    </row>
    <row r="118" spans="1:25" x14ac:dyDescent="0.2">
      <c r="A118" s="264" t="s">
        <v>363</v>
      </c>
      <c r="B118" s="301">
        <f>SUM(B116:B117)</f>
        <v>5.7811863646486081</v>
      </c>
      <c r="C118" s="301">
        <f t="shared" ref="C118" si="184">SUM(C116:C117)</f>
        <v>0.81422475148639661</v>
      </c>
      <c r="D118" s="301">
        <f t="shared" ref="D118" si="185">SUM(D116:D117)</f>
        <v>0.76358888386499735</v>
      </c>
      <c r="E118" s="301">
        <f t="shared" si="179"/>
        <v>7.3590000000000027</v>
      </c>
      <c r="F118" s="301"/>
      <c r="G118" s="301">
        <f>SUM(G116:G117)</f>
        <v>6.3136572769962775</v>
      </c>
      <c r="H118" s="301">
        <f t="shared" ref="H118" si="186">SUM(H116:H117)</f>
        <v>0.67927230046008269</v>
      </c>
      <c r="I118" s="301">
        <f t="shared" ref="I118" si="187">SUM(I116:I117)</f>
        <v>0.62207042254365164</v>
      </c>
      <c r="J118" s="301">
        <f t="shared" si="180"/>
        <v>7.6150000000000118</v>
      </c>
      <c r="K118" s="301"/>
      <c r="L118" s="301">
        <f>SUM(L116:L117)</f>
        <v>6.178868082402114</v>
      </c>
      <c r="M118" s="301">
        <f t="shared" ref="M118" si="188">SUM(M116:M117)</f>
        <v>0.60908338371878201</v>
      </c>
      <c r="N118" s="301">
        <f t="shared" ref="N118" si="189">SUM(N116:N117)</f>
        <v>1.2890485338790829</v>
      </c>
      <c r="O118" s="301">
        <f t="shared" si="181"/>
        <v>8.0769999999999786</v>
      </c>
      <c r="P118" s="301"/>
      <c r="Q118" s="301">
        <f>SUM(Q116:Q117)</f>
        <v>6.6206310744847556</v>
      </c>
      <c r="R118" s="301">
        <f t="shared" ref="R118" si="190">SUM(R116:R117)</f>
        <v>0.64786843041710607</v>
      </c>
      <c r="S118" s="301">
        <f t="shared" ref="S118" si="191">SUM(S116:S117)</f>
        <v>1.40950049509814</v>
      </c>
      <c r="T118" s="301">
        <f t="shared" si="182"/>
        <v>8.6780000000000026</v>
      </c>
      <c r="U118" s="301"/>
      <c r="V118" s="301">
        <f>SUM(V116:V117)</f>
        <v>7.0975974301234501</v>
      </c>
      <c r="W118" s="301">
        <f t="shared" ref="W118" si="192">SUM(W116:W117)</f>
        <v>0.67897030937220837</v>
      </c>
      <c r="X118" s="301">
        <f t="shared" ref="X118" si="193">SUM(X116:X117)</f>
        <v>1.5334322605043424</v>
      </c>
      <c r="Y118" s="301">
        <f t="shared" si="183"/>
        <v>9.31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1.4980423538813157</v>
      </c>
      <c r="C125" s="300">
        <v>0.57137125740517736</v>
      </c>
      <c r="D125" s="300">
        <v>0.23198135165096853</v>
      </c>
      <c r="E125" s="300">
        <f>SUM(B125:D125)</f>
        <v>2.3013949629374615</v>
      </c>
      <c r="F125" s="300"/>
      <c r="G125" s="300">
        <v>1.9794677368114701</v>
      </c>
      <c r="H125" s="300">
        <v>0.71671225913394854</v>
      </c>
      <c r="I125" s="300">
        <v>6.2860925250886199E-2</v>
      </c>
      <c r="J125" s="300">
        <f>SUM(G125:I125)</f>
        <v>2.7590409211963047</v>
      </c>
      <c r="K125" s="300"/>
      <c r="L125" s="300">
        <v>1.8896130292915418</v>
      </c>
      <c r="M125" s="300">
        <v>0.84620521172043361</v>
      </c>
      <c r="N125" s="300">
        <v>7.8079804558744345E-2</v>
      </c>
      <c r="O125" s="300">
        <f>SUM(L125:N125)</f>
        <v>2.8138980455707197</v>
      </c>
      <c r="P125" s="300"/>
      <c r="Q125" s="300">
        <v>1.8757162688758431</v>
      </c>
      <c r="R125" s="300">
        <v>0.83106523123398535</v>
      </c>
      <c r="S125" s="300">
        <v>8.1023755221261484E-2</v>
      </c>
      <c r="T125" s="300">
        <f>SUM(Q125:S125)</f>
        <v>2.7878052553310901</v>
      </c>
      <c r="U125" s="300"/>
      <c r="V125" s="300">
        <v>1.7673967173465241</v>
      </c>
      <c r="W125" s="300">
        <v>0.77588313294674927</v>
      </c>
      <c r="X125" s="300">
        <v>7.7701040192611245E-2</v>
      </c>
      <c r="Y125" s="300">
        <f>SUM(V125:X125)</f>
        <v>2.6209808904858845</v>
      </c>
    </row>
    <row r="126" spans="1:25" x14ac:dyDescent="0.2">
      <c r="A126" s="260" t="s">
        <v>364</v>
      </c>
      <c r="B126" s="300">
        <v>1.8566430090107617</v>
      </c>
      <c r="C126" s="300">
        <v>7.076949600627587E-2</v>
      </c>
      <c r="D126" s="300">
        <v>0.3661925320455155</v>
      </c>
      <c r="E126" s="300">
        <f t="shared" ref="E126:E127" si="194">SUM(B126:D126)</f>
        <v>2.2936050370625534</v>
      </c>
      <c r="F126" s="300"/>
      <c r="G126" s="300">
        <v>2.3835038911333477</v>
      </c>
      <c r="H126" s="300">
        <v>6.2616647043208434E-2</v>
      </c>
      <c r="I126" s="300">
        <v>0.46583854062714614</v>
      </c>
      <c r="J126" s="300">
        <f t="shared" ref="J126:J127" si="195">SUM(G126:I126)</f>
        <v>2.9119590788037026</v>
      </c>
      <c r="K126" s="300"/>
      <c r="L126" s="300">
        <v>2.3617710097937454</v>
      </c>
      <c r="M126" s="300">
        <v>0.18510228012815891</v>
      </c>
      <c r="N126" s="300">
        <v>0.41222866450738166</v>
      </c>
      <c r="O126" s="300">
        <f t="shared" ref="O126:O127" si="196">SUM(L126:N126)</f>
        <v>2.9591019544292863</v>
      </c>
      <c r="P126" s="300"/>
      <c r="Q126" s="300">
        <v>2.3544261774783113</v>
      </c>
      <c r="R126" s="300">
        <v>0.19210470995886658</v>
      </c>
      <c r="S126" s="300">
        <v>0.4316638572317355</v>
      </c>
      <c r="T126" s="300">
        <f t="shared" ref="T126:T127" si="197">SUM(Q126:S126)</f>
        <v>2.9781947446689134</v>
      </c>
      <c r="U126" s="300"/>
      <c r="V126" s="300">
        <v>2.2256315564617055</v>
      </c>
      <c r="W126" s="300">
        <v>0.1939707832351461</v>
      </c>
      <c r="X126" s="300">
        <v>0.42441676981726345</v>
      </c>
      <c r="Y126" s="300">
        <f t="shared" ref="Y126:Y127" si="198">SUM(V126:X126)</f>
        <v>2.8440191095141154</v>
      </c>
    </row>
    <row r="127" spans="1:25" x14ac:dyDescent="0.2">
      <c r="A127" s="264" t="s">
        <v>363</v>
      </c>
      <c r="B127" s="301">
        <f>SUM(B125:B126)</f>
        <v>3.3546853628920772</v>
      </c>
      <c r="C127" s="301">
        <f t="shared" ref="C127" si="199">SUM(C125:C126)</f>
        <v>0.64214075341145327</v>
      </c>
      <c r="D127" s="301">
        <f t="shared" ref="D127" si="200">SUM(D125:D126)</f>
        <v>0.59817388369648405</v>
      </c>
      <c r="E127" s="301">
        <f t="shared" si="194"/>
        <v>4.5950000000000149</v>
      </c>
      <c r="F127" s="301"/>
      <c r="G127" s="301">
        <f>SUM(G125:G126)</f>
        <v>4.3629716279448179</v>
      </c>
      <c r="H127" s="301">
        <f t="shared" ref="H127" si="201">SUM(H125:H126)</f>
        <v>0.779328906177157</v>
      </c>
      <c r="I127" s="301">
        <f t="shared" ref="I127" si="202">SUM(I125:I126)</f>
        <v>0.52869946587803229</v>
      </c>
      <c r="J127" s="301">
        <f t="shared" si="195"/>
        <v>5.6710000000000074</v>
      </c>
      <c r="K127" s="301"/>
      <c r="L127" s="301">
        <f>SUM(L125:L126)</f>
        <v>4.2513840390852877</v>
      </c>
      <c r="M127" s="301">
        <f t="shared" ref="M127" si="203">SUM(M125:M126)</f>
        <v>1.0313074918485925</v>
      </c>
      <c r="N127" s="301">
        <f t="shared" ref="N127" si="204">SUM(N125:N126)</f>
        <v>0.49030846906612602</v>
      </c>
      <c r="O127" s="301">
        <f t="shared" si="196"/>
        <v>5.7730000000000059</v>
      </c>
      <c r="P127" s="301"/>
      <c r="Q127" s="301">
        <f>SUM(Q125:Q126)</f>
        <v>4.2301424463541544</v>
      </c>
      <c r="R127" s="301">
        <f t="shared" ref="R127" si="205">SUM(R125:R126)</f>
        <v>1.0231699411928519</v>
      </c>
      <c r="S127" s="301">
        <f t="shared" ref="S127" si="206">SUM(S125:S126)</f>
        <v>0.51268761245299699</v>
      </c>
      <c r="T127" s="301">
        <f t="shared" si="197"/>
        <v>5.7660000000000036</v>
      </c>
      <c r="U127" s="301"/>
      <c r="V127" s="301">
        <f>SUM(V125:V126)</f>
        <v>3.9930282738082297</v>
      </c>
      <c r="W127" s="301">
        <f t="shared" ref="W127" si="207">SUM(W125:W126)</f>
        <v>0.96985391618189531</v>
      </c>
      <c r="X127" s="301">
        <f t="shared" ref="X127" si="208">SUM(X125:X126)</f>
        <v>0.50211781000987465</v>
      </c>
      <c r="Y127" s="301">
        <f t="shared" si="198"/>
        <v>5.4649999999999999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1.9103604844791582</v>
      </c>
      <c r="C134" s="300">
        <v>1.2037922914280861</v>
      </c>
      <c r="D134" s="300">
        <v>0.24478724842180302</v>
      </c>
      <c r="E134" s="300">
        <f>SUM(B134:D134)</f>
        <v>3.3589400243290473</v>
      </c>
      <c r="F134" s="300"/>
      <c r="G134" s="300">
        <v>2.0273894646936585</v>
      </c>
      <c r="H134" s="300">
        <v>1.2104953526591924</v>
      </c>
      <c r="I134" s="300">
        <v>0.53307705266020866</v>
      </c>
      <c r="J134" s="300">
        <f>SUM(G134:I134)</f>
        <v>3.7709618700130596</v>
      </c>
      <c r="K134" s="300"/>
      <c r="L134" s="300">
        <v>1.7369519622218619</v>
      </c>
      <c r="M134" s="300">
        <v>1.2868161699621148</v>
      </c>
      <c r="N134" s="300">
        <v>0.23112717614855038</v>
      </c>
      <c r="O134" s="300">
        <f>SUM(L134:N134)</f>
        <v>3.2548953083325269</v>
      </c>
      <c r="P134" s="300"/>
      <c r="Q134" s="300">
        <v>1.8094657881628256</v>
      </c>
      <c r="R134" s="300">
        <v>1.2380621271710224</v>
      </c>
      <c r="S134" s="300">
        <v>0.23569618697646505</v>
      </c>
      <c r="T134" s="300">
        <f>SUM(Q134:S134)</f>
        <v>3.2832241023103128</v>
      </c>
      <c r="U134" s="300"/>
      <c r="V134" s="300">
        <v>2.2053207472076171</v>
      </c>
      <c r="W134" s="300">
        <v>1.2899480800377121</v>
      </c>
      <c r="X134" s="300">
        <v>0.27020653716374265</v>
      </c>
      <c r="Y134" s="300">
        <f>SUM(V134:X134)</f>
        <v>3.7654753644090722</v>
      </c>
    </row>
    <row r="135" spans="1:25" x14ac:dyDescent="0.2">
      <c r="A135" s="260" t="s">
        <v>364</v>
      </c>
      <c r="B135" s="300">
        <v>1.562176122281004</v>
      </c>
      <c r="C135" s="300">
        <v>0.21724868296591923</v>
      </c>
      <c r="D135" s="300">
        <v>0.52463517042403052</v>
      </c>
      <c r="E135" s="300">
        <f t="shared" ref="E135:E136" si="209">SUM(B135:D135)</f>
        <v>2.3040599756709539</v>
      </c>
      <c r="F135" s="300"/>
      <c r="G135" s="300">
        <v>1.8980187875462224</v>
      </c>
      <c r="H135" s="300">
        <v>0.46196684437289964</v>
      </c>
      <c r="I135" s="300">
        <v>0.16405249806781927</v>
      </c>
      <c r="J135" s="300">
        <f t="shared" ref="J135:J136" si="210">SUM(G135:I135)</f>
        <v>2.5240381299869412</v>
      </c>
      <c r="K135" s="300"/>
      <c r="L135" s="300">
        <v>1.9809473001074807</v>
      </c>
      <c r="M135" s="300">
        <v>0.65927465329520463</v>
      </c>
      <c r="N135" s="300">
        <v>0.45588273826478842</v>
      </c>
      <c r="O135" s="300">
        <f t="shared" ref="O135:O136" si="211">SUM(L135:N135)</f>
        <v>3.0961046916674735</v>
      </c>
      <c r="P135" s="300"/>
      <c r="Q135" s="300">
        <v>1.9910882880494882</v>
      </c>
      <c r="R135" s="300">
        <v>0.66440539592558079</v>
      </c>
      <c r="S135" s="300">
        <v>0.48228221371461266</v>
      </c>
      <c r="T135" s="300">
        <f t="shared" ref="T135:T136" si="212">SUM(Q135:S135)</f>
        <v>3.1377758976896817</v>
      </c>
      <c r="U135" s="300"/>
      <c r="V135" s="300">
        <v>2.2655089332259153</v>
      </c>
      <c r="W135" s="300">
        <v>0.76976848101957196</v>
      </c>
      <c r="X135" s="300">
        <v>0.59624722134543662</v>
      </c>
      <c r="Y135" s="300">
        <f t="shared" ref="Y135:Y136" si="213">SUM(V135:X135)</f>
        <v>3.6315246355909241</v>
      </c>
    </row>
    <row r="136" spans="1:25" x14ac:dyDescent="0.2">
      <c r="A136" s="264" t="s">
        <v>363</v>
      </c>
      <c r="B136" s="301">
        <f>SUM(B134:B135)</f>
        <v>3.472536606760162</v>
      </c>
      <c r="C136" s="301">
        <f t="shared" ref="C136" si="214">SUM(C134:C135)</f>
        <v>1.4210409743940053</v>
      </c>
      <c r="D136" s="301">
        <f t="shared" ref="D136" si="215">SUM(D134:D135)</f>
        <v>0.76942241884583351</v>
      </c>
      <c r="E136" s="301">
        <f t="shared" si="209"/>
        <v>5.6630000000000003</v>
      </c>
      <c r="F136" s="301"/>
      <c r="G136" s="301">
        <f>SUM(G134:G135)</f>
        <v>3.925408252239881</v>
      </c>
      <c r="H136" s="301">
        <f t="shared" ref="H136" si="216">SUM(H134:H135)</f>
        <v>1.6724621970320921</v>
      </c>
      <c r="I136" s="301">
        <f t="shared" ref="I136" si="217">SUM(I134:I135)</f>
        <v>0.69712955072802796</v>
      </c>
      <c r="J136" s="301">
        <f t="shared" si="210"/>
        <v>6.2950000000000008</v>
      </c>
      <c r="K136" s="301"/>
      <c r="L136" s="301">
        <f>SUM(L134:L135)</f>
        <v>3.7178992623293423</v>
      </c>
      <c r="M136" s="301">
        <f t="shared" ref="M136" si="218">SUM(M134:M135)</f>
        <v>1.9460908232573195</v>
      </c>
      <c r="N136" s="301">
        <f t="shared" ref="N136" si="219">SUM(N134:N135)</f>
        <v>0.68700991441333881</v>
      </c>
      <c r="O136" s="301">
        <f t="shared" si="211"/>
        <v>6.351</v>
      </c>
      <c r="P136" s="301"/>
      <c r="Q136" s="301">
        <f>SUM(Q134:Q135)</f>
        <v>3.8005540762123138</v>
      </c>
      <c r="R136" s="301">
        <f t="shared" ref="R136" si="220">SUM(R134:R135)</f>
        <v>1.9024675230966031</v>
      </c>
      <c r="S136" s="301">
        <f t="shared" ref="S136" si="221">SUM(S134:S135)</f>
        <v>0.71797840069107766</v>
      </c>
      <c r="T136" s="301">
        <f t="shared" si="212"/>
        <v>6.420999999999994</v>
      </c>
      <c r="U136" s="301"/>
      <c r="V136" s="301">
        <f>SUM(V134:V135)</f>
        <v>4.4708296804335319</v>
      </c>
      <c r="W136" s="301">
        <f t="shared" ref="W136" si="222">SUM(W134:W135)</f>
        <v>2.0597165610572841</v>
      </c>
      <c r="X136" s="301">
        <f t="shared" ref="X136" si="223">SUM(X134:X135)</f>
        <v>0.86645375850917927</v>
      </c>
      <c r="Y136" s="301">
        <f t="shared" si="213"/>
        <v>7.3969999999999949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4.770884931036524</v>
      </c>
      <c r="C143" s="300">
        <v>3.131934896584943</v>
      </c>
      <c r="D143" s="300">
        <v>1.8278024285501824</v>
      </c>
      <c r="E143" s="300">
        <f>SUM(B143:D143)</f>
        <v>9.7306222561716496</v>
      </c>
      <c r="F143" s="300"/>
      <c r="G143" s="300">
        <v>5.8763985875823792</v>
      </c>
      <c r="H143" s="300">
        <v>3.6378854452194225</v>
      </c>
      <c r="I143" s="300">
        <v>2.1496047469462765</v>
      </c>
      <c r="J143" s="300">
        <f>SUM(G143:I143)</f>
        <v>11.663888779748078</v>
      </c>
      <c r="K143" s="300"/>
      <c r="L143" s="300">
        <v>5.1855021531808143</v>
      </c>
      <c r="M143" s="300">
        <v>3.7204836032733395</v>
      </c>
      <c r="N143" s="300">
        <v>1.1688415145478042</v>
      </c>
      <c r="O143" s="300">
        <f>SUM(L143:N143)</f>
        <v>10.074827271001958</v>
      </c>
      <c r="P143" s="300"/>
      <c r="Q143" s="300">
        <v>5.422971089047123</v>
      </c>
      <c r="R143" s="300">
        <v>3.9175623273610007</v>
      </c>
      <c r="S143" s="300">
        <v>1.2439080972924994</v>
      </c>
      <c r="T143" s="300">
        <f>SUM(Q143:S143)</f>
        <v>10.584441513700623</v>
      </c>
      <c r="U143" s="300"/>
      <c r="V143" s="300">
        <v>5.8202247597515884</v>
      </c>
      <c r="W143" s="300">
        <v>4.2297487035708805</v>
      </c>
      <c r="X143" s="300">
        <v>1.3843190097593618</v>
      </c>
      <c r="Y143" s="300">
        <f>SUM(V143:X143)</f>
        <v>11.434292473081832</v>
      </c>
    </row>
    <row r="144" spans="1:25" x14ac:dyDescent="0.2">
      <c r="A144" s="260" t="s">
        <v>364</v>
      </c>
      <c r="B144" s="300">
        <v>8.4484641812884842</v>
      </c>
      <c r="C144" s="300">
        <v>1.2624129678343534</v>
      </c>
      <c r="D144" s="300">
        <v>2.2485005947055026</v>
      </c>
      <c r="E144" s="300">
        <f t="shared" ref="E144:E145" si="224">SUM(B144:D144)</f>
        <v>11.959377743828339</v>
      </c>
      <c r="F144" s="300"/>
      <c r="G144" s="300">
        <v>9.4327344057576674</v>
      </c>
      <c r="H144" s="300">
        <v>1.0654531188541827</v>
      </c>
      <c r="I144" s="300">
        <v>3.6679236956400749</v>
      </c>
      <c r="J144" s="300">
        <f t="shared" ref="J144:J145" si="225">SUM(G144:I144)</f>
        <v>14.166111220251926</v>
      </c>
      <c r="K144" s="300"/>
      <c r="L144" s="300">
        <v>9.775044184340377</v>
      </c>
      <c r="M144" s="300">
        <v>1.5051659240211168</v>
      </c>
      <c r="N144" s="300">
        <v>4.4349626206365658</v>
      </c>
      <c r="O144" s="300">
        <f t="shared" ref="O144:O145" si="226">SUM(L144:N144)</f>
        <v>15.715172728998059</v>
      </c>
      <c r="P144" s="300"/>
      <c r="Q144" s="300">
        <v>10.00448203415745</v>
      </c>
      <c r="R144" s="300">
        <v>1.6042408076471444</v>
      </c>
      <c r="S144" s="300">
        <v>4.6038356444947777</v>
      </c>
      <c r="T144" s="300">
        <f t="shared" ref="T144:T145" si="227">SUM(Q144:S144)</f>
        <v>16.212558486299372</v>
      </c>
      <c r="U144" s="300"/>
      <c r="V144" s="300">
        <v>10.424561060087827</v>
      </c>
      <c r="W144" s="300">
        <v>1.7834896780552285</v>
      </c>
      <c r="X144" s="300">
        <v>4.9196567887751099</v>
      </c>
      <c r="Y144" s="300">
        <f t="shared" ref="Y144:Y145" si="228">SUM(V144:X144)</f>
        <v>17.127707526918165</v>
      </c>
    </row>
    <row r="145" spans="1:25" x14ac:dyDescent="0.2">
      <c r="A145" s="264" t="s">
        <v>363</v>
      </c>
      <c r="B145" s="301">
        <f>SUM(B143:B144)</f>
        <v>13.219349112325009</v>
      </c>
      <c r="C145" s="301">
        <f t="shared" ref="C145" si="229">SUM(C143:C144)</f>
        <v>4.3943478644192968</v>
      </c>
      <c r="D145" s="301">
        <f t="shared" ref="D145" si="230">SUM(D143:D144)</f>
        <v>4.0763030232556847</v>
      </c>
      <c r="E145" s="301">
        <f t="shared" si="224"/>
        <v>21.689999999999991</v>
      </c>
      <c r="F145" s="301"/>
      <c r="G145" s="301">
        <f>SUM(G143:G144)</f>
        <v>15.309132993340047</v>
      </c>
      <c r="H145" s="301">
        <f t="shared" ref="H145" si="231">SUM(H143:H144)</f>
        <v>4.7033385640736052</v>
      </c>
      <c r="I145" s="301">
        <f t="shared" ref="I145" si="232">SUM(I143:I144)</f>
        <v>5.8175284425863509</v>
      </c>
      <c r="J145" s="301">
        <f t="shared" si="225"/>
        <v>25.830000000000002</v>
      </c>
      <c r="K145" s="301"/>
      <c r="L145" s="301">
        <f>SUM(L143:L144)</f>
        <v>14.96054633752119</v>
      </c>
      <c r="M145" s="301">
        <f t="shared" ref="M145" si="233">SUM(M143:M144)</f>
        <v>5.2256495272944559</v>
      </c>
      <c r="N145" s="301">
        <f t="shared" ref="N145" si="234">SUM(N143:N144)</f>
        <v>5.6038041351843697</v>
      </c>
      <c r="O145" s="301">
        <f t="shared" si="226"/>
        <v>25.790000000000013</v>
      </c>
      <c r="P145" s="301"/>
      <c r="Q145" s="301">
        <f>SUM(Q143:Q144)</f>
        <v>15.427453123204572</v>
      </c>
      <c r="R145" s="301">
        <f t="shared" ref="R145" si="235">SUM(R143:R144)</f>
        <v>5.5218031350081453</v>
      </c>
      <c r="S145" s="301">
        <f t="shared" ref="S145" si="236">SUM(S143:S144)</f>
        <v>5.8477437417872773</v>
      </c>
      <c r="T145" s="301">
        <f t="shared" si="227"/>
        <v>26.796999999999993</v>
      </c>
      <c r="U145" s="301"/>
      <c r="V145" s="301">
        <f>SUM(V143:V144)</f>
        <v>16.244785819839414</v>
      </c>
      <c r="W145" s="301">
        <f t="shared" ref="W145" si="237">SUM(W143:W144)</f>
        <v>6.0132383816261088</v>
      </c>
      <c r="X145" s="301">
        <f t="shared" ref="X145" si="238">SUM(X143:X144)</f>
        <v>6.3039757985344718</v>
      </c>
      <c r="Y145" s="301">
        <f t="shared" si="228"/>
        <v>28.561999999999998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3.6991775099817956</v>
      </c>
      <c r="C152" s="300">
        <v>4.1347761261964378</v>
      </c>
      <c r="D152" s="300">
        <v>0.77871779461243462</v>
      </c>
      <c r="E152" s="300">
        <f>SUM(B152:D152)</f>
        <v>8.6126714307906678</v>
      </c>
      <c r="F152" s="300"/>
      <c r="G152" s="300">
        <v>4.8177860750913162</v>
      </c>
      <c r="H152" s="300">
        <v>4.1464822660533134</v>
      </c>
      <c r="I152" s="300">
        <v>1.2277816810809337</v>
      </c>
      <c r="J152" s="300">
        <f>SUM(G152:I152)</f>
        <v>10.192050022225564</v>
      </c>
      <c r="K152" s="300"/>
      <c r="L152" s="300">
        <v>4.2554717838484386</v>
      </c>
      <c r="M152" s="300">
        <v>4.0089280259770925</v>
      </c>
      <c r="N152" s="300">
        <v>0.94531870668105367</v>
      </c>
      <c r="O152" s="300">
        <f>SUM(L152:N152)</f>
        <v>9.2097185165065838</v>
      </c>
      <c r="P152" s="300"/>
      <c r="Q152" s="300">
        <v>4.6740977626373139</v>
      </c>
      <c r="R152" s="300">
        <v>4.2441180653012189</v>
      </c>
      <c r="S152" s="300">
        <v>1.0029307519547919</v>
      </c>
      <c r="T152" s="300">
        <f>SUM(Q152:S152)</f>
        <v>9.9211465798933247</v>
      </c>
      <c r="U152" s="300"/>
      <c r="V152" s="300">
        <v>5.1540271448517361</v>
      </c>
      <c r="W152" s="300">
        <v>4.4213006371023118</v>
      </c>
      <c r="X152" s="300">
        <v>1.0915085947670642</v>
      </c>
      <c r="Y152" s="300">
        <f>SUM(V152:X152)</f>
        <v>10.666836376721111</v>
      </c>
    </row>
    <row r="153" spans="1:25" x14ac:dyDescent="0.2">
      <c r="A153" s="260" t="s">
        <v>364</v>
      </c>
      <c r="B153" s="300">
        <v>8.0655907526255444</v>
      </c>
      <c r="C153" s="300">
        <v>3.3680446022484225</v>
      </c>
      <c r="D153" s="300">
        <v>1.4176932143353769</v>
      </c>
      <c r="E153" s="300">
        <f t="shared" ref="E153:E154" si="239">SUM(B153:D153)</f>
        <v>12.851328569209343</v>
      </c>
      <c r="F153" s="300"/>
      <c r="G153" s="300">
        <v>8.8978511648395777</v>
      </c>
      <c r="H153" s="300">
        <v>3.1249058586113634</v>
      </c>
      <c r="I153" s="300">
        <v>1.2391929543234912</v>
      </c>
      <c r="J153" s="300">
        <f t="shared" ref="J153:J154" si="240">SUM(G153:I153)</f>
        <v>13.261949977774432</v>
      </c>
      <c r="K153" s="300"/>
      <c r="L153" s="300">
        <v>8.3118458644450204</v>
      </c>
      <c r="M153" s="300">
        <v>2.9281244743910535</v>
      </c>
      <c r="N153" s="300">
        <v>0.80131114465729791</v>
      </c>
      <c r="O153" s="300">
        <f t="shared" ref="O153:O154" si="241">SUM(L153:N153)</f>
        <v>12.041281483493371</v>
      </c>
      <c r="P153" s="300"/>
      <c r="Q153" s="300">
        <v>8.9679449956863735</v>
      </c>
      <c r="R153" s="300">
        <v>3.1528292383799705</v>
      </c>
      <c r="S153" s="300">
        <v>0.85107918604033983</v>
      </c>
      <c r="T153" s="300">
        <f t="shared" ref="T153:T154" si="242">SUM(Q153:S153)</f>
        <v>12.971853420106683</v>
      </c>
      <c r="U153" s="300"/>
      <c r="V153" s="300">
        <v>9.6729409129335977</v>
      </c>
      <c r="W153" s="300">
        <v>3.3695370947152572</v>
      </c>
      <c r="X153" s="300">
        <v>0.92068561563002194</v>
      </c>
      <c r="Y153" s="300">
        <f t="shared" ref="Y153:Y154" si="243">SUM(V153:X153)</f>
        <v>13.963163623278877</v>
      </c>
    </row>
    <row r="154" spans="1:25" x14ac:dyDescent="0.2">
      <c r="A154" s="264" t="s">
        <v>363</v>
      </c>
      <c r="B154" s="301">
        <f>SUM(B152:B153)</f>
        <v>11.76476826260734</v>
      </c>
      <c r="C154" s="301">
        <f t="shared" ref="C154" si="244">SUM(C152:C153)</f>
        <v>7.5028207284448598</v>
      </c>
      <c r="D154" s="301">
        <f t="shared" ref="D154" si="245">SUM(D152:D153)</f>
        <v>2.1964110089478117</v>
      </c>
      <c r="E154" s="301">
        <f t="shared" si="239"/>
        <v>21.464000000000013</v>
      </c>
      <c r="F154" s="301"/>
      <c r="G154" s="301">
        <f>SUM(G152:G153)</f>
        <v>13.715637239930894</v>
      </c>
      <c r="H154" s="301">
        <f t="shared" ref="H154" si="246">SUM(H152:H153)</f>
        <v>7.2713881246646768</v>
      </c>
      <c r="I154" s="301">
        <f t="shared" ref="I154" si="247">SUM(I152:I153)</f>
        <v>2.4669746354044246</v>
      </c>
      <c r="J154" s="301">
        <f t="shared" si="240"/>
        <v>23.453999999999994</v>
      </c>
      <c r="K154" s="301"/>
      <c r="L154" s="301">
        <f>SUM(L152:L153)</f>
        <v>12.567317648293459</v>
      </c>
      <c r="M154" s="301">
        <f t="shared" ref="M154" si="248">SUM(M152:M153)</f>
        <v>6.9370525003681465</v>
      </c>
      <c r="N154" s="301">
        <f t="shared" ref="N154" si="249">SUM(N152:N153)</f>
        <v>1.7466298513383516</v>
      </c>
      <c r="O154" s="301">
        <f t="shared" si="241"/>
        <v>21.250999999999959</v>
      </c>
      <c r="P154" s="301"/>
      <c r="Q154" s="301">
        <f>SUM(Q152:Q153)</f>
        <v>13.642042758323687</v>
      </c>
      <c r="R154" s="301">
        <f t="shared" ref="R154" si="250">SUM(R152:R153)</f>
        <v>7.3969473036811895</v>
      </c>
      <c r="S154" s="301">
        <f t="shared" ref="S154" si="251">SUM(S152:S153)</f>
        <v>1.8540099379951318</v>
      </c>
      <c r="T154" s="301">
        <f t="shared" si="242"/>
        <v>22.893000000000008</v>
      </c>
      <c r="U154" s="301"/>
      <c r="V154" s="301">
        <f>SUM(V152:V153)</f>
        <v>14.826968057785333</v>
      </c>
      <c r="W154" s="301">
        <f t="shared" ref="W154" si="252">SUM(W152:W153)</f>
        <v>7.790837731817569</v>
      </c>
      <c r="X154" s="301">
        <f t="shared" ref="X154" si="253">SUM(X152:X153)</f>
        <v>2.012194210397086</v>
      </c>
      <c r="Y154" s="301">
        <f t="shared" si="243"/>
        <v>24.629999999999988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4.0534351696531479</v>
      </c>
      <c r="C161" s="300">
        <v>4.0961916973538335</v>
      </c>
      <c r="D161" s="300">
        <v>0.42843785912549842</v>
      </c>
      <c r="E161" s="300">
        <f>SUM(B161:D161)</f>
        <v>8.5780647261324798</v>
      </c>
      <c r="F161" s="300"/>
      <c r="G161" s="300">
        <v>3.7246263376145694</v>
      </c>
      <c r="H161" s="300">
        <v>3.3335891027992228</v>
      </c>
      <c r="I161" s="300">
        <v>0.61321446005290248</v>
      </c>
      <c r="J161" s="300">
        <f>SUM(G161:I161)</f>
        <v>7.6714299004666948</v>
      </c>
      <c r="K161" s="300"/>
      <c r="L161" s="300">
        <v>3.9235192514895436</v>
      </c>
      <c r="M161" s="300">
        <v>3.4268848080975745</v>
      </c>
      <c r="N161" s="300">
        <v>0.22983406280527144</v>
      </c>
      <c r="O161" s="300">
        <f>SUM(L161:N161)</f>
        <v>7.58023812239239</v>
      </c>
      <c r="P161" s="300"/>
      <c r="Q161" s="300">
        <v>3.9583082838296821</v>
      </c>
      <c r="R161" s="300">
        <v>3.464266329409659</v>
      </c>
      <c r="S161" s="300">
        <v>0.23215427447383113</v>
      </c>
      <c r="T161" s="300">
        <f>SUM(Q161:S161)</f>
        <v>7.6547288877131718</v>
      </c>
      <c r="U161" s="300"/>
      <c r="V161" s="300">
        <v>4.098153546657759</v>
      </c>
      <c r="W161" s="300">
        <v>3.5882179352893697</v>
      </c>
      <c r="X161" s="300">
        <v>0.24243679015722974</v>
      </c>
      <c r="Y161" s="300">
        <f>SUM(V161:X161)</f>
        <v>7.9288082721043587</v>
      </c>
    </row>
    <row r="162" spans="1:25" x14ac:dyDescent="0.2">
      <c r="A162" s="260" t="s">
        <v>364</v>
      </c>
      <c r="B162" s="300">
        <v>4.6921653384695947</v>
      </c>
      <c r="C162" s="300">
        <v>0.74794837390528313</v>
      </c>
      <c r="D162" s="300">
        <v>0.63582156149262725</v>
      </c>
      <c r="E162" s="300">
        <f t="shared" ref="E162:E163" si="254">SUM(B162:D162)</f>
        <v>6.075935273867505</v>
      </c>
      <c r="F162" s="300"/>
      <c r="G162" s="300">
        <v>4.270828636416101</v>
      </c>
      <c r="H162" s="300">
        <v>0.61587367279711869</v>
      </c>
      <c r="I162" s="300">
        <v>0.18986779032008028</v>
      </c>
      <c r="J162" s="300">
        <f t="shared" ref="J162:J163" si="255">SUM(G162:I162)</f>
        <v>5.0765700995333001</v>
      </c>
      <c r="K162" s="300"/>
      <c r="L162" s="300">
        <v>4.4589951157869532</v>
      </c>
      <c r="M162" s="300">
        <v>0.62976676182063862</v>
      </c>
      <c r="N162" s="300">
        <v>0</v>
      </c>
      <c r="O162" s="300">
        <f t="shared" ref="O162:O163" si="256">SUM(L162:N162)</f>
        <v>5.0887618776075918</v>
      </c>
      <c r="P162" s="300"/>
      <c r="Q162" s="300">
        <v>4.4076852099194808</v>
      </c>
      <c r="R162" s="300">
        <v>0.66958590236735094</v>
      </c>
      <c r="S162" s="300">
        <v>0</v>
      </c>
      <c r="T162" s="300">
        <f t="shared" ref="T162:T163" si="257">SUM(Q162:S162)</f>
        <v>5.0772711122868319</v>
      </c>
      <c r="U162" s="300"/>
      <c r="V162" s="300">
        <v>4.3774161783585512</v>
      </c>
      <c r="W162" s="300">
        <v>0.76477554953710536</v>
      </c>
      <c r="X162" s="300">
        <v>0</v>
      </c>
      <c r="Y162" s="300">
        <f t="shared" ref="Y162:Y163" si="258">SUM(V162:X162)</f>
        <v>5.142191727895657</v>
      </c>
    </row>
    <row r="163" spans="1:25" x14ac:dyDescent="0.2">
      <c r="A163" s="264" t="s">
        <v>363</v>
      </c>
      <c r="B163" s="301">
        <f>SUM(B161:B162)</f>
        <v>8.7456005081227417</v>
      </c>
      <c r="C163" s="301">
        <f t="shared" ref="C163" si="259">SUM(C161:C162)</f>
        <v>4.8441400712591163</v>
      </c>
      <c r="D163" s="301">
        <f t="shared" ref="D163" si="260">SUM(D161:D162)</f>
        <v>1.0642594206181257</v>
      </c>
      <c r="E163" s="301">
        <f t="shared" si="254"/>
        <v>14.653999999999982</v>
      </c>
      <c r="F163" s="301"/>
      <c r="G163" s="301">
        <f>SUM(G161:G162)</f>
        <v>7.99545497403067</v>
      </c>
      <c r="H163" s="301">
        <f t="shared" ref="H163" si="261">SUM(H161:H162)</f>
        <v>3.9494627755963414</v>
      </c>
      <c r="I163" s="301">
        <f t="shared" ref="I163" si="262">SUM(I161:I162)</f>
        <v>0.80308225037298275</v>
      </c>
      <c r="J163" s="301">
        <f t="shared" si="255"/>
        <v>12.747999999999994</v>
      </c>
      <c r="K163" s="301"/>
      <c r="L163" s="301">
        <f>SUM(L161:L162)</f>
        <v>8.3825143672764959</v>
      </c>
      <c r="M163" s="301">
        <f t="shared" ref="M163" si="263">SUM(M161:M162)</f>
        <v>4.0566515699182126</v>
      </c>
      <c r="N163" s="301">
        <f t="shared" ref="N163" si="264">SUM(N161:N162)</f>
        <v>0.22983406280527144</v>
      </c>
      <c r="O163" s="301">
        <f t="shared" si="256"/>
        <v>12.668999999999979</v>
      </c>
      <c r="P163" s="301"/>
      <c r="Q163" s="301">
        <f>SUM(Q161:Q162)</f>
        <v>8.365993493749162</v>
      </c>
      <c r="R163" s="301">
        <f t="shared" ref="R163" si="265">SUM(R161:R162)</f>
        <v>4.1338522317770101</v>
      </c>
      <c r="S163" s="301">
        <f t="shared" ref="S163" si="266">SUM(S161:S162)</f>
        <v>0.23215427447383113</v>
      </c>
      <c r="T163" s="301">
        <f t="shared" si="257"/>
        <v>12.732000000000003</v>
      </c>
      <c r="U163" s="301"/>
      <c r="V163" s="301">
        <f>SUM(V161:V162)</f>
        <v>8.4755697250163102</v>
      </c>
      <c r="W163" s="301">
        <f t="shared" ref="W163" si="267">SUM(W161:W162)</f>
        <v>4.3529934848264755</v>
      </c>
      <c r="X163" s="301">
        <f t="shared" ref="X163" si="268">SUM(X161:X162)</f>
        <v>0.24243679015722974</v>
      </c>
      <c r="Y163" s="301">
        <f t="shared" si="258"/>
        <v>13.071000000000016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8.530318727043749</v>
      </c>
      <c r="C170" s="300">
        <v>11.162083135252026</v>
      </c>
      <c r="D170" s="300">
        <v>0.91046094785404574</v>
      </c>
      <c r="E170" s="300">
        <f>SUM(B170:D170)</f>
        <v>20.602862810149819</v>
      </c>
      <c r="F170" s="300"/>
      <c r="G170" s="300">
        <v>8.3210776290789639</v>
      </c>
      <c r="H170" s="300">
        <v>9.7844010002592032</v>
      </c>
      <c r="I170" s="300">
        <v>0.948337758002883</v>
      </c>
      <c r="J170" s="300">
        <f>SUM(G170:I170)</f>
        <v>19.053816387341048</v>
      </c>
      <c r="K170" s="300"/>
      <c r="L170" s="300">
        <v>8.4529039783985418</v>
      </c>
      <c r="M170" s="300">
        <v>9.9172260019838845</v>
      </c>
      <c r="N170" s="300">
        <v>1.0546255008304346</v>
      </c>
      <c r="O170" s="300">
        <f>SUM(L170:N170)</f>
        <v>19.424755481212863</v>
      </c>
      <c r="P170" s="300"/>
      <c r="Q170" s="300">
        <v>8.9465632575720964</v>
      </c>
      <c r="R170" s="300">
        <v>10.047186859260204</v>
      </c>
      <c r="S170" s="300">
        <v>1.1041273776159428</v>
      </c>
      <c r="T170" s="300">
        <f>SUM(Q170:S170)</f>
        <v>20.097877494448245</v>
      </c>
      <c r="U170" s="300"/>
      <c r="V170" s="300">
        <v>10.125060244908926</v>
      </c>
      <c r="W170" s="300">
        <v>10.39427304668097</v>
      </c>
      <c r="X170" s="300">
        <v>1.1958366189673846</v>
      </c>
      <c r="Y170" s="300">
        <f>SUM(V170:X170)</f>
        <v>21.715169910557279</v>
      </c>
    </row>
    <row r="171" spans="1:25" x14ac:dyDescent="0.2">
      <c r="A171" s="260" t="s">
        <v>364</v>
      </c>
      <c r="B171" s="300">
        <v>5.3529500899001121</v>
      </c>
      <c r="C171" s="300">
        <v>1.7892098404398256</v>
      </c>
      <c r="D171" s="300">
        <v>0.91897725951029441</v>
      </c>
      <c r="E171" s="300">
        <f t="shared" ref="E171" si="269">SUM(B171:D171)</f>
        <v>8.061137189850232</v>
      </c>
      <c r="F171" s="300"/>
      <c r="G171" s="300">
        <v>5.0523736190109361</v>
      </c>
      <c r="H171" s="300">
        <v>1.6630648411447264</v>
      </c>
      <c r="I171" s="300">
        <v>0.78474515250331411</v>
      </c>
      <c r="J171" s="300">
        <f t="shared" ref="J171:J172" si="270">SUM(G171:I171)</f>
        <v>7.5001836126589767</v>
      </c>
      <c r="K171" s="300"/>
      <c r="L171" s="300">
        <v>5.243287832193591</v>
      </c>
      <c r="M171" s="300">
        <v>1.534565048876714</v>
      </c>
      <c r="N171" s="300">
        <v>0.84139163771683556</v>
      </c>
      <c r="O171" s="300">
        <f t="shared" ref="O171:O172" si="271">SUM(L171:N171)</f>
        <v>7.6192445187871405</v>
      </c>
      <c r="P171" s="300"/>
      <c r="Q171" s="300">
        <v>5.3579302952273666</v>
      </c>
      <c r="R171" s="300">
        <v>1.6102040079090751</v>
      </c>
      <c r="S171" s="300">
        <v>0.88798820241531629</v>
      </c>
      <c r="T171" s="300">
        <f t="shared" ref="T171:T172" si="272">SUM(Q171:S171)</f>
        <v>7.8561225055517578</v>
      </c>
      <c r="U171" s="300"/>
      <c r="V171" s="300">
        <v>5.6485942057183349</v>
      </c>
      <c r="W171" s="300">
        <v>1.7792418103647063</v>
      </c>
      <c r="X171" s="300">
        <v>0.98999407335961531</v>
      </c>
      <c r="Y171" s="300">
        <f t="shared" ref="Y171:Y172" si="273">SUM(V171:X171)</f>
        <v>8.4178300894426563</v>
      </c>
    </row>
    <row r="172" spans="1:25" x14ac:dyDescent="0.2">
      <c r="A172" s="264" t="s">
        <v>363</v>
      </c>
      <c r="B172" s="301">
        <f>SUM(B170:B171)</f>
        <v>13.883268816943861</v>
      </c>
      <c r="C172" s="301">
        <f t="shared" ref="C172" si="274">SUM(C170:C171)</f>
        <v>12.951292975691851</v>
      </c>
      <c r="D172" s="301">
        <f t="shared" ref="D172" si="275">SUM(D170:D171)</f>
        <v>1.82943820736434</v>
      </c>
      <c r="E172" s="301">
        <f>SUM(B172:D172)</f>
        <v>28.664000000000051</v>
      </c>
      <c r="F172" s="301"/>
      <c r="G172" s="301">
        <f>SUM(G170:G171)</f>
        <v>13.3734512480899</v>
      </c>
      <c r="H172" s="301">
        <f t="shared" ref="H172" si="276">SUM(H170:H171)</f>
        <v>11.447465841403929</v>
      </c>
      <c r="I172" s="301">
        <f t="shared" ref="I172" si="277">SUM(I170:I171)</f>
        <v>1.7330829105061971</v>
      </c>
      <c r="J172" s="301">
        <f t="shared" si="270"/>
        <v>26.554000000000027</v>
      </c>
      <c r="K172" s="301"/>
      <c r="L172" s="301">
        <f>SUM(L170:L171)</f>
        <v>13.696191810592133</v>
      </c>
      <c r="M172" s="301">
        <f t="shared" ref="M172" si="278">SUM(M170:M171)</f>
        <v>11.451791050860599</v>
      </c>
      <c r="N172" s="301">
        <f t="shared" ref="N172" si="279">SUM(N170:N171)</f>
        <v>1.8960171385472702</v>
      </c>
      <c r="O172" s="301">
        <f t="shared" si="271"/>
        <v>27.044000000000004</v>
      </c>
      <c r="P172" s="301"/>
      <c r="Q172" s="301">
        <f>SUM(Q170:Q171)</f>
        <v>14.304493552799464</v>
      </c>
      <c r="R172" s="301">
        <f t="shared" ref="R172" si="280">SUM(R170:R171)</f>
        <v>11.65739086716928</v>
      </c>
      <c r="S172" s="301">
        <f t="shared" ref="S172" si="281">SUM(S170:S171)</f>
        <v>1.9921155800312591</v>
      </c>
      <c r="T172" s="301">
        <f t="shared" si="272"/>
        <v>27.954000000000004</v>
      </c>
      <c r="U172" s="301"/>
      <c r="V172" s="301">
        <f>SUM(V170:V171)</f>
        <v>15.773654450627262</v>
      </c>
      <c r="W172" s="301">
        <f t="shared" ref="W172" si="282">SUM(W170:W171)</f>
        <v>12.173514857045676</v>
      </c>
      <c r="X172" s="301">
        <f t="shared" ref="X172" si="283">SUM(X170:X171)</f>
        <v>2.1858306923269999</v>
      </c>
      <c r="Y172" s="301">
        <f t="shared" si="273"/>
        <v>30.132999999999935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14.746988666342414</v>
      </c>
      <c r="C179" s="300">
        <v>13.862076759804822</v>
      </c>
      <c r="D179" s="300">
        <v>1.9142822686007819</v>
      </c>
      <c r="E179" s="300">
        <f>SUM(B179:D179)</f>
        <v>30.523347694748018</v>
      </c>
      <c r="F179" s="300"/>
      <c r="G179" s="300">
        <v>17.25391179244869</v>
      </c>
      <c r="H179" s="300">
        <v>15.802675808777522</v>
      </c>
      <c r="I179" s="300">
        <v>2.0125051059761216</v>
      </c>
      <c r="J179" s="300">
        <f>SUM(G179:I179)</f>
        <v>35.069092707202337</v>
      </c>
      <c r="K179" s="300"/>
      <c r="L179" s="300">
        <v>17.658805590429132</v>
      </c>
      <c r="M179" s="300">
        <v>15.467000764701599</v>
      </c>
      <c r="N179" s="300">
        <v>1.4199455281089943</v>
      </c>
      <c r="O179" s="300">
        <f>SUM(L179:N179)</f>
        <v>34.545751883239731</v>
      </c>
      <c r="P179" s="300"/>
      <c r="Q179" s="300">
        <v>19.151627280052047</v>
      </c>
      <c r="R179" s="300">
        <v>15.812882982437957</v>
      </c>
      <c r="S179" s="300">
        <v>1.5857227255684836</v>
      </c>
      <c r="T179" s="300">
        <f>SUM(Q179:S179)</f>
        <v>36.550232988058482</v>
      </c>
      <c r="U179" s="300"/>
      <c r="V179" s="300">
        <v>21.22635679556112</v>
      </c>
      <c r="W179" s="300">
        <v>15.429309036441536</v>
      </c>
      <c r="X179" s="300">
        <v>1.8045284853203134</v>
      </c>
      <c r="Y179" s="300">
        <f>SUM(V179:X179)</f>
        <v>38.460194317322966</v>
      </c>
    </row>
    <row r="180" spans="1:25" x14ac:dyDescent="0.2">
      <c r="A180" s="260" t="s">
        <v>364</v>
      </c>
      <c r="B180" s="300">
        <v>5.9473676934680109</v>
      </c>
      <c r="C180" s="300">
        <v>1.4796011955009314</v>
      </c>
      <c r="D180" s="300">
        <v>0.65368341628310977</v>
      </c>
      <c r="E180" s="300">
        <f t="shared" ref="E180:E181" si="284">SUM(B180:D180)</f>
        <v>8.0806523052520518</v>
      </c>
      <c r="F180" s="300"/>
      <c r="G180" s="300">
        <v>5.9800523326579533</v>
      </c>
      <c r="H180" s="300">
        <v>1.7914026709630433</v>
      </c>
      <c r="I180" s="300">
        <v>1.3294522891766685</v>
      </c>
      <c r="J180" s="300">
        <f t="shared" ref="J180:J181" si="285">SUM(G180:I180)</f>
        <v>9.1009072927976646</v>
      </c>
      <c r="K180" s="300"/>
      <c r="L180" s="300">
        <v>5.9114111718264502</v>
      </c>
      <c r="M180" s="300">
        <v>1.7751100861950304</v>
      </c>
      <c r="N180" s="300">
        <v>1.5507268587388687</v>
      </c>
      <c r="O180" s="300">
        <f t="shared" ref="O180:O181" si="286">SUM(L180:N180)</f>
        <v>9.23724811676035</v>
      </c>
      <c r="P180" s="300"/>
      <c r="Q180" s="300">
        <v>6.2399742487077754</v>
      </c>
      <c r="R180" s="300">
        <v>1.9192533092836659</v>
      </c>
      <c r="S180" s="300">
        <v>1.5545394539500204</v>
      </c>
      <c r="T180" s="300">
        <f t="shared" ref="T180:T181" si="287">SUM(Q180:S180)</f>
        <v>9.7137670119414619</v>
      </c>
      <c r="U180" s="300"/>
      <c r="V180" s="300">
        <v>6.5658619240729443</v>
      </c>
      <c r="W180" s="300">
        <v>2.0964652926238636</v>
      </c>
      <c r="X180" s="300">
        <v>1.4674784659802438</v>
      </c>
      <c r="Y180" s="300">
        <f t="shared" ref="Y180:Y181" si="288">SUM(V180:X180)</f>
        <v>10.129805682677052</v>
      </c>
    </row>
    <row r="181" spans="1:25" x14ac:dyDescent="0.2">
      <c r="A181" s="264" t="s">
        <v>363</v>
      </c>
      <c r="B181" s="301">
        <f>SUM(B179:B180)</f>
        <v>20.694356359810424</v>
      </c>
      <c r="C181" s="301">
        <f t="shared" ref="C181" si="289">SUM(C179:C180)</f>
        <v>15.341677955305753</v>
      </c>
      <c r="D181" s="301">
        <f t="shared" ref="D181" si="290">SUM(D179:D180)</f>
        <v>2.5679656848838919</v>
      </c>
      <c r="E181" s="301">
        <f t="shared" si="284"/>
        <v>38.60400000000007</v>
      </c>
      <c r="F181" s="301"/>
      <c r="G181" s="301">
        <f>SUM(G179:G180)</f>
        <v>23.233964125106645</v>
      </c>
      <c r="H181" s="301">
        <f t="shared" ref="H181" si="291">SUM(H179:H180)</f>
        <v>17.594078479740567</v>
      </c>
      <c r="I181" s="301">
        <f t="shared" ref="I181" si="292">SUM(I179:I180)</f>
        <v>3.3419573951527903</v>
      </c>
      <c r="J181" s="301">
        <f t="shared" si="285"/>
        <v>44.17</v>
      </c>
      <c r="K181" s="301"/>
      <c r="L181" s="301">
        <f>SUM(L179:L180)</f>
        <v>23.570216762255583</v>
      </c>
      <c r="M181" s="301">
        <f t="shared" ref="M181" si="293">SUM(M179:M180)</f>
        <v>17.24211085089663</v>
      </c>
      <c r="N181" s="301">
        <f t="shared" ref="N181" si="294">SUM(N179:N180)</f>
        <v>2.9706723868478631</v>
      </c>
      <c r="O181" s="301">
        <f t="shared" si="286"/>
        <v>43.783000000000079</v>
      </c>
      <c r="P181" s="301"/>
      <c r="Q181" s="301">
        <f>SUM(Q179:Q180)</f>
        <v>25.391601528759821</v>
      </c>
      <c r="R181" s="301">
        <f t="shared" ref="R181" si="295">SUM(R179:R180)</f>
        <v>17.732136291721623</v>
      </c>
      <c r="S181" s="301">
        <f t="shared" ref="S181" si="296">SUM(S179:S180)</f>
        <v>3.1402621795185039</v>
      </c>
      <c r="T181" s="301">
        <f t="shared" si="287"/>
        <v>46.263999999999946</v>
      </c>
      <c r="U181" s="301"/>
      <c r="V181" s="301">
        <f>SUM(V179:V180)</f>
        <v>27.792218719634064</v>
      </c>
      <c r="W181" s="301">
        <f t="shared" ref="W181" si="297">SUM(W179:W180)</f>
        <v>17.525774329065399</v>
      </c>
      <c r="X181" s="301">
        <f t="shared" ref="X181" si="298">SUM(X179:X180)</f>
        <v>3.2720069513005572</v>
      </c>
      <c r="Y181" s="301">
        <f t="shared" si="288"/>
        <v>48.590000000000018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1.4568980433885561</v>
      </c>
      <c r="C188" s="300">
        <v>2.4668900947733325</v>
      </c>
      <c r="D188" s="300">
        <v>0.96635998166001336</v>
      </c>
      <c r="E188" s="300">
        <f>SUM(B188:D188)</f>
        <v>4.8901481198219017</v>
      </c>
      <c r="F188" s="300"/>
      <c r="G188" s="300">
        <v>1.3173739005408192</v>
      </c>
      <c r="H188" s="300">
        <v>2.0805241428597241</v>
      </c>
      <c r="I188" s="300">
        <v>0.95247044646978574</v>
      </c>
      <c r="J188" s="300">
        <f>SUM(G188:I188)</f>
        <v>4.3503684898703288</v>
      </c>
      <c r="K188" s="300"/>
      <c r="L188" s="300">
        <v>1.5560687643819633</v>
      </c>
      <c r="M188" s="300">
        <v>2.3042499167506545</v>
      </c>
      <c r="N188" s="300">
        <v>0.74805779191172217</v>
      </c>
      <c r="O188" s="300">
        <f>SUM(L188:N188)</f>
        <v>4.6083764730443395</v>
      </c>
      <c r="P188" s="300"/>
      <c r="Q188" s="300">
        <v>1.3345085055420294</v>
      </c>
      <c r="R188" s="300">
        <v>2.1115981275917712</v>
      </c>
      <c r="S188" s="300">
        <v>0.58559378924714756</v>
      </c>
      <c r="T188" s="300">
        <f>SUM(Q188:S188)</f>
        <v>4.0317004223809487</v>
      </c>
      <c r="U188" s="300"/>
      <c r="V188" s="300">
        <v>1.3382396680821891</v>
      </c>
      <c r="W188" s="300">
        <v>2.248757125064393</v>
      </c>
      <c r="X188" s="300">
        <v>0.64392187437635884</v>
      </c>
      <c r="Y188" s="300">
        <f>SUM(V188:X188)</f>
        <v>4.2309186675229409</v>
      </c>
    </row>
    <row r="189" spans="1:25" x14ac:dyDescent="0.2">
      <c r="A189" s="260" t="s">
        <v>364</v>
      </c>
      <c r="B189" s="300">
        <v>1.8076327575471258</v>
      </c>
      <c r="C189" s="300">
        <v>1.7659370223133111</v>
      </c>
      <c r="D189" s="300">
        <v>1.6702821003176791</v>
      </c>
      <c r="E189" s="300">
        <f t="shared" ref="E189:E190" si="299">SUM(B189:D189)</f>
        <v>5.2438518801781155</v>
      </c>
      <c r="F189" s="300"/>
      <c r="G189" s="300">
        <v>2.0619168141077719</v>
      </c>
      <c r="H189" s="300">
        <v>1.2555576069759846</v>
      </c>
      <c r="I189" s="300">
        <v>2.0721570890459193</v>
      </c>
      <c r="J189" s="300">
        <f t="shared" ref="J189:J190" si="300">SUM(G189:I189)</f>
        <v>5.3896315101296759</v>
      </c>
      <c r="K189" s="300"/>
      <c r="L189" s="300">
        <v>1.7210016911402892</v>
      </c>
      <c r="M189" s="300">
        <v>1.318723251238876</v>
      </c>
      <c r="N189" s="300">
        <v>1.615898584576491</v>
      </c>
      <c r="O189" s="300">
        <f t="shared" ref="O189:O190" si="301">SUM(L189:N189)</f>
        <v>4.6556235269556563</v>
      </c>
      <c r="P189" s="300"/>
      <c r="Q189" s="300">
        <v>1.5790807169509478</v>
      </c>
      <c r="R189" s="300">
        <v>1.2498668797393251</v>
      </c>
      <c r="S189" s="300">
        <v>1.3313519809287819</v>
      </c>
      <c r="T189" s="300">
        <f t="shared" ref="T189:T190" si="302">SUM(Q189:S189)</f>
        <v>4.160299577619055</v>
      </c>
      <c r="U189" s="300"/>
      <c r="V189" s="300">
        <v>1.7004822623843254</v>
      </c>
      <c r="W189" s="300">
        <v>1.3926111355796622</v>
      </c>
      <c r="X189" s="300">
        <v>1.4269879345130654</v>
      </c>
      <c r="Y189" s="300">
        <f t="shared" ref="Y189:Y190" si="303">SUM(V189:X189)</f>
        <v>4.5200813324770532</v>
      </c>
    </row>
    <row r="190" spans="1:25" x14ac:dyDescent="0.2">
      <c r="A190" s="264" t="s">
        <v>363</v>
      </c>
      <c r="B190" s="301">
        <f>SUM(B188:B189)</f>
        <v>3.2645308009356819</v>
      </c>
      <c r="C190" s="301">
        <f t="shared" ref="C190" si="304">SUM(C188:C189)</f>
        <v>4.2328271170866438</v>
      </c>
      <c r="D190" s="301">
        <f t="shared" ref="D190" si="305">SUM(D188:D189)</f>
        <v>2.6366420819776923</v>
      </c>
      <c r="E190" s="301">
        <f t="shared" si="299"/>
        <v>10.134000000000018</v>
      </c>
      <c r="F190" s="301"/>
      <c r="G190" s="301">
        <f>SUM(G188:G189)</f>
        <v>3.3792907146485911</v>
      </c>
      <c r="H190" s="301">
        <f t="shared" ref="H190" si="306">SUM(H188:H189)</f>
        <v>3.3360817498357087</v>
      </c>
      <c r="I190" s="301">
        <f t="shared" ref="I190" si="307">SUM(I188:I189)</f>
        <v>3.0246275355157053</v>
      </c>
      <c r="J190" s="301">
        <f t="shared" si="300"/>
        <v>9.7400000000000055</v>
      </c>
      <c r="K190" s="301"/>
      <c r="L190" s="301">
        <f>SUM(L188:L189)</f>
        <v>3.2770704555222525</v>
      </c>
      <c r="M190" s="301">
        <f t="shared" ref="M190" si="308">SUM(M188:M189)</f>
        <v>3.6229731679895307</v>
      </c>
      <c r="N190" s="301">
        <f t="shared" ref="N190" si="309">SUM(N188:N189)</f>
        <v>2.363956376488213</v>
      </c>
      <c r="O190" s="301">
        <f t="shared" si="301"/>
        <v>9.2639999999999958</v>
      </c>
      <c r="P190" s="301"/>
      <c r="Q190" s="301">
        <f>SUM(Q188:Q189)</f>
        <v>2.9135892224929769</v>
      </c>
      <c r="R190" s="301">
        <f t="shared" ref="R190" si="310">SUM(R188:R189)</f>
        <v>3.3614650073310965</v>
      </c>
      <c r="S190" s="301">
        <f t="shared" ref="S190" si="311">SUM(S188:S189)</f>
        <v>1.9169457701759294</v>
      </c>
      <c r="T190" s="301">
        <f t="shared" si="302"/>
        <v>8.1920000000000037</v>
      </c>
      <c r="U190" s="301"/>
      <c r="V190" s="301">
        <f>SUM(V188:V189)</f>
        <v>3.0387219304665143</v>
      </c>
      <c r="W190" s="301">
        <f t="shared" ref="W190" si="312">SUM(W188:W189)</f>
        <v>3.6413682606440552</v>
      </c>
      <c r="X190" s="301">
        <f t="shared" ref="X190" si="313">SUM(X188:X189)</f>
        <v>2.0709098088894242</v>
      </c>
      <c r="Y190" s="301">
        <f t="shared" si="303"/>
        <v>8.7509999999999941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2.5254800420529269</v>
      </c>
      <c r="C197" s="300">
        <v>2.3151008474196031</v>
      </c>
      <c r="D197" s="300">
        <v>2.1585117877657565</v>
      </c>
      <c r="E197" s="300">
        <f>SUM(B197:D197)</f>
        <v>6.9990926772382869</v>
      </c>
      <c r="F197" s="300"/>
      <c r="G197" s="300">
        <v>2.2221914102550562</v>
      </c>
      <c r="H197" s="300">
        <v>2.1625335466198963</v>
      </c>
      <c r="I197" s="300">
        <v>2.3312654442931455</v>
      </c>
      <c r="J197" s="300">
        <f>SUM(G197:I197)</f>
        <v>6.7159904011680984</v>
      </c>
      <c r="K197" s="300"/>
      <c r="L197" s="300">
        <v>2.2568992293037611</v>
      </c>
      <c r="M197" s="300">
        <v>1.8941403522352462</v>
      </c>
      <c r="N197" s="300">
        <v>2.2655032068426855</v>
      </c>
      <c r="O197" s="300">
        <f>SUM(L197:N197)</f>
        <v>6.4165427883816921</v>
      </c>
      <c r="P197" s="300"/>
      <c r="Q197" s="300">
        <v>2.1241630443572186</v>
      </c>
      <c r="R197" s="300">
        <v>1.8139881788271339</v>
      </c>
      <c r="S197" s="300">
        <v>2.2078410506434927</v>
      </c>
      <c r="T197" s="300">
        <f>SUM(Q197:S197)</f>
        <v>6.1459922738278454</v>
      </c>
      <c r="U197" s="300"/>
      <c r="V197" s="300">
        <v>2.0406370217030823</v>
      </c>
      <c r="W197" s="300">
        <v>1.7671936732477045</v>
      </c>
      <c r="X197" s="300">
        <v>2.1872952297717236</v>
      </c>
      <c r="Y197" s="300">
        <f>SUM(V197:X197)</f>
        <v>5.9951259247225099</v>
      </c>
    </row>
    <row r="198" spans="1:25" x14ac:dyDescent="0.2">
      <c r="A198" s="260" t="s">
        <v>364</v>
      </c>
      <c r="B198" s="300">
        <v>2.6160599730893601</v>
      </c>
      <c r="C198" s="300">
        <v>0.75239781426907437</v>
      </c>
      <c r="D198" s="300">
        <v>0.99544953540327419</v>
      </c>
      <c r="E198" s="300">
        <f t="shared" ref="E198:E199" si="314">SUM(B198:D198)</f>
        <v>4.3639073227617091</v>
      </c>
      <c r="F198" s="300"/>
      <c r="G198" s="300">
        <v>1.9620523997159882</v>
      </c>
      <c r="H198" s="300">
        <v>0.99690082450402717</v>
      </c>
      <c r="I198" s="300">
        <v>0.72805637461188266</v>
      </c>
      <c r="J198" s="300">
        <f t="shared" ref="J198:J199" si="315">SUM(G198:I198)</f>
        <v>3.6870095988318976</v>
      </c>
      <c r="K198" s="300"/>
      <c r="L198" s="300">
        <v>1.9951105594170369</v>
      </c>
      <c r="M198" s="300">
        <v>0.86039775519135875</v>
      </c>
      <c r="N198" s="300">
        <v>0.51294889700990509</v>
      </c>
      <c r="O198" s="300">
        <f t="shared" ref="O198:O199" si="316">SUM(L198:N198)</f>
        <v>3.3684572116183009</v>
      </c>
      <c r="P198" s="300"/>
      <c r="Q198" s="300">
        <v>2.0019805719794537</v>
      </c>
      <c r="R198" s="300">
        <v>0.83287928382802801</v>
      </c>
      <c r="S198" s="300">
        <v>0.51414787036467513</v>
      </c>
      <c r="T198" s="300">
        <f t="shared" ref="T198:T199" si="317">SUM(Q198:S198)</f>
        <v>3.3490077261721565</v>
      </c>
      <c r="U198" s="300"/>
      <c r="V198" s="300">
        <v>2.1109474319268622</v>
      </c>
      <c r="W198" s="300">
        <v>0.84095778643417329</v>
      </c>
      <c r="X198" s="300">
        <v>0.53996885691644902</v>
      </c>
      <c r="Y198" s="300">
        <f t="shared" ref="Y198:Y199" si="318">SUM(V198:X198)</f>
        <v>3.4918740752774844</v>
      </c>
    </row>
    <row r="199" spans="1:25" x14ac:dyDescent="0.2">
      <c r="A199" s="264" t="s">
        <v>363</v>
      </c>
      <c r="B199" s="301">
        <f>SUM(B197:B198)</f>
        <v>5.1415400151422865</v>
      </c>
      <c r="C199" s="301">
        <f t="shared" ref="C199" si="319">SUM(C197:C198)</f>
        <v>3.0674986616886777</v>
      </c>
      <c r="D199" s="301">
        <f t="shared" ref="D199" si="320">SUM(D197:D198)</f>
        <v>3.1539613231690309</v>
      </c>
      <c r="E199" s="301">
        <f t="shared" si="314"/>
        <v>11.362999999999996</v>
      </c>
      <c r="F199" s="301"/>
      <c r="G199" s="301">
        <f>SUM(G197:G198)</f>
        <v>4.1842438099710444</v>
      </c>
      <c r="H199" s="301">
        <f t="shared" ref="H199" si="321">SUM(H197:H198)</f>
        <v>3.1594343711239237</v>
      </c>
      <c r="I199" s="301">
        <f t="shared" ref="I199" si="322">SUM(I197:I198)</f>
        <v>3.059321818905028</v>
      </c>
      <c r="J199" s="301">
        <f t="shared" si="315"/>
        <v>10.402999999999995</v>
      </c>
      <c r="K199" s="301"/>
      <c r="L199" s="301">
        <f>SUM(L197:L198)</f>
        <v>4.2520097887207982</v>
      </c>
      <c r="M199" s="301">
        <f t="shared" ref="M199" si="323">SUM(M197:M198)</f>
        <v>2.7545381074266051</v>
      </c>
      <c r="N199" s="301">
        <f t="shared" ref="N199" si="324">SUM(N197:N198)</f>
        <v>2.7784521038525907</v>
      </c>
      <c r="O199" s="301">
        <f t="shared" si="316"/>
        <v>9.784999999999993</v>
      </c>
      <c r="P199" s="301"/>
      <c r="Q199" s="301">
        <f>SUM(Q197:Q198)</f>
        <v>4.1261436163366723</v>
      </c>
      <c r="R199" s="301">
        <f t="shared" ref="R199" si="325">SUM(R197:R198)</f>
        <v>2.646867462655162</v>
      </c>
      <c r="S199" s="301">
        <f t="shared" ref="S199" si="326">SUM(S197:S198)</f>
        <v>2.721988921008168</v>
      </c>
      <c r="T199" s="301">
        <f t="shared" si="317"/>
        <v>9.495000000000001</v>
      </c>
      <c r="U199" s="301"/>
      <c r="V199" s="301">
        <f>SUM(V197:V198)</f>
        <v>4.151584453629944</v>
      </c>
      <c r="W199" s="301">
        <f t="shared" ref="W199" si="327">SUM(W197:W198)</f>
        <v>2.6081514596818778</v>
      </c>
      <c r="X199" s="301">
        <f t="shared" ref="X199" si="328">SUM(X197:X198)</f>
        <v>2.7272640866881726</v>
      </c>
      <c r="Y199" s="301">
        <f t="shared" si="318"/>
        <v>9.4869999999999948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The Marches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0.64846431068390498</v>
      </c>
      <c r="N7">
        <f>'Ind T4'!C122</f>
        <v>0.4846029368474003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2.5497584640854054</v>
      </c>
      <c r="N9">
        <f>'Ind T4'!C120</f>
        <v>0.6968980056537788</v>
      </c>
    </row>
    <row r="10" spans="1:16" x14ac:dyDescent="0.2">
      <c r="L10" s="13" t="str">
        <f>'Ind T4'!A80</f>
        <v>Education</v>
      </c>
      <c r="M10">
        <f>'Ind T4'!B119</f>
        <v>-1.1567933102465955</v>
      </c>
      <c r="N10">
        <f>'Ind T4'!C119</f>
        <v>0.7236440569239555</v>
      </c>
    </row>
    <row r="11" spans="1:16" x14ac:dyDescent="0.2">
      <c r="L11" s="13" t="str">
        <f>'Ind T4'!A79</f>
        <v>Public admin. and defence</v>
      </c>
      <c r="M11">
        <f>'Ind T4'!B118</f>
        <v>-2.8691409444583038</v>
      </c>
      <c r="N11">
        <f>'Ind T4'!C118</f>
        <v>0.20847013868603437</v>
      </c>
    </row>
    <row r="12" spans="1:16" x14ac:dyDescent="0.2">
      <c r="L12" s="1" t="str">
        <f>CONCATENATE("[",'Ind T4'!A78,"]")</f>
        <v>[Non-marketed services]</v>
      </c>
      <c r="M12">
        <f>'Ind T4'!B117</f>
        <v>0.38134831860752172</v>
      </c>
      <c r="N12">
        <f>'Ind T4'!C117</f>
        <v>0.6336538754755594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-2.9459719575289367</v>
      </c>
      <c r="N14" s="13">
        <f>'Ind T4'!C115</f>
        <v>-0.20597531535614388</v>
      </c>
    </row>
    <row r="15" spans="1:16" x14ac:dyDescent="0.2">
      <c r="L15" s="13" t="str">
        <f>'Ind T4'!A75</f>
        <v>Arts and entertainment</v>
      </c>
      <c r="M15" s="13">
        <f>'Ind T4'!B114</f>
        <v>-1.7791859362643936</v>
      </c>
      <c r="N15" s="13">
        <f>'Ind T4'!C114</f>
        <v>-0.37906599923046569</v>
      </c>
    </row>
    <row r="16" spans="1:16" x14ac:dyDescent="0.2">
      <c r="L16" s="13" t="str">
        <f>'Ind T4'!A74</f>
        <v>Support services</v>
      </c>
      <c r="M16" s="13">
        <f>'Ind T4'!B113</f>
        <v>-0.19926440508643006</v>
      </c>
      <c r="N16" s="13">
        <f>'Ind T4'!C113</f>
        <v>0.98859637189558924</v>
      </c>
    </row>
    <row r="17" spans="12:14" x14ac:dyDescent="0.2">
      <c r="L17" s="13" t="str">
        <f>'Ind T4'!A73</f>
        <v>Professional services</v>
      </c>
      <c r="M17" s="13">
        <f>'Ind T4'!B112</f>
        <v>3.5233597181050902</v>
      </c>
      <c r="N17" s="13">
        <f>'Ind T4'!C112</f>
        <v>0.68292364837581054</v>
      </c>
    </row>
    <row r="18" spans="12:14" x14ac:dyDescent="0.2">
      <c r="L18" s="13" t="str">
        <f>'Ind T4'!A72</f>
        <v>Real estate</v>
      </c>
      <c r="M18" s="13">
        <f>'Ind T4'!B111</f>
        <v>2.3196651537780832</v>
      </c>
      <c r="N18" s="13">
        <f>'Ind T4'!C111</f>
        <v>1.0215979201106506</v>
      </c>
    </row>
    <row r="19" spans="12:14" x14ac:dyDescent="0.2">
      <c r="L19" t="str">
        <f>'Ind T4'!A71</f>
        <v>Finance and insurance</v>
      </c>
      <c r="M19">
        <f>'Ind T4'!B110</f>
        <v>4.6702372008612825</v>
      </c>
      <c r="N19">
        <f>'Ind T4'!C110</f>
        <v>-0.36485115780026112</v>
      </c>
    </row>
    <row r="20" spans="12:14" x14ac:dyDescent="0.2">
      <c r="L20" t="str">
        <f>'Ind T4'!A70</f>
        <v>Information technology</v>
      </c>
      <c r="M20">
        <f>'Ind T4'!B109</f>
        <v>1.8793712372919824</v>
      </c>
      <c r="N20">
        <f>'Ind T4'!C109</f>
        <v>0.95162324374071794</v>
      </c>
    </row>
    <row r="21" spans="12:14" x14ac:dyDescent="0.2">
      <c r="L21" t="str">
        <f>'Ind T4'!A69</f>
        <v>Media</v>
      </c>
      <c r="M21">
        <f>'Ind T4'!B108</f>
        <v>8.1269397802697938</v>
      </c>
      <c r="N21">
        <f>'Ind T4'!C108</f>
        <v>-1.7292072595742614E-2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1.1133578035142921</v>
      </c>
      <c r="N22">
        <f>'Ind T4'!C107</f>
        <v>0.52953204536347886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3.1177054715457508</v>
      </c>
      <c r="N24">
        <f>'Ind T4'!C105</f>
        <v>2.077412162391612</v>
      </c>
    </row>
    <row r="25" spans="12:14" x14ac:dyDescent="0.2">
      <c r="L25" s="13" t="str">
        <f>'Ind T4'!A65</f>
        <v>Transport and storage</v>
      </c>
      <c r="M25">
        <f>'Ind T4'!B104</f>
        <v>0.83577085056496525</v>
      </c>
      <c r="N25">
        <f>'Ind T4'!C104</f>
        <v>0.88838954860386288</v>
      </c>
    </row>
    <row r="26" spans="12:14" x14ac:dyDescent="0.2">
      <c r="L26" s="13" t="str">
        <f>'Ind T4'!A64</f>
        <v>Wholesale and retail trade</v>
      </c>
      <c r="M26">
        <f>'Ind T4'!B103</f>
        <v>-0.29333983748944803</v>
      </c>
      <c r="N26">
        <f>'Ind T4'!C103</f>
        <v>0.11848393948723501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0.71984729055178942</v>
      </c>
      <c r="N27">
        <f>'Ind T4'!C102</f>
        <v>0.80425551296041675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4.4232028056660821</v>
      </c>
      <c r="N29">
        <f>'Ind T4'!C100</f>
        <v>0.13296601787586848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0.27205117630184628</v>
      </c>
      <c r="N31">
        <f>'Ind T4'!C98</f>
        <v>-0.54716561465085745</v>
      </c>
    </row>
    <row r="32" spans="12:14" x14ac:dyDescent="0.2">
      <c r="L32" s="13" t="str">
        <f>'Ind T4'!A58</f>
        <v>Engineering</v>
      </c>
      <c r="M32">
        <f>'Ind T4'!B97</f>
        <v>1.2102514553214982</v>
      </c>
      <c r="N32">
        <f>'Ind T4'!C97</f>
        <v>-0.10095204018105708</v>
      </c>
    </row>
    <row r="33" spans="12:14" x14ac:dyDescent="0.2">
      <c r="L33" s="13" t="str">
        <f>'Ind T4'!A57</f>
        <v>Food drink and tobacco</v>
      </c>
      <c r="M33">
        <f>'Ind T4'!B96</f>
        <v>0.64380773637908728</v>
      </c>
      <c r="N33">
        <f>'Ind T4'!C96</f>
        <v>-0.13574290279554369</v>
      </c>
    </row>
    <row r="34" spans="12:14" x14ac:dyDescent="0.2">
      <c r="L34" s="1" t="str">
        <f>CONCATENATE("[",'Ind T4'!A56,"]")</f>
        <v>[Manufacturing]</v>
      </c>
      <c r="M34">
        <f>'Ind T4'!B95</f>
        <v>0.48134685566438851</v>
      </c>
      <c r="N34">
        <f>'Ind T4'!C95</f>
        <v>-0.38854719790396564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-0.65699120410154244</v>
      </c>
      <c r="N36">
        <f>'Ind T4'!C93</f>
        <v>0.6723089494039769</v>
      </c>
    </row>
    <row r="37" spans="12:14" x14ac:dyDescent="0.2">
      <c r="L37" s="13" t="str">
        <f>'Ind T4'!A53</f>
        <v>Electricity and gas</v>
      </c>
      <c r="M37">
        <f>'Ind T4'!B92</f>
        <v>-1.7091386352668714</v>
      </c>
      <c r="N37">
        <f>'Ind T4'!C92</f>
        <v>-0.36124382874926919</v>
      </c>
    </row>
    <row r="38" spans="12:14" x14ac:dyDescent="0.2">
      <c r="L38" s="13" t="str">
        <f>'Ind T4'!A52</f>
        <v>Mining and quarrying</v>
      </c>
      <c r="M38">
        <f>'Ind T4'!B91</f>
        <v>4.7269029047683375</v>
      </c>
      <c r="N38">
        <f>'Ind T4'!C91</f>
        <v>-3.0942151784390859</v>
      </c>
    </row>
    <row r="39" spans="12:14" x14ac:dyDescent="0.2">
      <c r="L39" s="45" t="str">
        <f>'Ind T4'!A51</f>
        <v>Agriculture</v>
      </c>
      <c r="M39">
        <f>'Ind T4'!B90</f>
        <v>-8.6041367220954577</v>
      </c>
      <c r="N39">
        <f>'Ind T4'!C90</f>
        <v>0.26210354593489971</v>
      </c>
    </row>
    <row r="40" spans="12:14" x14ac:dyDescent="0.2">
      <c r="L40" s="1" t="str">
        <f>CONCATENATE("[",'Ind T4'!A50,"]")</f>
        <v>[Primary sector and utilities]</v>
      </c>
      <c r="M40">
        <f>'Ind T4'!B89</f>
        <v>-6.5238916796685249</v>
      </c>
      <c r="N40">
        <f>'Ind T4'!C89</f>
        <v>0.21148478053301112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The Marches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19.776999999999983</v>
      </c>
      <c r="N5" s="11">
        <f t="shared" ref="N5:AL5" si="1">SUM(N6:N9)</f>
        <v>15.016999999999996</v>
      </c>
      <c r="O5" s="11">
        <f t="shared" si="1"/>
        <v>16.361999999999991</v>
      </c>
      <c r="P5" s="11">
        <f t="shared" si="1"/>
        <v>16.19699999999996</v>
      </c>
      <c r="Q5" s="11">
        <f t="shared" si="1"/>
        <v>17.696999999999996</v>
      </c>
      <c r="R5" s="11">
        <f t="shared" si="1"/>
        <v>17.668999999999961</v>
      </c>
      <c r="S5" s="11">
        <f t="shared" si="1"/>
        <v>14.210999999999959</v>
      </c>
      <c r="T5" s="11">
        <f t="shared" si="1"/>
        <v>12.420000000000007</v>
      </c>
      <c r="U5" s="11">
        <f t="shared" si="1"/>
        <v>19.452999999999996</v>
      </c>
      <c r="V5" s="11">
        <f t="shared" si="1"/>
        <v>16.173000000000002</v>
      </c>
      <c r="W5" s="11">
        <f t="shared" si="1"/>
        <v>12.60999999999998</v>
      </c>
      <c r="X5" s="11">
        <f t="shared" si="1"/>
        <v>12.603000000000002</v>
      </c>
      <c r="Y5" s="11">
        <f t="shared" si="1"/>
        <v>12.642000000000001</v>
      </c>
      <c r="Z5" s="11">
        <f t="shared" si="1"/>
        <v>12.757999999999997</v>
      </c>
      <c r="AA5" s="11">
        <f t="shared" si="1"/>
        <v>12.921999999999976</v>
      </c>
      <c r="AB5" s="11">
        <f t="shared" si="1"/>
        <v>12.958999999999989</v>
      </c>
      <c r="AC5" s="11">
        <f t="shared" si="1"/>
        <v>12.986000000000027</v>
      </c>
      <c r="AD5" s="11">
        <f t="shared" si="1"/>
        <v>13.000000000000007</v>
      </c>
      <c r="AE5" s="11">
        <f t="shared" si="1"/>
        <v>13.005000000000004</v>
      </c>
      <c r="AF5" s="11">
        <f t="shared" si="1"/>
        <v>13.002999999999981</v>
      </c>
      <c r="AG5" s="11">
        <f t="shared" si="1"/>
        <v>13.010000000000016</v>
      </c>
      <c r="AH5" s="11">
        <f t="shared" si="1"/>
        <v>13.012999999999993</v>
      </c>
      <c r="AI5" s="11">
        <f t="shared" si="1"/>
        <v>13.015999999999973</v>
      </c>
      <c r="AJ5" s="11">
        <f t="shared" si="1"/>
        <v>13.01699999999996</v>
      </c>
      <c r="AK5" s="11">
        <f t="shared" si="1"/>
        <v>13.016999999999992</v>
      </c>
      <c r="AL5" s="11">
        <f t="shared" si="1"/>
        <v>13.015999999999991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16.474999999999987</v>
      </c>
      <c r="N6" s="11">
        <v>11.543999999999993</v>
      </c>
      <c r="O6" s="11">
        <v>11.872999999999987</v>
      </c>
      <c r="P6" s="11">
        <v>12.731999999999966</v>
      </c>
      <c r="Q6" s="11">
        <v>13.897999999999991</v>
      </c>
      <c r="R6" s="11">
        <v>13.90099999999997</v>
      </c>
      <c r="S6" s="11">
        <v>11.125999999999957</v>
      </c>
      <c r="T6" s="11">
        <v>8.8550000000000058</v>
      </c>
      <c r="U6" s="11">
        <v>15.594000000000003</v>
      </c>
      <c r="V6" s="11">
        <v>12.237000000000005</v>
      </c>
      <c r="W6" s="11">
        <v>8.8649999999999842</v>
      </c>
      <c r="X6" s="11">
        <v>8.9489999999999998</v>
      </c>
      <c r="Y6" s="11">
        <v>9.025999999999998</v>
      </c>
      <c r="Z6" s="11">
        <v>9.1349999999999998</v>
      </c>
      <c r="AA6" s="11">
        <v>9.2139999999999702</v>
      </c>
      <c r="AB6" s="11">
        <v>9.2099999999999866</v>
      </c>
      <c r="AC6" s="11">
        <v>9.2110000000000252</v>
      </c>
      <c r="AD6" s="11">
        <v>9.2110000000000039</v>
      </c>
      <c r="AE6" s="11">
        <v>9.2079999999999966</v>
      </c>
      <c r="AF6" s="11">
        <v>9.203999999999974</v>
      </c>
      <c r="AG6" s="11">
        <v>9.2090000000000138</v>
      </c>
      <c r="AH6" s="11">
        <v>9.2129999999999939</v>
      </c>
      <c r="AI6" s="11">
        <v>9.216999999999981</v>
      </c>
      <c r="AJ6" s="11">
        <v>9.2189999999999639</v>
      </c>
      <c r="AK6" s="172">
        <v>9.2199999999999971</v>
      </c>
      <c r="AL6" s="11">
        <v>9.2199999999999935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0.27100000000000013</v>
      </c>
      <c r="N7" s="11">
        <v>0.25299999999999906</v>
      </c>
      <c r="O7" s="11">
        <v>0.76600000000000013</v>
      </c>
      <c r="P7" s="11">
        <v>0.37200000000000094</v>
      </c>
      <c r="Q7" s="11">
        <v>0.25800000000000001</v>
      </c>
      <c r="R7" s="11">
        <v>0.43500000000000155</v>
      </c>
      <c r="S7" s="11">
        <v>0.18100000000000052</v>
      </c>
      <c r="T7" s="11">
        <v>0.2960000000000001</v>
      </c>
      <c r="U7" s="11">
        <v>0.45699999999999952</v>
      </c>
      <c r="V7" s="11">
        <v>0.5310000000000008</v>
      </c>
      <c r="W7" s="11">
        <v>0.54799999999999871</v>
      </c>
      <c r="X7" s="11">
        <v>0.52500000000000002</v>
      </c>
      <c r="Y7" s="11">
        <v>0.51600000000000046</v>
      </c>
      <c r="Z7" s="11">
        <v>0.49600000000000044</v>
      </c>
      <c r="AA7" s="11">
        <v>0.47700000000000087</v>
      </c>
      <c r="AB7" s="11">
        <v>0.46000000000000024</v>
      </c>
      <c r="AC7" s="11">
        <v>0.44500000000000062</v>
      </c>
      <c r="AD7" s="11">
        <v>0.43100000000000027</v>
      </c>
      <c r="AE7" s="11">
        <v>0.41800000000000015</v>
      </c>
      <c r="AF7" s="11">
        <v>0.40500000000000042</v>
      </c>
      <c r="AG7" s="11">
        <v>0.39399999999999963</v>
      </c>
      <c r="AH7" s="11">
        <v>0.38200000000000078</v>
      </c>
      <c r="AI7" s="11">
        <v>0.37099999999999955</v>
      </c>
      <c r="AJ7" s="11">
        <v>0.36099999999999999</v>
      </c>
      <c r="AK7" s="172">
        <v>0.3509999999999992</v>
      </c>
      <c r="AL7" s="11">
        <v>0.34200000000000041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0.29900000000000021</v>
      </c>
      <c r="N8" s="11">
        <v>0.49700000000000089</v>
      </c>
      <c r="O8" s="11">
        <v>1.1920000000000024</v>
      </c>
      <c r="P8" s="11">
        <v>0.41999999999999987</v>
      </c>
      <c r="Q8" s="11">
        <v>0.88699999999999968</v>
      </c>
      <c r="R8" s="11">
        <v>0.55699999999999994</v>
      </c>
      <c r="S8" s="11">
        <v>0.65400000000000047</v>
      </c>
      <c r="T8" s="11">
        <v>0.57700000000000184</v>
      </c>
      <c r="U8" s="11">
        <v>0.38400000000000095</v>
      </c>
      <c r="V8" s="11">
        <v>0.46400000000000036</v>
      </c>
      <c r="W8" s="11">
        <v>0.51099999999999968</v>
      </c>
      <c r="X8" s="11">
        <v>0.50400000000000056</v>
      </c>
      <c r="Y8" s="11">
        <v>0.49499999999999855</v>
      </c>
      <c r="Z8" s="11">
        <v>0.49300000000000099</v>
      </c>
      <c r="AA8" s="11">
        <v>0.49200000000000049</v>
      </c>
      <c r="AB8" s="11">
        <v>0.49100000000000027</v>
      </c>
      <c r="AC8" s="11">
        <v>0.49000000000000049</v>
      </c>
      <c r="AD8" s="11">
        <v>0.4890000000000001</v>
      </c>
      <c r="AE8" s="11">
        <v>0.48800000000000049</v>
      </c>
      <c r="AF8" s="11">
        <v>0.4870000000000011</v>
      </c>
      <c r="AG8" s="11">
        <v>0.48700000000000054</v>
      </c>
      <c r="AH8" s="11">
        <v>0.48599999999999921</v>
      </c>
      <c r="AI8" s="11">
        <v>0.48600000000000071</v>
      </c>
      <c r="AJ8" s="11">
        <v>0.48500000000000165</v>
      </c>
      <c r="AK8" s="172">
        <v>0.48500000000000015</v>
      </c>
      <c r="AL8" s="11">
        <v>0.48399999999999993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2.7319999999999971</v>
      </c>
      <c r="N9" s="11">
        <v>2.7230000000000034</v>
      </c>
      <c r="O9" s="11">
        <v>2.5310000000000019</v>
      </c>
      <c r="P9" s="11">
        <v>2.6729999999999947</v>
      </c>
      <c r="Q9" s="11">
        <v>2.654000000000003</v>
      </c>
      <c r="R9" s="11">
        <v>2.7759999999999905</v>
      </c>
      <c r="S9" s="11">
        <v>2.2500000000000022</v>
      </c>
      <c r="T9" s="11">
        <v>2.6920000000000002</v>
      </c>
      <c r="U9" s="11">
        <v>3.017999999999994</v>
      </c>
      <c r="V9" s="11">
        <v>2.9409999999999954</v>
      </c>
      <c r="W9" s="11">
        <v>2.6859999999999986</v>
      </c>
      <c r="X9" s="11">
        <v>2.6250000000000004</v>
      </c>
      <c r="Y9" s="11">
        <v>2.605000000000004</v>
      </c>
      <c r="Z9" s="11">
        <v>2.6339999999999972</v>
      </c>
      <c r="AA9" s="11">
        <v>2.7390000000000052</v>
      </c>
      <c r="AB9" s="11">
        <v>2.7980000000000023</v>
      </c>
      <c r="AC9" s="11">
        <v>2.8400000000000021</v>
      </c>
      <c r="AD9" s="11">
        <v>2.8690000000000024</v>
      </c>
      <c r="AE9" s="11">
        <v>2.8910000000000049</v>
      </c>
      <c r="AF9" s="11">
        <v>2.907000000000004</v>
      </c>
      <c r="AG9" s="11">
        <v>2.9200000000000017</v>
      </c>
      <c r="AH9" s="11">
        <v>2.9319999999999982</v>
      </c>
      <c r="AI9" s="11">
        <v>2.9419999999999926</v>
      </c>
      <c r="AJ9" s="11">
        <v>2.9519999999999951</v>
      </c>
      <c r="AK9" s="172">
        <v>2.9609999999999959</v>
      </c>
      <c r="AL9" s="11">
        <v>2.9699999999999971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42.213999999999928</v>
      </c>
      <c r="N11" s="11">
        <f t="shared" si="2"/>
        <v>42.124999999999957</v>
      </c>
      <c r="O11" s="11">
        <f t="shared" si="2"/>
        <v>40.724999999999952</v>
      </c>
      <c r="P11" s="11">
        <f t="shared" si="2"/>
        <v>41.166999999999945</v>
      </c>
      <c r="Q11" s="11">
        <f t="shared" si="2"/>
        <v>41.895999999999944</v>
      </c>
      <c r="R11" s="11">
        <f t="shared" ref="R11" si="3">SUM(R12:R14)</f>
        <v>41.151999999999909</v>
      </c>
      <c r="S11" s="11">
        <f t="shared" ref="S11" si="4">SUM(S12:S14)</f>
        <v>40.513999999999925</v>
      </c>
      <c r="T11" s="11">
        <f t="shared" ref="T11" si="5">SUM(T12:T14)</f>
        <v>41.025000000000034</v>
      </c>
      <c r="U11" s="11">
        <f t="shared" ref="U11" si="6">SUM(U12:U14)</f>
        <v>41.176000000000087</v>
      </c>
      <c r="V11" s="11">
        <f t="shared" ref="V11" si="7">SUM(V12:V14)</f>
        <v>43.554000000000023</v>
      </c>
      <c r="W11" s="11">
        <f t="shared" ref="W11" si="8">SUM(W12:W14)</f>
        <v>42.152000000000015</v>
      </c>
      <c r="X11" s="11">
        <f t="shared" ref="X11" si="9">SUM(X12:X14)</f>
        <v>42.425000000000068</v>
      </c>
      <c r="Y11" s="11">
        <f t="shared" ref="Y11" si="10">SUM(Y12:Y14)</f>
        <v>42.254999999999939</v>
      </c>
      <c r="Z11" s="11">
        <f t="shared" ref="Z11" si="11">SUM(Z12:Z14)</f>
        <v>42.22099999999989</v>
      </c>
      <c r="AA11" s="11">
        <f t="shared" ref="AA11" si="12">SUM(AA12:AA14)</f>
        <v>42.141000000000041</v>
      </c>
      <c r="AB11" s="11">
        <f t="shared" ref="AB11" si="13">SUM(AB12:AB14)</f>
        <v>41.911999999999999</v>
      </c>
      <c r="AC11" s="11">
        <f t="shared" ref="AC11" si="14">SUM(AC12:AC14)</f>
        <v>41.682000000000002</v>
      </c>
      <c r="AD11" s="11">
        <f>SUM(AD12:AD14)</f>
        <v>41.435999999999964</v>
      </c>
      <c r="AE11" s="11">
        <f t="shared" ref="AE11" si="15">SUM(AE12:AE14)</f>
        <v>41.196000000000026</v>
      </c>
      <c r="AF11" s="11">
        <f t="shared" ref="AF11" si="16">SUM(AF12:AF14)</f>
        <v>40.963999999999949</v>
      </c>
      <c r="AG11" s="11">
        <f t="shared" ref="AG11:AL11" si="17">SUM(AG12:AG14)</f>
        <v>40.770999999999958</v>
      </c>
      <c r="AH11" s="11">
        <f t="shared" si="17"/>
        <v>40.560000000000052</v>
      </c>
      <c r="AI11" s="11">
        <f t="shared" si="17"/>
        <v>40.352999999999888</v>
      </c>
      <c r="AJ11" s="11">
        <f t="shared" si="17"/>
        <v>40.149999999999977</v>
      </c>
      <c r="AK11" s="11">
        <f t="shared" si="17"/>
        <v>39.950999999999979</v>
      </c>
      <c r="AL11" s="11">
        <f t="shared" si="17"/>
        <v>39.76099999999996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9.8279999999999674</v>
      </c>
      <c r="N12" s="11">
        <v>9.4870000000000179</v>
      </c>
      <c r="O12" s="11">
        <v>9.8529999999999767</v>
      </c>
      <c r="P12" s="11">
        <v>9.1780000000000115</v>
      </c>
      <c r="Q12" s="11">
        <v>9.1080000000000005</v>
      </c>
      <c r="R12" s="11">
        <v>9.5069999999999908</v>
      </c>
      <c r="S12" s="11">
        <v>9.5429999999999833</v>
      </c>
      <c r="T12" s="11">
        <v>10.202999999999983</v>
      </c>
      <c r="U12" s="11">
        <v>9.5900000000000176</v>
      </c>
      <c r="V12" s="11">
        <v>9.8970000000000073</v>
      </c>
      <c r="W12" s="11">
        <v>9.8169999999999931</v>
      </c>
      <c r="X12" s="11">
        <v>9.8390000000000022</v>
      </c>
      <c r="Y12" s="11">
        <v>9.8710000000000058</v>
      </c>
      <c r="Z12" s="11">
        <v>9.9499999999999957</v>
      </c>
      <c r="AA12" s="11">
        <v>9.9559999999999977</v>
      </c>
      <c r="AB12" s="11">
        <v>9.9159999999999933</v>
      </c>
      <c r="AC12" s="11">
        <v>9.8980000000000139</v>
      </c>
      <c r="AD12" s="11">
        <v>9.8719999999999839</v>
      </c>
      <c r="AE12" s="11">
        <v>9.8420000000000147</v>
      </c>
      <c r="AF12" s="11">
        <v>9.8099999999999952</v>
      </c>
      <c r="AG12" s="11">
        <v>9.7810000000000077</v>
      </c>
      <c r="AH12" s="11">
        <v>9.751000000000003</v>
      </c>
      <c r="AI12" s="11">
        <v>9.7199999999999864</v>
      </c>
      <c r="AJ12" s="11">
        <v>9.6880000000000077</v>
      </c>
      <c r="AK12" s="172">
        <v>9.6539999999999981</v>
      </c>
      <c r="AL12" s="11">
        <v>9.6189999999999714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6.9300000000000122</v>
      </c>
      <c r="N13" s="11">
        <v>7.575999999999981</v>
      </c>
      <c r="O13" s="11">
        <v>6.7359999999999802</v>
      </c>
      <c r="P13" s="11">
        <v>6.11299999999998</v>
      </c>
      <c r="Q13" s="11">
        <v>6.0499999999999714</v>
      </c>
      <c r="R13" s="11">
        <v>5.322999999999996</v>
      </c>
      <c r="S13" s="11">
        <v>6.0110000000000019</v>
      </c>
      <c r="T13" s="11">
        <v>5.4470000000000072</v>
      </c>
      <c r="U13" s="11">
        <v>6.1800000000000246</v>
      </c>
      <c r="V13" s="11">
        <v>6.1200000000000045</v>
      </c>
      <c r="W13" s="11">
        <v>5.65300000000002</v>
      </c>
      <c r="X13" s="11">
        <v>5.9520000000000026</v>
      </c>
      <c r="Y13" s="11">
        <v>5.9590000000000174</v>
      </c>
      <c r="Z13" s="11">
        <v>6.0610000000000062</v>
      </c>
      <c r="AA13" s="11">
        <v>6.1179999999999914</v>
      </c>
      <c r="AB13" s="11">
        <v>6.1260000000000101</v>
      </c>
      <c r="AC13" s="11">
        <v>6.0679999999999987</v>
      </c>
      <c r="AD13" s="11">
        <v>6.008999999999987</v>
      </c>
      <c r="AE13" s="11">
        <v>5.9499999999999984</v>
      </c>
      <c r="AF13" s="11">
        <v>5.8910000000000053</v>
      </c>
      <c r="AG13" s="11">
        <v>5.8419999999999899</v>
      </c>
      <c r="AH13" s="11">
        <v>5.7899999999999991</v>
      </c>
      <c r="AI13" s="11">
        <v>5.7360000000000078</v>
      </c>
      <c r="AJ13" s="11">
        <v>5.6800000000000024</v>
      </c>
      <c r="AK13" s="172">
        <v>5.6249999999999885</v>
      </c>
      <c r="AL13" s="11">
        <v>5.5680000000000014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25.455999999999943</v>
      </c>
      <c r="N14" s="11">
        <v>25.061999999999959</v>
      </c>
      <c r="O14" s="11">
        <v>24.135999999999992</v>
      </c>
      <c r="P14" s="11">
        <v>25.875999999999951</v>
      </c>
      <c r="Q14" s="11">
        <v>26.737999999999975</v>
      </c>
      <c r="R14" s="11">
        <v>26.321999999999921</v>
      </c>
      <c r="S14" s="11">
        <v>24.959999999999944</v>
      </c>
      <c r="T14" s="11">
        <v>25.375000000000039</v>
      </c>
      <c r="U14" s="11">
        <v>25.406000000000049</v>
      </c>
      <c r="V14" s="11">
        <v>27.537000000000013</v>
      </c>
      <c r="W14" s="11">
        <v>26.682000000000002</v>
      </c>
      <c r="X14" s="11">
        <v>26.634000000000061</v>
      </c>
      <c r="Y14" s="11">
        <v>26.424999999999919</v>
      </c>
      <c r="Z14" s="11">
        <v>26.209999999999887</v>
      </c>
      <c r="AA14" s="11">
        <v>26.06700000000005</v>
      </c>
      <c r="AB14" s="11">
        <v>25.869999999999997</v>
      </c>
      <c r="AC14" s="11">
        <v>25.715999999999994</v>
      </c>
      <c r="AD14" s="11">
        <v>25.554999999999989</v>
      </c>
      <c r="AE14" s="11">
        <v>25.404000000000011</v>
      </c>
      <c r="AF14" s="11">
        <v>25.262999999999948</v>
      </c>
      <c r="AG14" s="11">
        <v>25.147999999999957</v>
      </c>
      <c r="AH14" s="11">
        <v>25.019000000000052</v>
      </c>
      <c r="AI14" s="11">
        <v>24.896999999999892</v>
      </c>
      <c r="AJ14" s="11">
        <v>24.781999999999968</v>
      </c>
      <c r="AK14" s="172">
        <v>24.671999999999993</v>
      </c>
      <c r="AL14" s="11">
        <v>24.573999999999987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22.902000000000012</v>
      </c>
      <c r="N16" s="11">
        <v>21.521999999999974</v>
      </c>
      <c r="O16" s="11">
        <v>22.128000000000068</v>
      </c>
      <c r="P16" s="11">
        <v>23.721999999999973</v>
      </c>
      <c r="Q16" s="11">
        <v>21.861000000000018</v>
      </c>
      <c r="R16" s="11">
        <v>22.763999999999974</v>
      </c>
      <c r="S16" s="11">
        <v>22.239000000000022</v>
      </c>
      <c r="T16" s="11">
        <v>24.335000000000051</v>
      </c>
      <c r="U16" s="11">
        <v>29.260999999999903</v>
      </c>
      <c r="V16" s="11">
        <v>30.346999999999898</v>
      </c>
      <c r="W16" s="11">
        <v>28.264000000000028</v>
      </c>
      <c r="X16" s="11">
        <v>27.583000000000013</v>
      </c>
      <c r="Y16" s="11">
        <v>27.651999999999965</v>
      </c>
      <c r="Z16" s="11">
        <v>27.867999999999999</v>
      </c>
      <c r="AA16" s="11">
        <v>28.077999999999999</v>
      </c>
      <c r="AB16" s="11">
        <v>28.203999999999986</v>
      </c>
      <c r="AC16" s="11">
        <v>28.291999999999984</v>
      </c>
      <c r="AD16" s="11">
        <v>28.301000000000048</v>
      </c>
      <c r="AE16" s="11">
        <v>28.34700000000003</v>
      </c>
      <c r="AF16" s="11">
        <v>28.372999999999987</v>
      </c>
      <c r="AG16" s="11">
        <v>28.438000000000024</v>
      </c>
      <c r="AH16" s="11">
        <v>28.507999999999932</v>
      </c>
      <c r="AI16" s="11">
        <v>28.585000000000043</v>
      </c>
      <c r="AJ16" s="11">
        <v>28.666000000000039</v>
      </c>
      <c r="AK16" s="172">
        <v>28.748999999999981</v>
      </c>
      <c r="AL16" s="11">
        <v>28.832999999999949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83.614999999999981</v>
      </c>
      <c r="N18" s="11">
        <f t="shared" ref="N18:AL18" si="18">SUM(N19:N21)</f>
        <v>79.570999999999955</v>
      </c>
      <c r="O18" s="11">
        <f t="shared" si="18"/>
        <v>86.734000000000023</v>
      </c>
      <c r="P18" s="11">
        <f t="shared" si="18"/>
        <v>81.288000000000039</v>
      </c>
      <c r="Q18" s="11">
        <f t="shared" si="18"/>
        <v>89.566000000000059</v>
      </c>
      <c r="R18" s="11">
        <f t="shared" si="18"/>
        <v>91.964000000000098</v>
      </c>
      <c r="S18" s="11">
        <f t="shared" si="18"/>
        <v>92.217999999999947</v>
      </c>
      <c r="T18" s="11">
        <f t="shared" si="18"/>
        <v>93.067999999999842</v>
      </c>
      <c r="U18" s="11">
        <f t="shared" si="18"/>
        <v>86.269000000000105</v>
      </c>
      <c r="V18" s="11">
        <f t="shared" si="18"/>
        <v>96.029999999999944</v>
      </c>
      <c r="W18" s="11">
        <f t="shared" si="18"/>
        <v>95.322000000000131</v>
      </c>
      <c r="X18" s="11">
        <f t="shared" si="18"/>
        <v>95.070999999999927</v>
      </c>
      <c r="Y18" s="11">
        <f t="shared" si="18"/>
        <v>96.713999999999942</v>
      </c>
      <c r="Z18" s="11">
        <f t="shared" si="18"/>
        <v>97.492000000000047</v>
      </c>
      <c r="AA18" s="11">
        <f t="shared" si="18"/>
        <v>98.34399999999998</v>
      </c>
      <c r="AB18" s="11">
        <f t="shared" si="18"/>
        <v>99.475000000000065</v>
      </c>
      <c r="AC18" s="11">
        <f t="shared" si="18"/>
        <v>100.41900000000007</v>
      </c>
      <c r="AD18" s="11">
        <f t="shared" si="18"/>
        <v>101.28799999999981</v>
      </c>
      <c r="AE18" s="11">
        <f t="shared" si="18"/>
        <v>102.10900000000011</v>
      </c>
      <c r="AF18" s="11">
        <f t="shared" si="18"/>
        <v>102.90299999999993</v>
      </c>
      <c r="AG18" s="11">
        <f t="shared" si="18"/>
        <v>103.71000000000006</v>
      </c>
      <c r="AH18" s="11">
        <f t="shared" si="18"/>
        <v>104.50399999999991</v>
      </c>
      <c r="AI18" s="11">
        <f t="shared" si="18"/>
        <v>105.28000000000004</v>
      </c>
      <c r="AJ18" s="11">
        <f t="shared" si="18"/>
        <v>106.04900000000009</v>
      </c>
      <c r="AK18" s="11">
        <f t="shared" si="18"/>
        <v>106.78100000000006</v>
      </c>
      <c r="AL18" s="11">
        <f t="shared" si="18"/>
        <v>107.49200000000005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53.077999999999989</v>
      </c>
      <c r="N19" s="11">
        <v>51.481999999999985</v>
      </c>
      <c r="O19" s="11">
        <v>54.064000000000014</v>
      </c>
      <c r="P19" s="11">
        <v>53.333000000000034</v>
      </c>
      <c r="Q19" s="11">
        <v>56.436000000000064</v>
      </c>
      <c r="R19" s="11">
        <v>55.551000000000109</v>
      </c>
      <c r="S19" s="11">
        <v>56.00999999999992</v>
      </c>
      <c r="T19" s="11">
        <v>55.111999999999846</v>
      </c>
      <c r="U19" s="11">
        <v>53.016000000000055</v>
      </c>
      <c r="V19" s="11">
        <v>55.753999999999898</v>
      </c>
      <c r="W19" s="11">
        <v>54.741000000000149</v>
      </c>
      <c r="X19" s="11">
        <v>55.060999999999886</v>
      </c>
      <c r="Y19" s="11">
        <v>55.131999999999955</v>
      </c>
      <c r="Z19" s="11">
        <v>55.109000000000066</v>
      </c>
      <c r="AA19" s="11">
        <v>55.174999999999983</v>
      </c>
      <c r="AB19" s="11">
        <v>55.267000000000053</v>
      </c>
      <c r="AC19" s="11">
        <v>55.306999999999974</v>
      </c>
      <c r="AD19" s="11">
        <v>55.335999999999892</v>
      </c>
      <c r="AE19" s="11">
        <v>55.35900000000008</v>
      </c>
      <c r="AF19" s="11">
        <v>55.381999999999884</v>
      </c>
      <c r="AG19" s="11">
        <v>55.420000000000044</v>
      </c>
      <c r="AH19" s="11">
        <v>55.466999999999928</v>
      </c>
      <c r="AI19" s="11">
        <v>55.516000000000084</v>
      </c>
      <c r="AJ19" s="11">
        <v>55.58700000000006</v>
      </c>
      <c r="AK19" s="172">
        <v>55.654000000000131</v>
      </c>
      <c r="AL19" s="11">
        <v>55.722000000000016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12.846000000000018</v>
      </c>
      <c r="N20" s="11">
        <v>11.611999999999998</v>
      </c>
      <c r="O20" s="11">
        <v>14.520000000000016</v>
      </c>
      <c r="P20" s="11">
        <v>11.060999999999984</v>
      </c>
      <c r="Q20" s="11">
        <v>11.613999999999971</v>
      </c>
      <c r="R20" s="11">
        <v>15.179000000000004</v>
      </c>
      <c r="S20" s="11">
        <v>14.74700000000005</v>
      </c>
      <c r="T20" s="11">
        <v>13.794999999999964</v>
      </c>
      <c r="U20" s="11">
        <v>12.809000000000031</v>
      </c>
      <c r="V20" s="11">
        <v>16.806999999999992</v>
      </c>
      <c r="W20" s="11">
        <v>15.823999999999973</v>
      </c>
      <c r="X20" s="11">
        <v>16.810000000000027</v>
      </c>
      <c r="Y20" s="11">
        <v>16.905000000000005</v>
      </c>
      <c r="Z20" s="11">
        <v>17.030999999999967</v>
      </c>
      <c r="AA20" s="11">
        <v>17.18300000000001</v>
      </c>
      <c r="AB20" s="11">
        <v>17.290000000000031</v>
      </c>
      <c r="AC20" s="11">
        <v>17.371000000000016</v>
      </c>
      <c r="AD20" s="11">
        <v>17.449999999999918</v>
      </c>
      <c r="AE20" s="11">
        <v>17.527999999999981</v>
      </c>
      <c r="AF20" s="11">
        <v>17.606000000000044</v>
      </c>
      <c r="AG20" s="11">
        <v>17.688999999999975</v>
      </c>
      <c r="AH20" s="11">
        <v>17.766999999999985</v>
      </c>
      <c r="AI20" s="11">
        <v>17.843999999999955</v>
      </c>
      <c r="AJ20" s="11">
        <v>17.920000000000034</v>
      </c>
      <c r="AK20" s="172">
        <v>17.994</v>
      </c>
      <c r="AL20" s="11">
        <v>18.06900000000001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17.690999999999974</v>
      </c>
      <c r="N21" s="11">
        <v>16.476999999999975</v>
      </c>
      <c r="O21" s="11">
        <v>18.149999999999991</v>
      </c>
      <c r="P21" s="11">
        <v>16.89400000000002</v>
      </c>
      <c r="Q21" s="11">
        <v>21.51600000000002</v>
      </c>
      <c r="R21" s="11">
        <v>21.233999999999977</v>
      </c>
      <c r="S21" s="11">
        <v>21.460999999999974</v>
      </c>
      <c r="T21" s="11">
        <v>24.161000000000023</v>
      </c>
      <c r="U21" s="11">
        <v>20.444000000000013</v>
      </c>
      <c r="V21" s="11">
        <v>23.469000000000051</v>
      </c>
      <c r="W21" s="11">
        <v>24.757000000000001</v>
      </c>
      <c r="X21" s="11">
        <v>23.200000000000017</v>
      </c>
      <c r="Y21" s="11">
        <v>24.676999999999975</v>
      </c>
      <c r="Z21" s="11">
        <v>25.352000000000022</v>
      </c>
      <c r="AA21" s="11">
        <v>25.985999999999986</v>
      </c>
      <c r="AB21" s="11">
        <v>26.917999999999981</v>
      </c>
      <c r="AC21" s="11">
        <v>27.741000000000067</v>
      </c>
      <c r="AD21" s="11">
        <v>28.502000000000013</v>
      </c>
      <c r="AE21" s="11">
        <v>29.222000000000047</v>
      </c>
      <c r="AF21" s="11">
        <v>29.915000000000006</v>
      </c>
      <c r="AG21" s="11">
        <v>30.601000000000035</v>
      </c>
      <c r="AH21" s="11">
        <v>31.269999999999996</v>
      </c>
      <c r="AI21" s="11">
        <v>31.920000000000005</v>
      </c>
      <c r="AJ21" s="11">
        <v>32.542000000000002</v>
      </c>
      <c r="AK21" s="172">
        <v>33.132999999999925</v>
      </c>
      <c r="AL21" s="11">
        <v>33.701000000000015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68.333999999999946</v>
      </c>
      <c r="N23" s="11">
        <f t="shared" ref="N23:AL23" si="19">SUM(N24:N31)</f>
        <v>71.16</v>
      </c>
      <c r="O23" s="11">
        <f t="shared" si="19"/>
        <v>73.885999999999981</v>
      </c>
      <c r="P23" s="11">
        <f t="shared" si="19"/>
        <v>76.885000000000048</v>
      </c>
      <c r="Q23" s="11">
        <f t="shared" si="19"/>
        <v>81.184999999999974</v>
      </c>
      <c r="R23" s="11">
        <f t="shared" si="19"/>
        <v>83.835000000000036</v>
      </c>
      <c r="S23" s="11">
        <f t="shared" si="19"/>
        <v>87.058999999999997</v>
      </c>
      <c r="T23" s="11">
        <f t="shared" si="19"/>
        <v>89.069999999999951</v>
      </c>
      <c r="U23" s="11">
        <f t="shared" si="19"/>
        <v>92.262000000000015</v>
      </c>
      <c r="V23" s="11">
        <f t="shared" si="19"/>
        <v>90.891999999999982</v>
      </c>
      <c r="W23" s="11">
        <f t="shared" si="19"/>
        <v>88.607000000000028</v>
      </c>
      <c r="X23" s="11">
        <f t="shared" si="19"/>
        <v>89.237999999999971</v>
      </c>
      <c r="Y23" s="11">
        <f t="shared" si="19"/>
        <v>88.95700000000005</v>
      </c>
      <c r="Z23" s="11">
        <f t="shared" si="19"/>
        <v>89.368999999999886</v>
      </c>
      <c r="AA23" s="11">
        <f t="shared" si="19"/>
        <v>90.017000000000024</v>
      </c>
      <c r="AB23" s="11">
        <f t="shared" si="19"/>
        <v>90.50800000000001</v>
      </c>
      <c r="AC23" s="11">
        <f t="shared" si="19"/>
        <v>91.023999999999972</v>
      </c>
      <c r="AD23" s="11">
        <f t="shared" si="19"/>
        <v>91.539000000000044</v>
      </c>
      <c r="AE23" s="11">
        <f t="shared" si="19"/>
        <v>92.054999999999964</v>
      </c>
      <c r="AF23" s="11">
        <f t="shared" si="19"/>
        <v>92.578999999999922</v>
      </c>
      <c r="AG23" s="11">
        <f t="shared" si="19"/>
        <v>93.138000000000019</v>
      </c>
      <c r="AH23" s="11">
        <f t="shared" si="19"/>
        <v>93.694000000000059</v>
      </c>
      <c r="AI23" s="11">
        <f t="shared" si="19"/>
        <v>94.251999999999953</v>
      </c>
      <c r="AJ23" s="11">
        <f t="shared" si="19"/>
        <v>94.808000000000163</v>
      </c>
      <c r="AK23" s="11">
        <f t="shared" si="19"/>
        <v>95.361999999999981</v>
      </c>
      <c r="AL23" s="11">
        <f t="shared" si="19"/>
        <v>95.911999999999949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2.2140000000000013</v>
      </c>
      <c r="N24" s="11">
        <v>1.2489999999999992</v>
      </c>
      <c r="O24" s="11">
        <v>1.3449999999999993</v>
      </c>
      <c r="P24" s="11">
        <v>1.667</v>
      </c>
      <c r="Q24" s="11">
        <v>2.3369999999999989</v>
      </c>
      <c r="R24" s="11">
        <v>1.5669999999999953</v>
      </c>
      <c r="S24" s="11">
        <v>1.3590000000000009</v>
      </c>
      <c r="T24" s="11">
        <v>1.7620000000000016</v>
      </c>
      <c r="U24" s="11">
        <v>1.3669999999999991</v>
      </c>
      <c r="V24" s="11">
        <v>1.8839999999999992</v>
      </c>
      <c r="W24" s="11">
        <v>2.3160000000000056</v>
      </c>
      <c r="X24" s="11">
        <v>2.2830000000000044</v>
      </c>
      <c r="Y24" s="11">
        <v>2.2739999999999969</v>
      </c>
      <c r="Z24" s="11">
        <v>2.2629999999999981</v>
      </c>
      <c r="AA24" s="11">
        <v>2.2569999999999992</v>
      </c>
      <c r="AB24" s="11">
        <v>2.2659999999999973</v>
      </c>
      <c r="AC24" s="11">
        <v>2.2710000000000061</v>
      </c>
      <c r="AD24" s="11">
        <v>2.2749999999999955</v>
      </c>
      <c r="AE24" s="11">
        <v>2.2799999999999971</v>
      </c>
      <c r="AF24" s="11">
        <v>2.2849999999999997</v>
      </c>
      <c r="AG24" s="11">
        <v>2.2890000000000001</v>
      </c>
      <c r="AH24" s="11">
        <v>2.2939999999999996</v>
      </c>
      <c r="AI24" s="11">
        <v>2.2979999999999996</v>
      </c>
      <c r="AJ24" s="11">
        <v>2.302</v>
      </c>
      <c r="AK24" s="172">
        <v>2.3059999999999969</v>
      </c>
      <c r="AL24" s="11">
        <v>2.3099999999999996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7.7229999999999936</v>
      </c>
      <c r="N25" s="11">
        <v>7.3879999999999946</v>
      </c>
      <c r="O25" s="11">
        <v>6.7720000000000002</v>
      </c>
      <c r="P25" s="11">
        <v>7.9310000000000018</v>
      </c>
      <c r="Q25" s="11">
        <v>7.9959999999999836</v>
      </c>
      <c r="R25" s="11">
        <v>7.3590000000000089</v>
      </c>
      <c r="S25" s="11">
        <v>7.5360000000000156</v>
      </c>
      <c r="T25" s="11">
        <v>6.8900000000000006</v>
      </c>
      <c r="U25" s="11">
        <v>8.0630000000000379</v>
      </c>
      <c r="V25" s="11">
        <v>7.6150000000000082</v>
      </c>
      <c r="W25" s="11">
        <v>8.0769999999999822</v>
      </c>
      <c r="X25" s="11">
        <v>8.2739999999999867</v>
      </c>
      <c r="Y25" s="11">
        <v>8.3369999999999926</v>
      </c>
      <c r="Z25" s="11">
        <v>8.4809999999999821</v>
      </c>
      <c r="AA25" s="11">
        <v>8.5899999999999839</v>
      </c>
      <c r="AB25" s="11">
        <v>8.677999999999999</v>
      </c>
      <c r="AC25" s="11">
        <v>8.7580000000000027</v>
      </c>
      <c r="AD25" s="11">
        <v>8.8260000000000023</v>
      </c>
      <c r="AE25" s="11">
        <v>8.8890000000000065</v>
      </c>
      <c r="AF25" s="11">
        <v>8.950999999999965</v>
      </c>
      <c r="AG25" s="11">
        <v>9.0169999999999941</v>
      </c>
      <c r="AH25" s="11">
        <v>9.0819999999999972</v>
      </c>
      <c r="AI25" s="11">
        <v>9.1449999999999907</v>
      </c>
      <c r="AJ25" s="11">
        <v>9.2040000000000504</v>
      </c>
      <c r="AK25" s="172">
        <v>9.2589999999999737</v>
      </c>
      <c r="AL25" s="11">
        <v>9.3100000000000112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6.8579999999999997</v>
      </c>
      <c r="N26" s="11">
        <v>5.2410000000000014</v>
      </c>
      <c r="O26" s="11">
        <v>4.2059999999999977</v>
      </c>
      <c r="P26" s="11">
        <v>4.8849999999999953</v>
      </c>
      <c r="Q26" s="11">
        <v>4.0389999999999988</v>
      </c>
      <c r="R26" s="11">
        <v>4.595000000000014</v>
      </c>
      <c r="S26" s="11">
        <v>4.2770000000000064</v>
      </c>
      <c r="T26" s="11">
        <v>5.9749999999999979</v>
      </c>
      <c r="U26" s="11">
        <v>5.3339999999999979</v>
      </c>
      <c r="V26" s="11">
        <v>5.6710000000000154</v>
      </c>
      <c r="W26" s="11">
        <v>5.7730000000000148</v>
      </c>
      <c r="X26" s="11">
        <v>5.915</v>
      </c>
      <c r="Y26" s="11">
        <v>5.8849999999999971</v>
      </c>
      <c r="Z26" s="11">
        <v>5.8510000000000133</v>
      </c>
      <c r="AA26" s="11">
        <v>5.8020000000000147</v>
      </c>
      <c r="AB26" s="11">
        <v>5.7660000000000045</v>
      </c>
      <c r="AC26" s="11">
        <v>5.7389999999999981</v>
      </c>
      <c r="AD26" s="11">
        <v>5.7110000000000039</v>
      </c>
      <c r="AE26" s="11">
        <v>5.6829999999999856</v>
      </c>
      <c r="AF26" s="11">
        <v>5.6540000000000115</v>
      </c>
      <c r="AG26" s="11">
        <v>5.6260000000000048</v>
      </c>
      <c r="AH26" s="11">
        <v>5.5940000000000092</v>
      </c>
      <c r="AI26" s="11">
        <v>5.5609999999999991</v>
      </c>
      <c r="AJ26" s="11">
        <v>5.5290000000000044</v>
      </c>
      <c r="AK26" s="172">
        <v>5.4969999999999937</v>
      </c>
      <c r="AL26" s="11">
        <v>5.464999999999991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3.2169999999999956</v>
      </c>
      <c r="N27" s="11">
        <v>4.2050000000000072</v>
      </c>
      <c r="O27" s="11">
        <v>4.8660000000000014</v>
      </c>
      <c r="P27" s="11">
        <v>5.5210000000000043</v>
      </c>
      <c r="Q27" s="11">
        <v>6.3260000000000014</v>
      </c>
      <c r="R27" s="11">
        <v>5.6630000000000047</v>
      </c>
      <c r="S27" s="11">
        <v>5.5339999999999954</v>
      </c>
      <c r="T27" s="11">
        <v>5.9850000000000003</v>
      </c>
      <c r="U27" s="11">
        <v>6.0020000000000033</v>
      </c>
      <c r="V27" s="11">
        <v>6.294999999999991</v>
      </c>
      <c r="W27" s="11">
        <v>6.3509999999999991</v>
      </c>
      <c r="X27" s="11">
        <v>6.33</v>
      </c>
      <c r="Y27" s="11">
        <v>6.2880000000000082</v>
      </c>
      <c r="Z27" s="11">
        <v>6.2950000000000017</v>
      </c>
      <c r="AA27" s="11">
        <v>6.3570000000000011</v>
      </c>
      <c r="AB27" s="11">
        <v>6.420999999999994</v>
      </c>
      <c r="AC27" s="11">
        <v>6.5029999999999948</v>
      </c>
      <c r="AD27" s="11">
        <v>6.5940000000000074</v>
      </c>
      <c r="AE27" s="11">
        <v>6.6909999999999989</v>
      </c>
      <c r="AF27" s="11">
        <v>6.7900000000000027</v>
      </c>
      <c r="AG27" s="11">
        <v>6.8909999999999973</v>
      </c>
      <c r="AH27" s="11">
        <v>6.9929999999999888</v>
      </c>
      <c r="AI27" s="11">
        <v>7.0949999999999953</v>
      </c>
      <c r="AJ27" s="11">
        <v>7.1960000000000068</v>
      </c>
      <c r="AK27" s="172">
        <v>7.2970000000000077</v>
      </c>
      <c r="AL27" s="11">
        <v>7.3969999999999931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12.757999999999987</v>
      </c>
      <c r="N28" s="11">
        <v>16.953999999999976</v>
      </c>
      <c r="O28" s="11">
        <v>15.844999999999962</v>
      </c>
      <c r="P28" s="11">
        <v>16.706000000000031</v>
      </c>
      <c r="Q28" s="11">
        <v>18.485999999999944</v>
      </c>
      <c r="R28" s="11">
        <v>21.690000000000005</v>
      </c>
      <c r="S28" s="11">
        <v>21.942000000000014</v>
      </c>
      <c r="T28" s="11">
        <v>21.955999999999943</v>
      </c>
      <c r="U28" s="11">
        <v>25.899999999999981</v>
      </c>
      <c r="V28" s="11">
        <v>25.829999999999995</v>
      </c>
      <c r="W28" s="11">
        <v>25.79000000000001</v>
      </c>
      <c r="X28" s="11">
        <v>26.109999999999939</v>
      </c>
      <c r="Y28" s="11">
        <v>26.242000000000047</v>
      </c>
      <c r="Z28" s="11">
        <v>26.426999999999953</v>
      </c>
      <c r="AA28" s="11">
        <v>26.632000000000009</v>
      </c>
      <c r="AB28" s="11">
        <v>26.796999999999979</v>
      </c>
      <c r="AC28" s="11">
        <v>26.947999999999997</v>
      </c>
      <c r="AD28" s="11">
        <v>27.107000000000024</v>
      </c>
      <c r="AE28" s="11">
        <v>27.273999999999969</v>
      </c>
      <c r="AF28" s="11">
        <v>27.448999999999966</v>
      </c>
      <c r="AG28" s="11">
        <v>27.637000000000008</v>
      </c>
      <c r="AH28" s="11">
        <v>27.82200000000002</v>
      </c>
      <c r="AI28" s="11">
        <v>28.006999999999991</v>
      </c>
      <c r="AJ28" s="11">
        <v>28.192000000000057</v>
      </c>
      <c r="AK28" s="172">
        <v>28.377000000000031</v>
      </c>
      <c r="AL28" s="11">
        <v>28.561999999999983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17.917999999999996</v>
      </c>
      <c r="N29" s="11">
        <v>19.164000000000044</v>
      </c>
      <c r="O29" s="11">
        <v>24.009000000000007</v>
      </c>
      <c r="P29" s="11">
        <v>21.745000000000026</v>
      </c>
      <c r="Q29" s="11">
        <v>24.872000000000035</v>
      </c>
      <c r="R29" s="11">
        <v>21.463999999999981</v>
      </c>
      <c r="S29" s="11">
        <v>25.61099999999999</v>
      </c>
      <c r="T29" s="11">
        <v>25.415999999999993</v>
      </c>
      <c r="U29" s="11">
        <v>26.605000000000025</v>
      </c>
      <c r="V29" s="11">
        <v>23.453999999999969</v>
      </c>
      <c r="W29" s="11">
        <v>21.250999999999998</v>
      </c>
      <c r="X29" s="11">
        <v>21.690000000000023</v>
      </c>
      <c r="Y29" s="11">
        <v>22.20000000000001</v>
      </c>
      <c r="Z29" s="11">
        <v>22.529999999999951</v>
      </c>
      <c r="AA29" s="11">
        <v>22.737000000000002</v>
      </c>
      <c r="AB29" s="11">
        <v>22.893000000000043</v>
      </c>
      <c r="AC29" s="11">
        <v>23.07099999999998</v>
      </c>
      <c r="AD29" s="11">
        <v>23.246000000000013</v>
      </c>
      <c r="AE29" s="11">
        <v>23.418999999999997</v>
      </c>
      <c r="AF29" s="11">
        <v>23.591999999999992</v>
      </c>
      <c r="AG29" s="11">
        <v>23.771000000000004</v>
      </c>
      <c r="AH29" s="11">
        <v>23.942000000000039</v>
      </c>
      <c r="AI29" s="11">
        <v>24.113999999999994</v>
      </c>
      <c r="AJ29" s="11">
        <v>24.286000000000044</v>
      </c>
      <c r="AK29" s="172">
        <v>24.457999999999998</v>
      </c>
      <c r="AL29" s="11">
        <v>24.629999999999978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8.4629999999999761</v>
      </c>
      <c r="N30" s="11">
        <v>7.1589999999999883</v>
      </c>
      <c r="O30" s="11">
        <v>8.1359999999999957</v>
      </c>
      <c r="P30" s="11">
        <v>8.9109999999999925</v>
      </c>
      <c r="Q30" s="11">
        <v>8.1920000000000073</v>
      </c>
      <c r="R30" s="11">
        <v>10.133999999999999</v>
      </c>
      <c r="S30" s="11">
        <v>8.8210000000000015</v>
      </c>
      <c r="T30" s="11">
        <v>8.6229999999999993</v>
      </c>
      <c r="U30" s="11">
        <v>6.5630000000000042</v>
      </c>
      <c r="V30" s="11">
        <v>9.7400000000000073</v>
      </c>
      <c r="W30" s="11">
        <v>9.2639999999999958</v>
      </c>
      <c r="X30" s="11">
        <v>9.0329999999999959</v>
      </c>
      <c r="Y30" s="11">
        <v>8.2519999999999989</v>
      </c>
      <c r="Z30" s="11">
        <v>8.0339999999999954</v>
      </c>
      <c r="AA30" s="11">
        <v>8.1350000000000122</v>
      </c>
      <c r="AB30" s="11">
        <v>8.1920000000000073</v>
      </c>
      <c r="AC30" s="11">
        <v>8.2569999999999855</v>
      </c>
      <c r="AD30" s="11">
        <v>8.3190000000000062</v>
      </c>
      <c r="AE30" s="11">
        <v>8.3699999999999992</v>
      </c>
      <c r="AF30" s="11">
        <v>8.4159999999999826</v>
      </c>
      <c r="AG30" s="11">
        <v>8.4660000000000029</v>
      </c>
      <c r="AH30" s="11">
        <v>8.5220000000000056</v>
      </c>
      <c r="AI30" s="11">
        <v>8.5799999999999859</v>
      </c>
      <c r="AJ30" s="11">
        <v>8.6380000000000088</v>
      </c>
      <c r="AK30" s="172">
        <v>8.6949999999999861</v>
      </c>
      <c r="AL30" s="11">
        <v>8.7510000000000066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9.1829999999999945</v>
      </c>
      <c r="N31" s="11">
        <v>9.7999999999999847</v>
      </c>
      <c r="O31" s="11">
        <v>8.7070000000000025</v>
      </c>
      <c r="P31" s="11">
        <v>9.5189999999999984</v>
      </c>
      <c r="Q31" s="11">
        <v>8.9370000000000136</v>
      </c>
      <c r="R31" s="11">
        <v>11.363000000000028</v>
      </c>
      <c r="S31" s="11">
        <v>11.978999999999987</v>
      </c>
      <c r="T31" s="11">
        <v>12.463000000000013</v>
      </c>
      <c r="U31" s="11">
        <v>12.427999999999964</v>
      </c>
      <c r="V31" s="11">
        <v>10.402999999999988</v>
      </c>
      <c r="W31" s="11">
        <v>9.785000000000009</v>
      </c>
      <c r="X31" s="11">
        <v>9.6030000000000104</v>
      </c>
      <c r="Y31" s="11">
        <v>9.4789999999999921</v>
      </c>
      <c r="Z31" s="11">
        <v>9.4879999999999978</v>
      </c>
      <c r="AA31" s="11">
        <v>9.5070000000000014</v>
      </c>
      <c r="AB31" s="11">
        <v>9.4949999999999939</v>
      </c>
      <c r="AC31" s="11">
        <v>9.4770000000000092</v>
      </c>
      <c r="AD31" s="11">
        <v>9.4609999999999985</v>
      </c>
      <c r="AE31" s="11">
        <v>9.4489999999999945</v>
      </c>
      <c r="AF31" s="11">
        <v>9.4419999999999895</v>
      </c>
      <c r="AG31" s="11">
        <v>9.4410000000000025</v>
      </c>
      <c r="AH31" s="11">
        <v>9.4450000000000092</v>
      </c>
      <c r="AI31" s="11">
        <v>9.4520000000000035</v>
      </c>
      <c r="AJ31" s="11">
        <v>9.4610000000000056</v>
      </c>
      <c r="AK31" s="172">
        <v>9.4730000000000025</v>
      </c>
      <c r="AL31" s="11">
        <v>9.4869999999999912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83.109000000000108</v>
      </c>
      <c r="N33" s="11">
        <f t="shared" ref="N33:AK33" si="20">SUM(N34:N36)</f>
        <v>83.909000000000006</v>
      </c>
      <c r="O33" s="11">
        <f t="shared" si="20"/>
        <v>83.21400000000007</v>
      </c>
      <c r="P33" s="11">
        <f t="shared" si="20"/>
        <v>85.56500000000004</v>
      </c>
      <c r="Q33" s="11">
        <f t="shared" si="20"/>
        <v>88.328000000000003</v>
      </c>
      <c r="R33" s="11">
        <f t="shared" si="20"/>
        <v>81.922000000000196</v>
      </c>
      <c r="S33" s="11">
        <f t="shared" si="20"/>
        <v>86.587999999999909</v>
      </c>
      <c r="T33" s="11">
        <f t="shared" si="20"/>
        <v>86.975000000000065</v>
      </c>
      <c r="U33" s="11">
        <f t="shared" si="20"/>
        <v>84.850000000000023</v>
      </c>
      <c r="V33" s="11">
        <f t="shared" si="20"/>
        <v>83.472000000000065</v>
      </c>
      <c r="W33" s="11">
        <f t="shared" si="20"/>
        <v>83.496000000000123</v>
      </c>
      <c r="X33" s="11">
        <f t="shared" si="20"/>
        <v>84.164000000000016</v>
      </c>
      <c r="Y33" s="11">
        <f t="shared" si="20"/>
        <v>84.867999999999924</v>
      </c>
      <c r="Z33" s="11">
        <f t="shared" si="20"/>
        <v>85.518000000000058</v>
      </c>
      <c r="AA33" s="11">
        <f t="shared" si="20"/>
        <v>86.328999999999994</v>
      </c>
      <c r="AB33" s="11">
        <f t="shared" si="20"/>
        <v>86.949999999999932</v>
      </c>
      <c r="AC33" s="11">
        <f t="shared" si="20"/>
        <v>87.424000000000035</v>
      </c>
      <c r="AD33" s="11">
        <f t="shared" si="20"/>
        <v>87.885999999999768</v>
      </c>
      <c r="AE33" s="11">
        <f t="shared" si="20"/>
        <v>88.344999999999999</v>
      </c>
      <c r="AF33" s="11">
        <f t="shared" si="20"/>
        <v>88.812000000000026</v>
      </c>
      <c r="AG33" s="11">
        <f t="shared" si="20"/>
        <v>89.303000000000011</v>
      </c>
      <c r="AH33" s="11">
        <f t="shared" si="20"/>
        <v>89.799000000000063</v>
      </c>
      <c r="AI33" s="11">
        <f t="shared" si="20"/>
        <v>90.295000000000044</v>
      </c>
      <c r="AJ33" s="11">
        <f t="shared" si="20"/>
        <v>90.793000000000006</v>
      </c>
      <c r="AK33" s="11">
        <f t="shared" si="20"/>
        <v>91.291999999999987</v>
      </c>
      <c r="AL33" s="11">
        <f>SUM(AL34:AL36)</f>
        <v>91.793999999999997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16.242999999999981</v>
      </c>
      <c r="N34" s="11">
        <v>14.866999999999997</v>
      </c>
      <c r="O34" s="11">
        <v>12.734000000000039</v>
      </c>
      <c r="P34" s="11">
        <v>12.800999999999986</v>
      </c>
      <c r="Q34" s="11">
        <v>14.220999999999963</v>
      </c>
      <c r="R34" s="11">
        <v>14.653999999999971</v>
      </c>
      <c r="S34" s="11">
        <v>13.322999999999976</v>
      </c>
      <c r="T34" s="11">
        <v>12.518000000000013</v>
      </c>
      <c r="U34" s="11">
        <v>12.606999999999985</v>
      </c>
      <c r="V34" s="11">
        <v>12.748000000000035</v>
      </c>
      <c r="W34" s="11">
        <v>12.668999999999984</v>
      </c>
      <c r="X34" s="11">
        <v>12.474999999999984</v>
      </c>
      <c r="Y34" s="11">
        <v>12.56299999999999</v>
      </c>
      <c r="Z34" s="11">
        <v>12.62000000000001</v>
      </c>
      <c r="AA34" s="11">
        <v>12.69100000000002</v>
      </c>
      <c r="AB34" s="11">
        <v>12.731999999999969</v>
      </c>
      <c r="AC34" s="11">
        <v>12.764000000000005</v>
      </c>
      <c r="AD34" s="11">
        <v>12.79700000000002</v>
      </c>
      <c r="AE34" s="11">
        <v>12.831000000000001</v>
      </c>
      <c r="AF34" s="11">
        <v>12.864000000000024</v>
      </c>
      <c r="AG34" s="11">
        <v>12.896999999999968</v>
      </c>
      <c r="AH34" s="11">
        <v>12.932000000000006</v>
      </c>
      <c r="AI34" s="11">
        <v>12.967000000000011</v>
      </c>
      <c r="AJ34" s="11">
        <v>13.002000000000001</v>
      </c>
      <c r="AK34" s="172">
        <v>13.036999999999978</v>
      </c>
      <c r="AL34" s="11">
        <v>13.071000000000035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26.185000000000038</v>
      </c>
      <c r="N35" s="11">
        <v>26.870000000000008</v>
      </c>
      <c r="O35" s="11">
        <v>27.331000000000028</v>
      </c>
      <c r="P35" s="11">
        <v>29.42600000000002</v>
      </c>
      <c r="Q35" s="11">
        <v>27.982999999999965</v>
      </c>
      <c r="R35" s="11">
        <v>28.664000000000062</v>
      </c>
      <c r="S35" s="11">
        <v>29.892999999999962</v>
      </c>
      <c r="T35" s="11">
        <v>29.344000000000001</v>
      </c>
      <c r="U35" s="11">
        <v>28.414000000000012</v>
      </c>
      <c r="V35" s="11">
        <v>26.55400000000003</v>
      </c>
      <c r="W35" s="11">
        <v>27.043999999999979</v>
      </c>
      <c r="X35" s="11">
        <v>27.16699999999998</v>
      </c>
      <c r="Y35" s="11">
        <v>27.303999999999963</v>
      </c>
      <c r="Z35" s="11">
        <v>27.499000000000049</v>
      </c>
      <c r="AA35" s="11">
        <v>27.721999999999987</v>
      </c>
      <c r="AB35" s="11">
        <v>27.954000000000008</v>
      </c>
      <c r="AC35" s="11">
        <v>28.130999999999986</v>
      </c>
      <c r="AD35" s="11">
        <v>28.315999999999956</v>
      </c>
      <c r="AE35" s="11">
        <v>28.506999999999962</v>
      </c>
      <c r="AF35" s="11">
        <v>28.708999999999897</v>
      </c>
      <c r="AG35" s="11">
        <v>28.939999999999994</v>
      </c>
      <c r="AH35" s="11">
        <v>29.174999999999994</v>
      </c>
      <c r="AI35" s="11">
        <v>29.413000000000014</v>
      </c>
      <c r="AJ35" s="11">
        <v>29.652000000000065</v>
      </c>
      <c r="AK35" s="172">
        <v>29.892000000000035</v>
      </c>
      <c r="AL35" s="11">
        <v>30.132999999999921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40.68100000000009</v>
      </c>
      <c r="N36" s="11">
        <v>42.171999999999997</v>
      </c>
      <c r="O36" s="11">
        <v>43.149000000000001</v>
      </c>
      <c r="P36" s="11">
        <v>43.338000000000036</v>
      </c>
      <c r="Q36" s="11">
        <v>46.124000000000066</v>
      </c>
      <c r="R36" s="11">
        <v>38.604000000000163</v>
      </c>
      <c r="S36" s="11">
        <v>43.371999999999964</v>
      </c>
      <c r="T36" s="11">
        <v>45.113000000000049</v>
      </c>
      <c r="U36" s="11">
        <v>43.829000000000029</v>
      </c>
      <c r="V36" s="11">
        <v>44.17</v>
      </c>
      <c r="W36" s="11">
        <v>43.783000000000158</v>
      </c>
      <c r="X36" s="11">
        <v>44.522000000000041</v>
      </c>
      <c r="Y36" s="11">
        <v>45.000999999999969</v>
      </c>
      <c r="Z36" s="11">
        <v>45.398999999999994</v>
      </c>
      <c r="AA36" s="11">
        <v>45.915999999999983</v>
      </c>
      <c r="AB36" s="11">
        <v>46.26399999999996</v>
      </c>
      <c r="AC36" s="11">
        <v>46.529000000000046</v>
      </c>
      <c r="AD36" s="11">
        <v>46.772999999999797</v>
      </c>
      <c r="AE36" s="11">
        <v>47.007000000000033</v>
      </c>
      <c r="AF36" s="11">
        <v>47.239000000000104</v>
      </c>
      <c r="AG36" s="11">
        <v>47.466000000000051</v>
      </c>
      <c r="AH36" s="11">
        <v>47.692000000000057</v>
      </c>
      <c r="AI36" s="11">
        <v>47.915000000000013</v>
      </c>
      <c r="AJ36" s="11">
        <v>48.138999999999932</v>
      </c>
      <c r="AK36" s="172">
        <v>48.362999999999971</v>
      </c>
      <c r="AL36" s="11">
        <v>48.590000000000039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319.95099999999996</v>
      </c>
      <c r="N38" s="11">
        <f t="shared" ref="N38:AL38" si="21">SUM(N5,N11,N16,N18,N23,N33)</f>
        <v>313.30399999999992</v>
      </c>
      <c r="O38" s="11">
        <f t="shared" si="21"/>
        <v>323.04900000000009</v>
      </c>
      <c r="P38" s="11">
        <f t="shared" si="21"/>
        <v>324.82400000000001</v>
      </c>
      <c r="Q38" s="11">
        <f t="shared" si="21"/>
        <v>340.53300000000002</v>
      </c>
      <c r="R38" s="11">
        <f t="shared" si="21"/>
        <v>339.30600000000015</v>
      </c>
      <c r="S38" s="11">
        <f t="shared" si="21"/>
        <v>342.82899999999978</v>
      </c>
      <c r="T38" s="11">
        <f t="shared" si="21"/>
        <v>346.89299999999997</v>
      </c>
      <c r="U38" s="11">
        <f t="shared" si="21"/>
        <v>353.27100000000013</v>
      </c>
      <c r="V38" s="11">
        <f t="shared" si="21"/>
        <v>360.46799999999996</v>
      </c>
      <c r="W38" s="11">
        <f t="shared" si="21"/>
        <v>350.45100000000025</v>
      </c>
      <c r="X38" s="11">
        <f t="shared" si="21"/>
        <v>351.08399999999995</v>
      </c>
      <c r="Y38" s="11">
        <f t="shared" si="21"/>
        <v>353.08799999999985</v>
      </c>
      <c r="Z38" s="11">
        <f t="shared" si="21"/>
        <v>355.22599999999989</v>
      </c>
      <c r="AA38" s="11">
        <f t="shared" si="21"/>
        <v>357.83100000000007</v>
      </c>
      <c r="AB38" s="11">
        <f t="shared" si="21"/>
        <v>360.00799999999998</v>
      </c>
      <c r="AC38" s="11">
        <f t="shared" si="21"/>
        <v>361.82700000000006</v>
      </c>
      <c r="AD38" s="11">
        <f t="shared" si="21"/>
        <v>363.44999999999959</v>
      </c>
      <c r="AE38" s="11">
        <f t="shared" si="21"/>
        <v>365.05700000000013</v>
      </c>
      <c r="AF38" s="11">
        <f t="shared" si="21"/>
        <v>366.63399999999979</v>
      </c>
      <c r="AG38" s="11">
        <f t="shared" si="21"/>
        <v>368.37000000000006</v>
      </c>
      <c r="AH38" s="11">
        <f t="shared" si="21"/>
        <v>370.07799999999997</v>
      </c>
      <c r="AI38" s="11">
        <f t="shared" si="21"/>
        <v>371.78099999999995</v>
      </c>
      <c r="AJ38" s="11">
        <f t="shared" si="21"/>
        <v>373.48300000000023</v>
      </c>
      <c r="AK38" s="11">
        <f t="shared" si="21"/>
        <v>375.15199999999999</v>
      </c>
      <c r="AL38" s="11">
        <f t="shared" si="21"/>
        <v>376.80799999999988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The Marches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The Marches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The Marches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The Marches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The Marches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The Marches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The Marches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24.143988022610905</v>
      </c>
      <c r="N231" s="40">
        <f>'Ind T1'!D25</f>
        <v>23.825299399916126</v>
      </c>
      <c r="O231" s="40">
        <f>'Ind T1'!F25</f>
        <v>24.36094775057855</v>
      </c>
    </row>
    <row r="232" spans="1:15" x14ac:dyDescent="0.2">
      <c r="L232" t="str">
        <f>L23</f>
        <v>Business and other services</v>
      </c>
      <c r="M232" s="40">
        <f>'Ind T1'!B24</f>
        <v>24.707785892380329</v>
      </c>
      <c r="N232" s="40">
        <f>'Ind T1'!D24</f>
        <v>25.283705853314721</v>
      </c>
      <c r="O232" s="40">
        <f>'Ind T1'!F24</f>
        <v>25.453812020976198</v>
      </c>
    </row>
    <row r="233" spans="1:15" x14ac:dyDescent="0.2">
      <c r="L233" t="str">
        <f>L18</f>
        <v>Trade, accomod. and transport</v>
      </c>
      <c r="M233" s="40">
        <f>'Ind T1'!B23</f>
        <v>27.103558439874348</v>
      </c>
      <c r="N233" s="40">
        <f>'Ind T1'!D23</f>
        <v>27.199808247087343</v>
      </c>
      <c r="O233" s="40">
        <f>'Ind T1'!F23</f>
        <v>28.526995180569436</v>
      </c>
    </row>
    <row r="234" spans="1:15" x14ac:dyDescent="0.2">
      <c r="L234" t="str">
        <f>L16</f>
        <v>Construction</v>
      </c>
      <c r="M234" s="40">
        <f>'Ind T1'!B22</f>
        <v>6.7089883468019913</v>
      </c>
      <c r="N234" s="40">
        <f>'Ind T1'!D22</f>
        <v>8.0650361962157362</v>
      </c>
      <c r="O234" s="40">
        <f>'Ind T1'!F22</f>
        <v>7.6519076028109705</v>
      </c>
    </row>
    <row r="235" spans="1:15" x14ac:dyDescent="0.2">
      <c r="L235" t="str">
        <f>L11</f>
        <v>Manufacturing</v>
      </c>
      <c r="M235" s="40">
        <f>'Ind T1'!B21</f>
        <v>12.128285382516045</v>
      </c>
      <c r="N235" s="40">
        <f>'Ind T1'!D21</f>
        <v>12.027929724840273</v>
      </c>
      <c r="O235" s="40">
        <f>'Ind T1'!F21</f>
        <v>10.552058342710339</v>
      </c>
    </row>
    <row r="236" spans="1:15" x14ac:dyDescent="0.2">
      <c r="L236" t="str">
        <f>L5</f>
        <v>Primary sector and utilities</v>
      </c>
      <c r="M236" s="40">
        <f>'Ind T1'!B20</f>
        <v>5.2073939158163878</v>
      </c>
      <c r="N236" s="40">
        <f>'Ind T1'!D20</f>
        <v>3.5982205786258192</v>
      </c>
      <c r="O236" s="40">
        <f>'Ind T1'!F20</f>
        <v>3.4542791023545134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The Marches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1.573999999999927</v>
      </c>
      <c r="O261" s="11">
        <f>'Ind T1'!F50</f>
        <v>8.2979999999998739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4.7719999999999914</v>
      </c>
      <c r="O262" s="11">
        <f>'Ind T1'!F49</f>
        <v>7.3049999999999216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3.3580000000000325</v>
      </c>
      <c r="O263" s="11">
        <f>'Ind T1'!F48</f>
        <v>12.169999999999916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5.5000000000000533</v>
      </c>
      <c r="O264" s="11">
        <f>'Ind T1'!F47</f>
        <v>0.5689999999999209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1.0000000000001066</v>
      </c>
      <c r="O265" s="11">
        <f>'Ind T1'!F46</f>
        <v>-2.3910000000000551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-5.0589999999999815</v>
      </c>
      <c r="O266" s="11">
        <f>'Ind T1'!F45</f>
        <v>0.40600000000001124</v>
      </c>
    </row>
    <row r="268" spans="1:16" x14ac:dyDescent="0.2">
      <c r="L268" t="str">
        <f>L38</f>
        <v>All industries</v>
      </c>
      <c r="N268" s="11">
        <f>'Ind T1'!D14-'Ind T1'!B14</f>
        <v>11.145000000000095</v>
      </c>
      <c r="O268" s="11">
        <f>SUM(O261:O266)</f>
        <v>26.356999999999587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9.1725977881608731</v>
      </c>
      <c r="C9" s="249">
        <f>SUM(C26,C43,C60,C77,C94,C111,C128,C145,C162,C179,C196,C213,C230,C247,C264,C281,C298,C315,C332,C349,C366,C383)</f>
        <v>19.135910880560299</v>
      </c>
      <c r="D9" s="249">
        <f>SUM(B9:C9)</f>
        <v>28.308508668721174</v>
      </c>
      <c r="E9" s="238"/>
      <c r="F9" s="249">
        <f>SUM(F26,F43,F60,F77,F94,F111,F128,F145,F162,F179,F196,F213,F230,F247,F264,F281,F298,F315,F332,F349,F366,F383)</f>
        <v>12.137059735768073</v>
      </c>
      <c r="G9" s="249">
        <f>SUM(G26,G43,G60,G77,G94,G111,G128,G145,G162,G179,G196,G213,G230,G247,G264,G281,G298,G315,G332,G349,G366,G383)</f>
        <v>22.069052814996041</v>
      </c>
      <c r="H9" s="249">
        <f>SUM(F9:G9)</f>
        <v>34.206112550764118</v>
      </c>
      <c r="I9" s="238"/>
      <c r="J9" s="249">
        <f>SUM(J26,J43,J60,J77,J94,J111,J128,J145,J162,J179,J196,J213,J230,J247,J264,J281,J298,J315,J332,J349,J366,J383)</f>
        <v>15.763402476013917</v>
      </c>
      <c r="K9" s="249">
        <f>SUM(K26,K43,K60,K77,K94,K111,K128,K145,K162,K179,K196,K213,K230,K247,K264,K281,K298,K315,K332,K349,K366,K383)</f>
        <v>24.623004633673876</v>
      </c>
      <c r="L9" s="249">
        <f>SUM(J9:K9)</f>
        <v>40.386407109687795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27.949610609655267</v>
      </c>
      <c r="C10" s="249">
        <f t="shared" si="0"/>
        <v>30.460310860893003</v>
      </c>
      <c r="D10" s="249">
        <f t="shared" ref="D10:D17" si="1">SUM(B10:C10)</f>
        <v>58.409921470548269</v>
      </c>
      <c r="E10" s="238"/>
      <c r="F10" s="249">
        <f t="shared" ref="F10:G17" si="2">SUM(F27,F44,F61,F78,F95,F112,F129,F146,F163,F180,F197,F214,F231,F248,F265,F282,F299,F316,F333,F350,F367,F384)</f>
        <v>34.307711781516261</v>
      </c>
      <c r="G10" s="249">
        <f t="shared" si="2"/>
        <v>37.837405450933922</v>
      </c>
      <c r="H10" s="249">
        <f t="shared" ref="H10:H17" si="3">SUM(F10:G10)</f>
        <v>72.14511723245019</v>
      </c>
      <c r="I10" s="238"/>
      <c r="J10" s="249">
        <f t="shared" ref="J10:K17" si="4">SUM(J27,J44,J61,J78,J95,J112,J129,J146,J163,J180,J197,J214,J231,J248,J265,J282,J299,J316,J333,J350,J367,J384)</f>
        <v>43.344873902501782</v>
      </c>
      <c r="K10" s="249">
        <f t="shared" si="4"/>
        <v>44.159761199204581</v>
      </c>
      <c r="L10" s="249">
        <f t="shared" ref="L10:L17" si="5">SUM(J10:K10)</f>
        <v>87.504635101706356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16.814664036734353</v>
      </c>
      <c r="C11" s="249">
        <f t="shared" si="0"/>
        <v>21.188368502725435</v>
      </c>
      <c r="D11" s="249">
        <f t="shared" si="1"/>
        <v>38.003032539459788</v>
      </c>
      <c r="E11" s="238"/>
      <c r="F11" s="249">
        <f t="shared" si="2"/>
        <v>19.701215180845097</v>
      </c>
      <c r="G11" s="249">
        <f t="shared" si="2"/>
        <v>23.902887422475267</v>
      </c>
      <c r="H11" s="249">
        <f t="shared" si="3"/>
        <v>43.604102603320364</v>
      </c>
      <c r="I11" s="238"/>
      <c r="J11" s="249">
        <f t="shared" si="4"/>
        <v>23.132417255790937</v>
      </c>
      <c r="K11" s="249">
        <f t="shared" si="4"/>
        <v>23.281496030155292</v>
      </c>
      <c r="L11" s="249">
        <f t="shared" si="5"/>
        <v>46.413913285946229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29.351246158040304</v>
      </c>
      <c r="C12" s="249">
        <f t="shared" si="0"/>
        <v>11.027788375850438</v>
      </c>
      <c r="D12" s="249">
        <f t="shared" si="1"/>
        <v>40.379034533890746</v>
      </c>
      <c r="E12" s="238"/>
      <c r="F12" s="249">
        <f t="shared" si="2"/>
        <v>28.033982051330135</v>
      </c>
      <c r="G12" s="249">
        <f t="shared" si="2"/>
        <v>12.149781724522606</v>
      </c>
      <c r="H12" s="249">
        <f t="shared" si="3"/>
        <v>40.183763775852739</v>
      </c>
      <c r="I12" s="238"/>
      <c r="J12" s="249">
        <f t="shared" si="4"/>
        <v>21.655590718795334</v>
      </c>
      <c r="K12" s="249">
        <f t="shared" si="4"/>
        <v>13.523695484605934</v>
      </c>
      <c r="L12" s="249">
        <f t="shared" si="5"/>
        <v>35.179286203401269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4.0441359465989359</v>
      </c>
      <c r="C13" s="249">
        <f t="shared" si="0"/>
        <v>41.013478056029228</v>
      </c>
      <c r="D13" s="249">
        <f t="shared" si="1"/>
        <v>45.057614002628164</v>
      </c>
      <c r="E13" s="238"/>
      <c r="F13" s="249">
        <f t="shared" si="2"/>
        <v>4.5320332824991585</v>
      </c>
      <c r="G13" s="249">
        <f t="shared" si="2"/>
        <v>36.186484457413407</v>
      </c>
      <c r="H13" s="249">
        <f t="shared" si="3"/>
        <v>40.718517739912564</v>
      </c>
      <c r="I13" s="238"/>
      <c r="J13" s="249">
        <f t="shared" si="4"/>
        <v>5.4286010303521515</v>
      </c>
      <c r="K13" s="249">
        <f t="shared" si="4"/>
        <v>32.731140720234535</v>
      </c>
      <c r="L13" s="249">
        <f t="shared" si="5"/>
        <v>38.15974175058669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28.222444942621234</v>
      </c>
      <c r="C14" s="249">
        <f t="shared" si="0"/>
        <v>5.1387794346461728</v>
      </c>
      <c r="D14" s="249">
        <f t="shared" si="1"/>
        <v>33.361224377267405</v>
      </c>
      <c r="E14" s="238"/>
      <c r="F14" s="249">
        <f t="shared" si="2"/>
        <v>27.04256822608076</v>
      </c>
      <c r="G14" s="249">
        <f t="shared" si="2"/>
        <v>4.9267962380317627</v>
      </c>
      <c r="H14" s="249">
        <f t="shared" si="3"/>
        <v>31.969364464112523</v>
      </c>
      <c r="I14" s="238"/>
      <c r="J14" s="249">
        <f t="shared" si="4"/>
        <v>31.088902270696419</v>
      </c>
      <c r="K14" s="249">
        <f t="shared" si="4"/>
        <v>6.1894020569122805</v>
      </c>
      <c r="L14" s="249">
        <f t="shared" si="5"/>
        <v>37.278304327608701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16.242553836268218</v>
      </c>
      <c r="C15" s="249">
        <f t="shared" si="0"/>
        <v>11.049634309781629</v>
      </c>
      <c r="D15" s="249">
        <f t="shared" si="1"/>
        <v>27.292188146049845</v>
      </c>
      <c r="E15" s="238"/>
      <c r="F15" s="249">
        <f t="shared" si="2"/>
        <v>15.206041173660495</v>
      </c>
      <c r="G15" s="249">
        <f t="shared" si="2"/>
        <v>11.212723218735274</v>
      </c>
      <c r="H15" s="249">
        <f t="shared" si="3"/>
        <v>26.418764392395769</v>
      </c>
      <c r="I15" s="238"/>
      <c r="J15" s="249">
        <f t="shared" si="4"/>
        <v>15.208532928013165</v>
      </c>
      <c r="K15" s="249">
        <f t="shared" si="4"/>
        <v>12.277549434987922</v>
      </c>
      <c r="L15" s="249">
        <f t="shared" si="5"/>
        <v>27.486082363001088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3.8719215323873484</v>
      </c>
      <c r="C16" s="249">
        <f t="shared" si="0"/>
        <v>24.466782648734743</v>
      </c>
      <c r="D16" s="249">
        <f t="shared" si="1"/>
        <v>28.33870418112209</v>
      </c>
      <c r="E16" s="238"/>
      <c r="F16" s="249">
        <f t="shared" si="2"/>
        <v>3.6748795881938521</v>
      </c>
      <c r="G16" s="249">
        <f t="shared" si="2"/>
        <v>22.272134964191878</v>
      </c>
      <c r="H16" s="249">
        <f t="shared" si="3"/>
        <v>25.947014552385731</v>
      </c>
      <c r="I16" s="238"/>
      <c r="J16" s="249">
        <f t="shared" si="4"/>
        <v>4.9975411563048313</v>
      </c>
      <c r="K16" s="249">
        <f t="shared" si="4"/>
        <v>24.849666123461066</v>
      </c>
      <c r="L16" s="249">
        <f t="shared" si="5"/>
        <v>29.847207279765897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18.178548547186441</v>
      </c>
      <c r="C17" s="249">
        <f t="shared" si="0"/>
        <v>21.977223533126104</v>
      </c>
      <c r="D17" s="249">
        <f t="shared" si="1"/>
        <v>40.155772080312545</v>
      </c>
      <c r="E17" s="238"/>
      <c r="F17" s="249">
        <f t="shared" si="2"/>
        <v>16.426555271828498</v>
      </c>
      <c r="G17" s="249">
        <f t="shared" si="2"/>
        <v>18.831687416977573</v>
      </c>
      <c r="H17" s="249">
        <f t="shared" si="3"/>
        <v>35.258242688806071</v>
      </c>
      <c r="I17" s="238"/>
      <c r="J17" s="249">
        <f t="shared" si="4"/>
        <v>15.715672276884549</v>
      </c>
      <c r="K17" s="249">
        <f t="shared" si="4"/>
        <v>18.836750301411328</v>
      </c>
      <c r="L17" s="249">
        <f t="shared" si="5"/>
        <v>34.552422578295875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153.84772339765297</v>
      </c>
      <c r="C19" s="247">
        <f t="shared" ref="C19:L19" si="6">SUM(C9:C17)</f>
        <v>185.45827660234707</v>
      </c>
      <c r="D19" s="247">
        <f t="shared" si="6"/>
        <v>339.30599999999998</v>
      </c>
      <c r="E19" s="247"/>
      <c r="F19" s="247">
        <f t="shared" si="6"/>
        <v>161.06204629172234</v>
      </c>
      <c r="G19" s="247">
        <f t="shared" si="6"/>
        <v>189.38895370827771</v>
      </c>
      <c r="H19" s="247">
        <f t="shared" si="6"/>
        <v>350.45100000000008</v>
      </c>
      <c r="I19" s="247"/>
      <c r="J19" s="247">
        <f t="shared" si="6"/>
        <v>176.33553401535312</v>
      </c>
      <c r="K19" s="247">
        <f t="shared" si="6"/>
        <v>200.47246598464682</v>
      </c>
      <c r="L19" s="247">
        <f t="shared" si="6"/>
        <v>376.80799999999988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0.16018601202195787</v>
      </c>
      <c r="C26" s="302">
        <v>0.57186293800115895</v>
      </c>
      <c r="D26" s="302">
        <f>SUM(B26:C26)</f>
        <v>0.73204895002311687</v>
      </c>
      <c r="E26" s="303"/>
      <c r="F26" s="302">
        <v>0.18239338004394934</v>
      </c>
      <c r="G26" s="302">
        <v>0.4124531313409095</v>
      </c>
      <c r="H26" s="302">
        <f>SUM(F26:G26)</f>
        <v>0.59484651138485889</v>
      </c>
      <c r="I26" s="303"/>
      <c r="J26" s="302">
        <v>0.23211233540429538</v>
      </c>
      <c r="K26" s="302">
        <v>0.55830619646004209</v>
      </c>
      <c r="L26" s="302">
        <f>SUM(J26:K26)</f>
        <v>0.79041853186433753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0.15037260194791985</v>
      </c>
      <c r="C27" s="302">
        <v>0.45731608010033381</v>
      </c>
      <c r="D27" s="302">
        <f t="shared" ref="D27:D34" si="7">SUM(B27:C27)</f>
        <v>0.60768868204825366</v>
      </c>
      <c r="E27" s="303"/>
      <c r="F27" s="302">
        <v>0.22947796427338379</v>
      </c>
      <c r="G27" s="302">
        <v>0.45522280195767029</v>
      </c>
      <c r="H27" s="302">
        <f t="shared" ref="H27:H34" si="8">SUM(F27:G27)</f>
        <v>0.68470076623105403</v>
      </c>
      <c r="I27" s="303"/>
      <c r="J27" s="302">
        <v>0.39194595068787874</v>
      </c>
      <c r="K27" s="302">
        <v>0.87581370506283174</v>
      </c>
      <c r="L27" s="302">
        <f t="shared" ref="L27:L34" si="9">SUM(J27:K27)</f>
        <v>1.2677596557507105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0.16110420987647608</v>
      </c>
      <c r="C28" s="302">
        <v>0.31888046419526744</v>
      </c>
      <c r="D28" s="302">
        <f t="shared" si="7"/>
        <v>0.4799846740717435</v>
      </c>
      <c r="E28" s="303"/>
      <c r="F28" s="302">
        <v>0.1914954441892068</v>
      </c>
      <c r="G28" s="302">
        <v>0.2682886540579757</v>
      </c>
      <c r="H28" s="302">
        <f t="shared" si="8"/>
        <v>0.45978409824718247</v>
      </c>
      <c r="I28" s="303"/>
      <c r="J28" s="302">
        <v>0.26785164478569051</v>
      </c>
      <c r="K28" s="302">
        <v>0.36963219647078899</v>
      </c>
      <c r="L28" s="302">
        <f t="shared" si="9"/>
        <v>0.6374838412564795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0.62427152708082967</v>
      </c>
      <c r="C29" s="302">
        <v>0.30183228196159712</v>
      </c>
      <c r="D29" s="302">
        <f t="shared" si="7"/>
        <v>0.92610380904242673</v>
      </c>
      <c r="E29" s="303"/>
      <c r="F29" s="302">
        <v>0.39638332739402599</v>
      </c>
      <c r="G29" s="302">
        <v>0.15315791045569291</v>
      </c>
      <c r="H29" s="302">
        <f t="shared" si="8"/>
        <v>0.54954123784971887</v>
      </c>
      <c r="I29" s="303"/>
      <c r="J29" s="302">
        <v>0.27565913058922392</v>
      </c>
      <c r="K29" s="302">
        <v>0.22136291291442639</v>
      </c>
      <c r="L29" s="302">
        <f t="shared" si="9"/>
        <v>0.49702204350365031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0.91850151239319811</v>
      </c>
      <c r="C30" s="302">
        <v>6.5507119352837426</v>
      </c>
      <c r="D30" s="302">
        <f t="shared" si="7"/>
        <v>7.4692134476769407</v>
      </c>
      <c r="E30" s="303"/>
      <c r="F30" s="302">
        <v>1.1122690459054325</v>
      </c>
      <c r="G30" s="302">
        <v>3.6551644262305643</v>
      </c>
      <c r="H30" s="302">
        <f t="shared" si="8"/>
        <v>4.7674334721359966</v>
      </c>
      <c r="I30" s="303"/>
      <c r="J30" s="302">
        <v>1.2270668601560373</v>
      </c>
      <c r="K30" s="302">
        <v>3.2165025882798228</v>
      </c>
      <c r="L30" s="302">
        <f t="shared" si="9"/>
        <v>4.4435694484358601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0.42951916997461015</v>
      </c>
      <c r="C31" s="302">
        <v>0.22873921212662113</v>
      </c>
      <c r="D31" s="302">
        <f t="shared" si="7"/>
        <v>0.65825838210123133</v>
      </c>
      <c r="E31" s="303"/>
      <c r="F31" s="302">
        <v>0.27296529400858405</v>
      </c>
      <c r="G31" s="302">
        <v>0.1279184576228152</v>
      </c>
      <c r="H31" s="302">
        <f t="shared" si="8"/>
        <v>0.40088375163139922</v>
      </c>
      <c r="I31" s="303"/>
      <c r="J31" s="302">
        <v>0.27737322797856373</v>
      </c>
      <c r="K31" s="302">
        <v>0.15612480112432353</v>
      </c>
      <c r="L31" s="302">
        <f t="shared" si="9"/>
        <v>0.43349802910288726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0.14953194822469465</v>
      </c>
      <c r="C32" s="302">
        <v>0.13640458802421909</v>
      </c>
      <c r="D32" s="302">
        <f t="shared" si="7"/>
        <v>0.28593653624891374</v>
      </c>
      <c r="E32" s="303"/>
      <c r="F32" s="302">
        <v>8.8523234620998231E-2</v>
      </c>
      <c r="G32" s="302">
        <v>7.5626388069024414E-2</v>
      </c>
      <c r="H32" s="302">
        <f t="shared" si="8"/>
        <v>0.16414962269002265</v>
      </c>
      <c r="I32" s="303"/>
      <c r="J32" s="302">
        <v>8.9431491429860871E-2</v>
      </c>
      <c r="K32" s="302">
        <v>8.9932500185786385E-2</v>
      </c>
      <c r="L32" s="302">
        <f t="shared" si="9"/>
        <v>0.17936399161564726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8.9275093353751805E-2</v>
      </c>
      <c r="C33" s="302">
        <v>0.47590061658681559</v>
      </c>
      <c r="D33" s="302">
        <f t="shared" si="7"/>
        <v>0.56517570994056743</v>
      </c>
      <c r="E33" s="303"/>
      <c r="F33" s="302">
        <v>6.5680335386582564E-2</v>
      </c>
      <c r="G33" s="302">
        <v>0.21493626208590821</v>
      </c>
      <c r="H33" s="302">
        <f t="shared" si="8"/>
        <v>0.28061659747249079</v>
      </c>
      <c r="I33" s="303"/>
      <c r="J33" s="302">
        <v>4.6635357892185654E-2</v>
      </c>
      <c r="K33" s="302">
        <v>0.2157167142092842</v>
      </c>
      <c r="L33" s="302">
        <f t="shared" si="9"/>
        <v>0.26235207210146988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0.76039358196080631</v>
      </c>
      <c r="C34" s="302">
        <v>1.416196226885982</v>
      </c>
      <c r="D34" s="302">
        <f t="shared" si="7"/>
        <v>2.1765898088467885</v>
      </c>
      <c r="E34" s="303"/>
      <c r="F34" s="302">
        <v>0.37826878166513733</v>
      </c>
      <c r="G34" s="302">
        <v>0.5847751606921332</v>
      </c>
      <c r="H34" s="302">
        <f t="shared" si="8"/>
        <v>0.96304394235727053</v>
      </c>
      <c r="I34" s="303"/>
      <c r="J34" s="302">
        <v>0.24285525658581203</v>
      </c>
      <c r="K34" s="302">
        <v>0.46567712978314091</v>
      </c>
      <c r="L34" s="302">
        <f t="shared" si="9"/>
        <v>0.70853238636895299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3.4431556568342443</v>
      </c>
      <c r="C36" s="311">
        <f t="shared" ref="C36:K36" si="10">SUM(C26:C34)</f>
        <v>10.457844343165737</v>
      </c>
      <c r="D36" s="311">
        <f t="shared" si="10"/>
        <v>13.90099999999998</v>
      </c>
      <c r="E36" s="311"/>
      <c r="F36" s="311">
        <f t="shared" si="10"/>
        <v>2.9174568074873006</v>
      </c>
      <c r="G36" s="311">
        <f t="shared" si="10"/>
        <v>5.9475431925126934</v>
      </c>
      <c r="H36" s="311">
        <f t="shared" si="10"/>
        <v>8.8649999999999931</v>
      </c>
      <c r="I36" s="311"/>
      <c r="J36" s="311">
        <f t="shared" si="10"/>
        <v>3.0509312555095489</v>
      </c>
      <c r="K36" s="311">
        <f t="shared" si="10"/>
        <v>6.1690687444904464</v>
      </c>
      <c r="L36" s="311">
        <f>SUM(L26:L34)</f>
        <v>9.2199999999999935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1.8387097659318221E-3</v>
      </c>
      <c r="C43" s="302">
        <v>5.8700352194245298E-2</v>
      </c>
      <c r="D43" s="302">
        <f>SUM(B43:C43)</f>
        <v>6.0539061960177117E-2</v>
      </c>
      <c r="E43" s="303"/>
      <c r="F43" s="302">
        <v>7.3256170983063027E-3</v>
      </c>
      <c r="G43" s="302">
        <v>9.2670079234908137E-2</v>
      </c>
      <c r="H43" s="302">
        <f>SUM(F43:G43)</f>
        <v>9.9995696333214437E-2</v>
      </c>
      <c r="I43" s="303"/>
      <c r="J43" s="302">
        <v>5.4331270871937993E-3</v>
      </c>
      <c r="K43" s="302">
        <v>6.646525104462761E-2</v>
      </c>
      <c r="L43" s="302">
        <f>SUM(J43:K43)</f>
        <v>7.1898378131821414E-2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1.1569812473707738E-2</v>
      </c>
      <c r="C44" s="302">
        <v>4.6466101920403159E-2</v>
      </c>
      <c r="D44" s="302">
        <f t="shared" ref="D44:D51" si="11">SUM(B44:C44)</f>
        <v>5.8035914394110898E-2</v>
      </c>
      <c r="E44" s="303"/>
      <c r="F44" s="302">
        <v>2.6973583350480779E-2</v>
      </c>
      <c r="G44" s="302">
        <v>8.3430311428255244E-2</v>
      </c>
      <c r="H44" s="302">
        <f t="shared" ref="H44:H51" si="12">SUM(F44:G44)</f>
        <v>0.11040389477873602</v>
      </c>
      <c r="I44" s="303"/>
      <c r="J44" s="302">
        <v>1.2167125200162818E-2</v>
      </c>
      <c r="K44" s="302">
        <v>6.5487022601897996E-2</v>
      </c>
      <c r="L44" s="302">
        <f t="shared" ref="L44:L51" si="13">SUM(J44:K44)</f>
        <v>7.7654147802060813E-2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2.7390709531084573E-3</v>
      </c>
      <c r="C45" s="302">
        <v>3.8034696887509788E-2</v>
      </c>
      <c r="D45" s="302">
        <f t="shared" si="11"/>
        <v>4.0773767840618244E-2</v>
      </c>
      <c r="E45" s="303"/>
      <c r="F45" s="302">
        <v>1.8590383824343172E-2</v>
      </c>
      <c r="G45" s="302">
        <v>8.0572004716579923E-2</v>
      </c>
      <c r="H45" s="302">
        <f t="shared" si="12"/>
        <v>9.9162388540923102E-2</v>
      </c>
      <c r="I45" s="303"/>
      <c r="J45" s="302">
        <v>1.4520773404003812E-2</v>
      </c>
      <c r="K45" s="302">
        <v>5.0817966458688232E-2</v>
      </c>
      <c r="L45" s="302">
        <f t="shared" si="13"/>
        <v>6.533873986269205E-2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2.2873889439709617E-3</v>
      </c>
      <c r="C46" s="302">
        <v>8.7115502140263212E-3</v>
      </c>
      <c r="D46" s="302">
        <f t="shared" si="11"/>
        <v>1.0998939157997283E-2</v>
      </c>
      <c r="E46" s="303"/>
      <c r="F46" s="302">
        <v>2.4089172085684687E-2</v>
      </c>
      <c r="G46" s="302">
        <v>9.9824707576608197E-3</v>
      </c>
      <c r="H46" s="302">
        <f t="shared" si="12"/>
        <v>3.4071642843345504E-2</v>
      </c>
      <c r="I46" s="303"/>
      <c r="J46" s="302">
        <v>1.5634474008907221E-2</v>
      </c>
      <c r="K46" s="302">
        <v>5.0374553853335426E-3</v>
      </c>
      <c r="L46" s="302">
        <f t="shared" si="13"/>
        <v>2.0671929394240764E-2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1.2085588192321485E-3</v>
      </c>
      <c r="C47" s="302">
        <v>9.8876542947157919E-2</v>
      </c>
      <c r="D47" s="302">
        <f t="shared" si="11"/>
        <v>0.10008510176639007</v>
      </c>
      <c r="E47" s="303"/>
      <c r="F47" s="302">
        <v>6.5469435073912865E-4</v>
      </c>
      <c r="G47" s="302">
        <v>0.10255917580216919</v>
      </c>
      <c r="H47" s="302">
        <f>SUM(F47:G47)</f>
        <v>0.10321387015290832</v>
      </c>
      <c r="I47" s="303"/>
      <c r="J47" s="302">
        <v>5.2044872676090413E-4</v>
      </c>
      <c r="K47" s="302">
        <v>5.2825318487871128E-2</v>
      </c>
      <c r="L47" s="302">
        <f t="shared" si="13"/>
        <v>5.334576721463203E-2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3.4383151032983295E-3</v>
      </c>
      <c r="C48" s="302">
        <v>5.4780324621608208E-3</v>
      </c>
      <c r="D48" s="302">
        <f t="shared" si="11"/>
        <v>8.9163475654591498E-3</v>
      </c>
      <c r="E48" s="303"/>
      <c r="F48" s="302">
        <v>3.4313692151454423E-3</v>
      </c>
      <c r="G48" s="302">
        <v>1.0910897778369613E-2</v>
      </c>
      <c r="H48" s="302">
        <f t="shared" si="12"/>
        <v>1.4342266993515054E-2</v>
      </c>
      <c r="I48" s="303"/>
      <c r="J48" s="302">
        <v>1.5308116865027854E-3</v>
      </c>
      <c r="K48" s="302">
        <v>8.1448265270075218E-3</v>
      </c>
      <c r="L48" s="302">
        <f t="shared" si="13"/>
        <v>9.675638213510307E-3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1.281665833058451E-3</v>
      </c>
      <c r="C49" s="302">
        <v>7.5529829725695056E-3</v>
      </c>
      <c r="D49" s="302">
        <f t="shared" si="11"/>
        <v>8.8346488056279572E-3</v>
      </c>
      <c r="E49" s="303"/>
      <c r="F49" s="302">
        <v>5.2968100739751523E-3</v>
      </c>
      <c r="G49" s="302">
        <v>9.8998690299529415E-3</v>
      </c>
      <c r="H49" s="302">
        <f t="shared" si="12"/>
        <v>1.5196679103928093E-2</v>
      </c>
      <c r="I49" s="303"/>
      <c r="J49" s="302">
        <v>3.810599207957851E-3</v>
      </c>
      <c r="K49" s="302">
        <v>6.8177854188186393E-3</v>
      </c>
      <c r="L49" s="302">
        <f t="shared" si="13"/>
        <v>1.0628384626776489E-2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2.9112701722769411E-3</v>
      </c>
      <c r="C50" s="302">
        <v>6.2531425290652323E-2</v>
      </c>
      <c r="D50" s="302">
        <f t="shared" si="11"/>
        <v>6.544269546292926E-2</v>
      </c>
      <c r="E50" s="303"/>
      <c r="F50" s="302">
        <v>4.6293019250400933E-4</v>
      </c>
      <c r="G50" s="302">
        <v>6.3482030936674538E-2</v>
      </c>
      <c r="H50" s="302">
        <f t="shared" si="12"/>
        <v>6.3944961129178551E-2</v>
      </c>
      <c r="I50" s="303"/>
      <c r="J50" s="302">
        <v>1.9274246277028984E-4</v>
      </c>
      <c r="K50" s="302">
        <v>3.0061011352428453E-2</v>
      </c>
      <c r="L50" s="302">
        <f t="shared" si="13"/>
        <v>3.0253753815198743E-2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1.9544569472446541E-3</v>
      </c>
      <c r="C51" s="302">
        <v>7.941906609944599E-2</v>
      </c>
      <c r="D51" s="302">
        <f t="shared" si="11"/>
        <v>8.1373523046690641E-2</v>
      </c>
      <c r="E51" s="303"/>
      <c r="F51" s="302">
        <v>2.90240798399473E-3</v>
      </c>
      <c r="G51" s="302">
        <v>4.7661921402552864E-3</v>
      </c>
      <c r="H51" s="302">
        <f t="shared" si="12"/>
        <v>7.6686001242500159E-3</v>
      </c>
      <c r="I51" s="303"/>
      <c r="J51" s="302">
        <v>1.0641393268190202E-3</v>
      </c>
      <c r="K51" s="302">
        <v>1.4691216122480508E-3</v>
      </c>
      <c r="L51" s="302">
        <f t="shared" si="13"/>
        <v>2.5332609390670709E-3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2.9229249011829501E-2</v>
      </c>
      <c r="C53" s="311">
        <f t="shared" ref="C53:L53" si="14">SUM(C43:C51)</f>
        <v>0.40577075098817111</v>
      </c>
      <c r="D53" s="311">
        <f t="shared" si="14"/>
        <v>0.43500000000000061</v>
      </c>
      <c r="E53" s="311"/>
      <c r="F53" s="311">
        <f t="shared" si="14"/>
        <v>8.9726968175173408E-2</v>
      </c>
      <c r="G53" s="311">
        <f t="shared" si="14"/>
        <v>0.45827303182482571</v>
      </c>
      <c r="H53" s="311">
        <f t="shared" si="14"/>
        <v>0.54799999999999904</v>
      </c>
      <c r="I53" s="311"/>
      <c r="J53" s="311">
        <f t="shared" si="14"/>
        <v>5.4874241111078505E-2</v>
      </c>
      <c r="K53" s="311">
        <f t="shared" si="14"/>
        <v>0.28712575888892117</v>
      </c>
      <c r="L53" s="311">
        <f t="shared" si="14"/>
        <v>0.34199999999999975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0.18793947519156479</v>
      </c>
      <c r="C60" s="302">
        <v>0.41978897776011015</v>
      </c>
      <c r="D60" s="302">
        <f>SUM(B60:C60)</f>
        <v>0.60772845295167488</v>
      </c>
      <c r="E60" s="303"/>
      <c r="F60" s="302">
        <v>0.27853095297677877</v>
      </c>
      <c r="G60" s="302">
        <v>0.53491721741517073</v>
      </c>
      <c r="H60" s="302">
        <f>SUM(F60:G60)</f>
        <v>0.8134481703919495</v>
      </c>
      <c r="I60" s="303"/>
      <c r="J60" s="302">
        <v>0.35363538678558243</v>
      </c>
      <c r="K60" s="302">
        <v>0.49036070586323649</v>
      </c>
      <c r="L60" s="302">
        <f>SUM(J60:K60)</f>
        <v>0.84399609264881892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0.29403496429226061</v>
      </c>
      <c r="C61" s="302">
        <v>0.27800726377385027</v>
      </c>
      <c r="D61" s="302">
        <f t="shared" ref="D61:D68" si="15">SUM(B61:C61)</f>
        <v>0.57204222806611082</v>
      </c>
      <c r="E61" s="303"/>
      <c r="F61" s="302">
        <v>0.47558820046418648</v>
      </c>
      <c r="G61" s="302">
        <v>0.40171061913104811</v>
      </c>
      <c r="H61" s="302">
        <f t="shared" ref="H61:H68" si="16">SUM(F61:G61)</f>
        <v>0.87729881959523459</v>
      </c>
      <c r="I61" s="303"/>
      <c r="J61" s="302">
        <v>0.639082791702268</v>
      </c>
      <c r="K61" s="302">
        <v>0.46345994974125315</v>
      </c>
      <c r="L61" s="302">
        <f t="shared" ref="L61:L68" si="17">SUM(J61:K61)</f>
        <v>1.1025427414435212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0.3373362231523106</v>
      </c>
      <c r="C62" s="302">
        <v>0.4151288555090808</v>
      </c>
      <c r="D62" s="302">
        <f t="shared" si="15"/>
        <v>0.75246507866139134</v>
      </c>
      <c r="E62" s="303"/>
      <c r="F62" s="302">
        <v>0.47350969092018286</v>
      </c>
      <c r="G62" s="302">
        <v>0.58495839760855384</v>
      </c>
      <c r="H62" s="302">
        <f t="shared" si="16"/>
        <v>1.0584680885287368</v>
      </c>
      <c r="I62" s="303"/>
      <c r="J62" s="302">
        <v>0.55901238016175436</v>
      </c>
      <c r="K62" s="302">
        <v>0.49615727127397602</v>
      </c>
      <c r="L62" s="302">
        <f t="shared" si="17"/>
        <v>1.0551696514357305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0.25184610576481598</v>
      </c>
      <c r="C63" s="302">
        <v>0.36555651507061721</v>
      </c>
      <c r="D63" s="302">
        <f t="shared" si="15"/>
        <v>0.61740262083543318</v>
      </c>
      <c r="E63" s="303"/>
      <c r="F63" s="302">
        <v>0.29654738555824911</v>
      </c>
      <c r="G63" s="302">
        <v>0.45208763305548966</v>
      </c>
      <c r="H63" s="302">
        <f t="shared" si="16"/>
        <v>0.74863501861373871</v>
      </c>
      <c r="I63" s="303"/>
      <c r="J63" s="302">
        <v>0.265243458893758</v>
      </c>
      <c r="K63" s="302">
        <v>0.41967330876942932</v>
      </c>
      <c r="L63" s="302">
        <f t="shared" si="17"/>
        <v>0.68491676766318732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0.18526433109905341</v>
      </c>
      <c r="C64" s="302">
        <v>1.2482816219682595</v>
      </c>
      <c r="D64" s="302">
        <f t="shared" si="15"/>
        <v>1.4335459530673129</v>
      </c>
      <c r="E64" s="303"/>
      <c r="F64" s="302">
        <v>0.18629278203968133</v>
      </c>
      <c r="G64" s="302">
        <v>0.99506690752385707</v>
      </c>
      <c r="H64" s="302">
        <f t="shared" si="16"/>
        <v>1.1813596895635383</v>
      </c>
      <c r="I64" s="303"/>
      <c r="J64" s="302">
        <v>0.18444454739677077</v>
      </c>
      <c r="K64" s="302">
        <v>0.8404336996906675</v>
      </c>
      <c r="L64" s="302">
        <f t="shared" si="17"/>
        <v>1.0248782470874382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4.6788639281677508E-2</v>
      </c>
      <c r="C65" s="302">
        <v>4.03905802077731E-2</v>
      </c>
      <c r="D65" s="302">
        <f t="shared" si="15"/>
        <v>8.7179219489450607E-2</v>
      </c>
      <c r="E65" s="303"/>
      <c r="F65" s="302">
        <v>6.1473761432811719E-2</v>
      </c>
      <c r="G65" s="302">
        <v>5.1998349128595613E-2</v>
      </c>
      <c r="H65" s="302">
        <f t="shared" si="16"/>
        <v>0.11347211056140732</v>
      </c>
      <c r="I65" s="303"/>
      <c r="J65" s="302">
        <v>6.2917706365179876E-2</v>
      </c>
      <c r="K65" s="302">
        <v>5.3233715569012123E-2</v>
      </c>
      <c r="L65" s="302">
        <f t="shared" si="17"/>
        <v>0.11615142193419201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0.14509948168606443</v>
      </c>
      <c r="C66" s="302">
        <v>9.6105030128547028E-2</v>
      </c>
      <c r="D66" s="302">
        <f t="shared" si="15"/>
        <v>0.24120451181461144</v>
      </c>
      <c r="E66" s="303"/>
      <c r="F66" s="302">
        <v>0.15029548801466083</v>
      </c>
      <c r="G66" s="302">
        <v>0.11967470266608377</v>
      </c>
      <c r="H66" s="302">
        <f t="shared" si="16"/>
        <v>0.26997019068074457</v>
      </c>
      <c r="I66" s="303"/>
      <c r="J66" s="302">
        <v>0.13550528217577787</v>
      </c>
      <c r="K66" s="302">
        <v>0.12887899420988749</v>
      </c>
      <c r="L66" s="302">
        <f t="shared" si="17"/>
        <v>0.26438427638566536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0.9927067595062754</v>
      </c>
      <c r="C67" s="302">
        <v>2.573336789638736</v>
      </c>
      <c r="D67" s="302">
        <f t="shared" si="15"/>
        <v>3.5660435491450113</v>
      </c>
      <c r="E67" s="303"/>
      <c r="F67" s="302">
        <v>0.89512084996184516</v>
      </c>
      <c r="G67" s="302">
        <v>2.4073294741597939</v>
      </c>
      <c r="H67" s="302">
        <f t="shared" si="16"/>
        <v>3.3024503241216392</v>
      </c>
      <c r="I67" s="303"/>
      <c r="J67" s="302">
        <v>0.86813128936406203</v>
      </c>
      <c r="K67" s="302">
        <v>2.5034362992145178</v>
      </c>
      <c r="L67" s="302">
        <f t="shared" si="17"/>
        <v>3.3715675885785799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0.65181836775276425</v>
      </c>
      <c r="C68" s="302">
        <v>0.97757001821622502</v>
      </c>
      <c r="D68" s="302">
        <f t="shared" si="15"/>
        <v>1.6293883859689893</v>
      </c>
      <c r="E68" s="303"/>
      <c r="F68" s="302">
        <v>0.54043774992436389</v>
      </c>
      <c r="G68" s="302">
        <v>0.91145983801864727</v>
      </c>
      <c r="H68" s="302">
        <f t="shared" si="16"/>
        <v>1.4518975879430112</v>
      </c>
      <c r="I68" s="303"/>
      <c r="J68" s="302">
        <v>0.46352950486845101</v>
      </c>
      <c r="K68" s="302">
        <v>0.69186370795440688</v>
      </c>
      <c r="L68" s="302">
        <f t="shared" si="17"/>
        <v>1.1553932128228579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3.0928343477267868</v>
      </c>
      <c r="C70" s="311">
        <f t="shared" ref="C70:L70" si="18">SUM(C60:C68)</f>
        <v>6.4141656522731996</v>
      </c>
      <c r="D70" s="311">
        <f t="shared" si="18"/>
        <v>9.5069999999999855</v>
      </c>
      <c r="E70" s="311"/>
      <c r="F70" s="311">
        <f t="shared" si="18"/>
        <v>3.3577968612927598</v>
      </c>
      <c r="G70" s="311">
        <f t="shared" si="18"/>
        <v>6.4592031387072399</v>
      </c>
      <c r="H70" s="311">
        <f t="shared" si="18"/>
        <v>9.8169999999999984</v>
      </c>
      <c r="I70" s="311"/>
      <c r="J70" s="311">
        <f t="shared" si="18"/>
        <v>3.5315023477136043</v>
      </c>
      <c r="K70" s="311">
        <f t="shared" si="18"/>
        <v>6.0874976522863866</v>
      </c>
      <c r="L70" s="311">
        <f t="shared" si="18"/>
        <v>9.6189999999999909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9.5188930453593112E-2</v>
      </c>
      <c r="C77" s="302">
        <v>0.48917174345777698</v>
      </c>
      <c r="D77" s="302">
        <f>SUM(B77:C77)</f>
        <v>0.58436067391137003</v>
      </c>
      <c r="E77" s="303"/>
      <c r="F77" s="302">
        <v>0.14806716715805646</v>
      </c>
      <c r="G77" s="302">
        <v>0.57784459091174245</v>
      </c>
      <c r="H77" s="302">
        <f>SUM(F77:G77)</f>
        <v>0.72591175806979891</v>
      </c>
      <c r="I77" s="303"/>
      <c r="J77" s="302">
        <v>0.16205178856505245</v>
      </c>
      <c r="K77" s="302">
        <v>0.57206529451155586</v>
      </c>
      <c r="L77" s="302">
        <f>SUM(J77:K77)</f>
        <v>0.73411708307660828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0.13020630912653255</v>
      </c>
      <c r="C78" s="302">
        <v>0.87760626210443793</v>
      </c>
      <c r="D78" s="302">
        <f t="shared" ref="D78:D85" si="19">SUM(B78:C78)</f>
        <v>1.0078125712309705</v>
      </c>
      <c r="E78" s="303"/>
      <c r="F78" s="302">
        <v>0.19740337091404536</v>
      </c>
      <c r="G78" s="302">
        <v>1.1041832290043281</v>
      </c>
      <c r="H78" s="302">
        <f t="shared" ref="H78:H85" si="20">SUM(F78:G78)</f>
        <v>1.3015865999183736</v>
      </c>
      <c r="I78" s="303"/>
      <c r="J78" s="302">
        <v>0.22225852949823732</v>
      </c>
      <c r="K78" s="302">
        <v>1.2722457250998718</v>
      </c>
      <c r="L78" s="302">
        <f t="shared" ref="L78:L85" si="21">SUM(J78:K78)</f>
        <v>1.4945042545981091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0.15956021647251947</v>
      </c>
      <c r="C79" s="302">
        <v>0.3756114572429734</v>
      </c>
      <c r="D79" s="302">
        <f t="shared" si="19"/>
        <v>0.5351716737154929</v>
      </c>
      <c r="E79" s="303"/>
      <c r="F79" s="302">
        <v>0.21081385194215632</v>
      </c>
      <c r="G79" s="302">
        <v>0.46397028833707915</v>
      </c>
      <c r="H79" s="302">
        <f t="shared" si="20"/>
        <v>0.6747841402792355</v>
      </c>
      <c r="I79" s="303"/>
      <c r="J79" s="302">
        <v>0.21409669850346824</v>
      </c>
      <c r="K79" s="302">
        <v>0.40995219598391885</v>
      </c>
      <c r="L79" s="302">
        <f t="shared" si="21"/>
        <v>0.6240488944873871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0.33967475720422557</v>
      </c>
      <c r="C80" s="302">
        <v>8.604170274867444E-2</v>
      </c>
      <c r="D80" s="302">
        <f t="shared" si="19"/>
        <v>0.42571645995290003</v>
      </c>
      <c r="E80" s="303"/>
      <c r="F80" s="302">
        <v>0.38340948492930965</v>
      </c>
      <c r="G80" s="302">
        <v>0.10581612293487136</v>
      </c>
      <c r="H80" s="302">
        <f t="shared" si="20"/>
        <v>0.48922560786418101</v>
      </c>
      <c r="I80" s="303"/>
      <c r="J80" s="302">
        <v>0.27734300913934579</v>
      </c>
      <c r="K80" s="302">
        <v>0.11586226452869293</v>
      </c>
      <c r="L80" s="302">
        <f t="shared" si="21"/>
        <v>0.3932052736680387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3.2523689859847396E-2</v>
      </c>
      <c r="C81" s="302">
        <v>1.4115072828353215</v>
      </c>
      <c r="D81" s="302">
        <f t="shared" si="19"/>
        <v>1.4440309726951688</v>
      </c>
      <c r="E81" s="303"/>
      <c r="F81" s="302">
        <v>4.0657182614799336E-2</v>
      </c>
      <c r="G81" s="302">
        <v>1.2353784420273299</v>
      </c>
      <c r="H81" s="302">
        <f t="shared" si="20"/>
        <v>1.2760356246421294</v>
      </c>
      <c r="I81" s="303"/>
      <c r="J81" s="302">
        <v>7.0632498790670101E-2</v>
      </c>
      <c r="K81" s="302">
        <v>1.0457601464817123</v>
      </c>
      <c r="L81" s="302">
        <f t="shared" si="21"/>
        <v>1.1163926452723825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2.7027728767630942E-2</v>
      </c>
      <c r="C82" s="302">
        <v>9.0756674484221075E-3</v>
      </c>
      <c r="D82" s="302">
        <f t="shared" si="19"/>
        <v>3.6103396216053046E-2</v>
      </c>
      <c r="E82" s="303"/>
      <c r="F82" s="302">
        <v>3.5911975256433748E-2</v>
      </c>
      <c r="G82" s="302">
        <v>8.8664054946610421E-3</v>
      </c>
      <c r="H82" s="302">
        <f t="shared" si="20"/>
        <v>4.477838075109479E-2</v>
      </c>
      <c r="I82" s="303"/>
      <c r="J82" s="302">
        <v>4.4887392079535529E-2</v>
      </c>
      <c r="K82" s="302">
        <v>1.0129528995170075E-2</v>
      </c>
      <c r="L82" s="302">
        <f t="shared" si="21"/>
        <v>5.5016921074705606E-2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7.1648504399232163E-2</v>
      </c>
      <c r="C83" s="302">
        <v>8.0400321026431951E-2</v>
      </c>
      <c r="D83" s="302">
        <f t="shared" si="19"/>
        <v>0.15204882542566411</v>
      </c>
      <c r="E83" s="303"/>
      <c r="F83" s="302">
        <v>8.3314917625400164E-2</v>
      </c>
      <c r="G83" s="302">
        <v>9.3708548668410094E-2</v>
      </c>
      <c r="H83" s="302">
        <f t="shared" si="20"/>
        <v>0.17702346629381027</v>
      </c>
      <c r="I83" s="303"/>
      <c r="J83" s="302">
        <v>8.2040819717246596E-2</v>
      </c>
      <c r="K83" s="302">
        <v>0.11480017199826409</v>
      </c>
      <c r="L83" s="302">
        <f t="shared" si="21"/>
        <v>0.19684099171551067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0.19896867834837789</v>
      </c>
      <c r="C84" s="302">
        <v>0.73037636917932192</v>
      </c>
      <c r="D84" s="302">
        <f t="shared" si="19"/>
        <v>0.92934504752769986</v>
      </c>
      <c r="E84" s="303"/>
      <c r="F84" s="302">
        <v>0.16072771442966885</v>
      </c>
      <c r="G84" s="302">
        <v>0.62315246023483384</v>
      </c>
      <c r="H84" s="302">
        <f t="shared" si="20"/>
        <v>0.78388017466450266</v>
      </c>
      <c r="I84" s="303"/>
      <c r="J84" s="302">
        <v>0.15024288378189152</v>
      </c>
      <c r="K84" s="302">
        <v>0.67586567589860225</v>
      </c>
      <c r="L84" s="302">
        <f t="shared" si="21"/>
        <v>0.82610855968049379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5.9127808549476253E-2</v>
      </c>
      <c r="C85" s="302">
        <v>0.14928257077520743</v>
      </c>
      <c r="D85" s="302">
        <f t="shared" si="19"/>
        <v>0.20841037932468368</v>
      </c>
      <c r="E85" s="303"/>
      <c r="F85" s="302">
        <v>5.2887116798305912E-2</v>
      </c>
      <c r="G85" s="302">
        <v>0.12688713071858079</v>
      </c>
      <c r="H85" s="302">
        <f t="shared" si="20"/>
        <v>0.1797742475168867</v>
      </c>
      <c r="I85" s="303"/>
      <c r="J85" s="302">
        <v>4.5161963817106764E-2</v>
      </c>
      <c r="K85" s="302">
        <v>8.2603412609645238E-2</v>
      </c>
      <c r="L85" s="302">
        <f t="shared" si="21"/>
        <v>0.12776537642675201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1.1139266231814353</v>
      </c>
      <c r="C87" s="311">
        <f t="shared" ref="C87:D87" si="22">SUM(C77:C85)</f>
        <v>4.2090733768185666</v>
      </c>
      <c r="D87" s="311">
        <f t="shared" si="22"/>
        <v>5.3230000000000022</v>
      </c>
      <c r="E87" s="311"/>
      <c r="F87" s="311">
        <f t="shared" ref="F87:H87" si="23">SUM(F77:F85)</f>
        <v>1.3131927816681757</v>
      </c>
      <c r="G87" s="311">
        <f t="shared" si="23"/>
        <v>4.3398072183318375</v>
      </c>
      <c r="H87" s="311">
        <f t="shared" si="23"/>
        <v>5.653000000000012</v>
      </c>
      <c r="I87" s="311"/>
      <c r="J87" s="311">
        <f t="shared" ref="J87:L87" si="24">SUM(J77:J85)</f>
        <v>1.2687155838925541</v>
      </c>
      <c r="K87" s="311">
        <f t="shared" si="24"/>
        <v>4.2992844161074322</v>
      </c>
      <c r="L87" s="311">
        <f t="shared" si="24"/>
        <v>5.5679999999999872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0.36952997815346444</v>
      </c>
      <c r="C94" s="302">
        <v>1.8465095108700231</v>
      </c>
      <c r="D94" s="302">
        <f>SUM(B94:C94)</f>
        <v>2.2160394890234878</v>
      </c>
      <c r="E94" s="303"/>
      <c r="F94" s="302">
        <v>0.56478720115336756</v>
      </c>
      <c r="G94" s="302">
        <v>2.0779286174298557</v>
      </c>
      <c r="H94" s="302">
        <f>SUM(F94:G94)</f>
        <v>2.6427158185832234</v>
      </c>
      <c r="I94" s="303"/>
      <c r="J94" s="302">
        <v>0.56036353205266909</v>
      </c>
      <c r="K94" s="302">
        <v>1.9070972793040573</v>
      </c>
      <c r="L94" s="302">
        <f>SUM(J94:K94)</f>
        <v>2.4674608113567262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0.48055681393215555</v>
      </c>
      <c r="C95" s="302">
        <v>2.7313603414467709</v>
      </c>
      <c r="D95" s="302">
        <f t="shared" ref="D95:D102" si="25">SUM(B95:C95)</f>
        <v>3.2119171553789263</v>
      </c>
      <c r="E95" s="303"/>
      <c r="F95" s="302">
        <v>0.78487503144882775</v>
      </c>
      <c r="G95" s="302">
        <v>3.4518071963640571</v>
      </c>
      <c r="H95" s="302">
        <f t="shared" ref="H95:H102" si="26">SUM(F95:G95)</f>
        <v>4.2366822278128851</v>
      </c>
      <c r="I95" s="303"/>
      <c r="J95" s="302">
        <v>0.85064674838078003</v>
      </c>
      <c r="K95" s="302">
        <v>3.6820900432084254</v>
      </c>
      <c r="L95" s="302">
        <f t="shared" ref="L95:L102" si="27">SUM(J95:K95)</f>
        <v>4.5327367915892056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0.57794423006110618</v>
      </c>
      <c r="C96" s="302">
        <v>1.5385907833674028</v>
      </c>
      <c r="D96" s="302">
        <f t="shared" si="25"/>
        <v>2.1165350134285088</v>
      </c>
      <c r="E96" s="303"/>
      <c r="F96" s="302">
        <v>0.80847237481534828</v>
      </c>
      <c r="G96" s="302">
        <v>1.8780904632666813</v>
      </c>
      <c r="H96" s="302">
        <f t="shared" si="26"/>
        <v>2.6865628380820294</v>
      </c>
      <c r="I96" s="303"/>
      <c r="J96" s="302">
        <v>0.73814180155159659</v>
      </c>
      <c r="K96" s="302">
        <v>1.5729012054504994</v>
      </c>
      <c r="L96" s="302">
        <f t="shared" si="27"/>
        <v>2.311043007002096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1.2339487853695728</v>
      </c>
      <c r="C97" s="302">
        <v>0.5875182381943812</v>
      </c>
      <c r="D97" s="302">
        <f t="shared" si="25"/>
        <v>1.8214670235639541</v>
      </c>
      <c r="E97" s="303"/>
      <c r="F97" s="302">
        <v>1.3978601208996433</v>
      </c>
      <c r="G97" s="302">
        <v>0.75765922901618843</v>
      </c>
      <c r="H97" s="302">
        <f t="shared" si="26"/>
        <v>2.1555193499158318</v>
      </c>
      <c r="I97" s="303"/>
      <c r="J97" s="302">
        <v>0.98546241228875631</v>
      </c>
      <c r="K97" s="302">
        <v>0.68600752978763113</v>
      </c>
      <c r="L97" s="302">
        <f t="shared" si="27"/>
        <v>1.6714699420763874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0.2998645794006029</v>
      </c>
      <c r="C98" s="302">
        <v>8.3123739614893797</v>
      </c>
      <c r="D98" s="302">
        <f t="shared" si="25"/>
        <v>8.6122385408899831</v>
      </c>
      <c r="E98" s="303"/>
      <c r="F98" s="302">
        <v>0.40512827651513322</v>
      </c>
      <c r="G98" s="302">
        <v>6.7567262287207743</v>
      </c>
      <c r="H98" s="302">
        <f t="shared" si="26"/>
        <v>7.1618545052359073</v>
      </c>
      <c r="I98" s="303"/>
      <c r="J98" s="302">
        <v>0.45531854950136375</v>
      </c>
      <c r="K98" s="302">
        <v>5.4697872321216439</v>
      </c>
      <c r="L98" s="302">
        <f t="shared" si="27"/>
        <v>5.9251057816230075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0.1363122638209662</v>
      </c>
      <c r="C99" s="302">
        <v>0.10630202314402264</v>
      </c>
      <c r="D99" s="302">
        <f t="shared" si="25"/>
        <v>0.24261428696498882</v>
      </c>
      <c r="E99" s="303"/>
      <c r="F99" s="302">
        <v>0.16513740748062969</v>
      </c>
      <c r="G99" s="302">
        <v>0.19234477864602648</v>
      </c>
      <c r="H99" s="302">
        <f t="shared" si="26"/>
        <v>0.35748218612665617</v>
      </c>
      <c r="I99" s="303"/>
      <c r="J99" s="302">
        <v>0.14228975962694487</v>
      </c>
      <c r="K99" s="302">
        <v>0.22198374336028903</v>
      </c>
      <c r="L99" s="302">
        <f t="shared" si="27"/>
        <v>0.36427350298723393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0.35815125588102636</v>
      </c>
      <c r="C100" s="302">
        <v>0.40735605814267628</v>
      </c>
      <c r="D100" s="302">
        <f t="shared" si="25"/>
        <v>0.76550731402370265</v>
      </c>
      <c r="E100" s="303"/>
      <c r="F100" s="302">
        <v>0.39870724500552052</v>
      </c>
      <c r="G100" s="302">
        <v>0.49558914800883486</v>
      </c>
      <c r="H100" s="302">
        <f t="shared" si="26"/>
        <v>0.89429639301435537</v>
      </c>
      <c r="I100" s="303"/>
      <c r="J100" s="302">
        <v>0.35804224502622412</v>
      </c>
      <c r="K100" s="302">
        <v>0.49465101932962957</v>
      </c>
      <c r="L100" s="302">
        <f t="shared" si="27"/>
        <v>0.85269326435585369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0.77853482645649841</v>
      </c>
      <c r="C101" s="302">
        <v>5.091575850379872</v>
      </c>
      <c r="D101" s="302">
        <f t="shared" si="25"/>
        <v>5.8701106768363704</v>
      </c>
      <c r="E101" s="303"/>
      <c r="F101" s="302">
        <v>0.84447928543419182</v>
      </c>
      <c r="G101" s="302">
        <v>4.3529774847344838</v>
      </c>
      <c r="H101" s="302">
        <f t="shared" si="26"/>
        <v>5.1974567701686754</v>
      </c>
      <c r="I101" s="303"/>
      <c r="J101" s="302">
        <v>1.0122975930119886</v>
      </c>
      <c r="K101" s="302">
        <v>4.5920254208465447</v>
      </c>
      <c r="L101" s="302">
        <f t="shared" si="27"/>
        <v>5.6043230138585329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0.39964797237054689</v>
      </c>
      <c r="C102" s="302">
        <v>1.0659225275195094</v>
      </c>
      <c r="D102" s="302">
        <f t="shared" si="25"/>
        <v>1.4655704998900563</v>
      </c>
      <c r="E102" s="303"/>
      <c r="F102" s="302">
        <v>0.38249502772392641</v>
      </c>
      <c r="G102" s="302">
        <v>0.96693488333654065</v>
      </c>
      <c r="H102" s="302">
        <f t="shared" si="26"/>
        <v>1.3494299110604671</v>
      </c>
      <c r="I102" s="303"/>
      <c r="J102" s="302">
        <v>0.25591817140084444</v>
      </c>
      <c r="K102" s="302">
        <v>0.58897571375010038</v>
      </c>
      <c r="L102" s="302">
        <f t="shared" si="27"/>
        <v>0.84489388515094488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4.6344907054459394</v>
      </c>
      <c r="C104" s="311">
        <f t="shared" ref="C104:D104" si="28">SUM(C94:C102)</f>
        <v>21.68750929455404</v>
      </c>
      <c r="D104" s="311">
        <f t="shared" si="28"/>
        <v>26.321999999999981</v>
      </c>
      <c r="E104" s="311"/>
      <c r="F104" s="311">
        <f t="shared" ref="F104:H104" si="29">SUM(F94:F102)</f>
        <v>5.7519419704765884</v>
      </c>
      <c r="G104" s="311">
        <f t="shared" si="29"/>
        <v>20.930058029523444</v>
      </c>
      <c r="H104" s="311">
        <f t="shared" si="29"/>
        <v>26.682000000000031</v>
      </c>
      <c r="I104" s="311"/>
      <c r="J104" s="311">
        <f t="shared" ref="J104:L104" si="30">SUM(J94:J102)</f>
        <v>5.3584808128411661</v>
      </c>
      <c r="K104" s="311">
        <f t="shared" si="30"/>
        <v>19.215519187158819</v>
      </c>
      <c r="L104" s="311">
        <f t="shared" si="30"/>
        <v>24.573999999999987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1.7135451386943668E-2</v>
      </c>
      <c r="C111" s="302">
        <v>3.7527073412813444E-2</v>
      </c>
      <c r="D111" s="302">
        <f>SUM(B111:C111)</f>
        <v>5.4662524799757112E-2</v>
      </c>
      <c r="E111" s="303"/>
      <c r="F111" s="302">
        <v>2.2534509478294634E-2</v>
      </c>
      <c r="G111" s="302">
        <v>3.1742007622147468E-2</v>
      </c>
      <c r="H111" s="302">
        <f>SUM(F111:G111)</f>
        <v>5.4276517100442102E-2</v>
      </c>
      <c r="I111" s="303"/>
      <c r="J111" s="302">
        <v>2.5447034189199615E-2</v>
      </c>
      <c r="K111" s="302">
        <v>3.156037081539461E-2</v>
      </c>
      <c r="L111" s="302">
        <f>SUM(J111:K111)</f>
        <v>5.7007405004594225E-2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1.9876196372726303E-2</v>
      </c>
      <c r="C112" s="302">
        <v>0.10012873753094648</v>
      </c>
      <c r="D112" s="302">
        <f t="shared" ref="D112:D119" si="31">SUM(B112:C112)</f>
        <v>0.12000493390367278</v>
      </c>
      <c r="E112" s="303"/>
      <c r="F112" s="302">
        <v>2.8971086329321692E-2</v>
      </c>
      <c r="G112" s="302">
        <v>0.10246851681835289</v>
      </c>
      <c r="H112" s="302">
        <f t="shared" ref="H112:H119" si="32">SUM(F112:G112)</f>
        <v>0.13143960314767458</v>
      </c>
      <c r="I112" s="303"/>
      <c r="J112" s="302">
        <v>3.4840178358133383E-2</v>
      </c>
      <c r="K112" s="302">
        <v>0.11195040164045685</v>
      </c>
      <c r="L112" s="302">
        <f t="shared" ref="L112:L119" si="33">SUM(J112:K112)</f>
        <v>0.14679057999859024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1.9066807072147321E-2</v>
      </c>
      <c r="C113" s="302">
        <v>6.2470268532056526E-2</v>
      </c>
      <c r="D113" s="302">
        <f t="shared" si="31"/>
        <v>8.153707560420384E-2</v>
      </c>
      <c r="E113" s="303"/>
      <c r="F113" s="302">
        <v>2.4096675442882218E-2</v>
      </c>
      <c r="G113" s="302">
        <v>6.7039811705742039E-2</v>
      </c>
      <c r="H113" s="302">
        <f t="shared" si="32"/>
        <v>9.1136487148624254E-2</v>
      </c>
      <c r="I113" s="303"/>
      <c r="J113" s="302">
        <v>2.3539788775330844E-2</v>
      </c>
      <c r="K113" s="302">
        <v>5.6114521958178329E-2</v>
      </c>
      <c r="L113" s="302">
        <f t="shared" si="33"/>
        <v>7.9654310733509176E-2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4.571362598952617E-2</v>
      </c>
      <c r="C114" s="302">
        <v>2.107172416763484E-2</v>
      </c>
      <c r="D114" s="302">
        <f t="shared" si="31"/>
        <v>6.6785350157161014E-2</v>
      </c>
      <c r="E114" s="303"/>
      <c r="F114" s="302">
        <v>4.4845521793512845E-2</v>
      </c>
      <c r="G114" s="302">
        <v>2.0146913952347877E-2</v>
      </c>
      <c r="H114" s="302">
        <f t="shared" si="32"/>
        <v>6.4992435745860722E-2</v>
      </c>
      <c r="I114" s="303"/>
      <c r="J114" s="302">
        <v>2.782944943961041E-2</v>
      </c>
      <c r="K114" s="302">
        <v>1.704242922461011E-2</v>
      </c>
      <c r="L114" s="302">
        <f t="shared" si="33"/>
        <v>4.4871878664220516E-2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2.3875352389852197E-3</v>
      </c>
      <c r="C115" s="302">
        <v>0.14192361481582852</v>
      </c>
      <c r="D115" s="302">
        <f t="shared" si="31"/>
        <v>0.14431115005481374</v>
      </c>
      <c r="E115" s="303"/>
      <c r="F115" s="302">
        <v>2.9437733091552919E-3</v>
      </c>
      <c r="G115" s="302">
        <v>9.439849408558583E-2</v>
      </c>
      <c r="H115" s="302">
        <f t="shared" si="32"/>
        <v>9.7342267394741125E-2</v>
      </c>
      <c r="I115" s="303"/>
      <c r="J115" s="302">
        <v>7.0960558914399249E-3</v>
      </c>
      <c r="K115" s="302">
        <v>7.2779662620562457E-2</v>
      </c>
      <c r="L115" s="302">
        <f t="shared" si="33"/>
        <v>7.9875718512002383E-2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2.8145072293997873E-3</v>
      </c>
      <c r="C116" s="302">
        <v>3.3657157911230156E-3</v>
      </c>
      <c r="D116" s="302">
        <f t="shared" si="31"/>
        <v>6.1802230205228025E-3</v>
      </c>
      <c r="E116" s="303"/>
      <c r="F116" s="302">
        <v>2.5404229757237658E-3</v>
      </c>
      <c r="G116" s="302">
        <v>2.6103408043917507E-3</v>
      </c>
      <c r="H116" s="302">
        <f t="shared" si="32"/>
        <v>5.1507637801155165E-3</v>
      </c>
      <c r="I116" s="303"/>
      <c r="J116" s="302">
        <v>1.7658362555541456E-3</v>
      </c>
      <c r="K116" s="302">
        <v>2.3457314221695343E-3</v>
      </c>
      <c r="L116" s="302">
        <f t="shared" si="33"/>
        <v>4.1115676777236801E-3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2.3049852171225418E-2</v>
      </c>
      <c r="C117" s="302">
        <v>2.1591570102471043E-2</v>
      </c>
      <c r="D117" s="302">
        <f t="shared" si="31"/>
        <v>4.4641422273696461E-2</v>
      </c>
      <c r="E117" s="303"/>
      <c r="F117" s="302">
        <v>2.4245628827870881E-2</v>
      </c>
      <c r="G117" s="302">
        <v>1.7231562236285584E-2</v>
      </c>
      <c r="H117" s="302">
        <f t="shared" si="32"/>
        <v>4.1477191064156468E-2</v>
      </c>
      <c r="I117" s="303"/>
      <c r="J117" s="302">
        <v>2.719734821854404E-2</v>
      </c>
      <c r="K117" s="302">
        <v>2.1089939554009337E-2</v>
      </c>
      <c r="L117" s="302">
        <f t="shared" si="33"/>
        <v>4.8287287772553381E-2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2.0908731115895618E-3</v>
      </c>
      <c r="C118" s="302">
        <v>2.7554549227696346E-2</v>
      </c>
      <c r="D118" s="302">
        <f t="shared" si="31"/>
        <v>2.9645422339285906E-2</v>
      </c>
      <c r="E118" s="303"/>
      <c r="F118" s="302">
        <v>1.6510225159742358E-3</v>
      </c>
      <c r="G118" s="302">
        <v>1.7600588182153987E-2</v>
      </c>
      <c r="H118" s="302">
        <f t="shared" si="32"/>
        <v>1.9251610698128224E-2</v>
      </c>
      <c r="I118" s="303"/>
      <c r="J118" s="302">
        <v>1.1289072796625654E-3</v>
      </c>
      <c r="K118" s="302">
        <v>1.9035061329003251E-2</v>
      </c>
      <c r="L118" s="302">
        <f t="shared" si="33"/>
        <v>2.0163968608665817E-2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2.4122039303577755E-3</v>
      </c>
      <c r="C119" s="302">
        <v>6.8196939165281641E-3</v>
      </c>
      <c r="D119" s="302">
        <f t="shared" si="31"/>
        <v>9.2318978468859392E-3</v>
      </c>
      <c r="E119" s="303"/>
      <c r="F119" s="302">
        <v>1.8438988151504088E-3</v>
      </c>
      <c r="G119" s="302">
        <v>4.089225105106409E-3</v>
      </c>
      <c r="H119" s="302">
        <f t="shared" si="32"/>
        <v>5.933123920256818E-3</v>
      </c>
      <c r="I119" s="303"/>
      <c r="J119" s="302">
        <v>9.7448872723802785E-4</v>
      </c>
      <c r="K119" s="302">
        <v>2.2627943009025024E-3</v>
      </c>
      <c r="L119" s="302">
        <f t="shared" si="33"/>
        <v>3.2372830281405304E-3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0.13454705250290122</v>
      </c>
      <c r="C121" s="311">
        <f t="shared" ref="C121:D121" si="34">SUM(C111:C119)</f>
        <v>0.42245294749709833</v>
      </c>
      <c r="D121" s="311">
        <f t="shared" si="34"/>
        <v>0.55699999999999961</v>
      </c>
      <c r="E121" s="311"/>
      <c r="F121" s="311">
        <f t="shared" ref="F121:H121" si="35">SUM(F111:F119)</f>
        <v>0.15367253948788595</v>
      </c>
      <c r="G121" s="311">
        <f t="shared" si="35"/>
        <v>0.35732746051211384</v>
      </c>
      <c r="H121" s="311">
        <f t="shared" si="35"/>
        <v>0.51099999999999979</v>
      </c>
      <c r="I121" s="311"/>
      <c r="J121" s="311">
        <f t="shared" ref="J121:L121" si="36">SUM(J111:J119)</f>
        <v>0.14981908713471292</v>
      </c>
      <c r="K121" s="311">
        <f t="shared" si="36"/>
        <v>0.33418091286528689</v>
      </c>
      <c r="L121" s="311">
        <f t="shared" si="36"/>
        <v>0.48399999999999987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4.8697139450168667E-2</v>
      </c>
      <c r="C128" s="302">
        <v>0.21178523435907856</v>
      </c>
      <c r="D128" s="302">
        <f>SUM(B128:C128)</f>
        <v>0.26048237380924721</v>
      </c>
      <c r="E128" s="303"/>
      <c r="F128" s="302">
        <v>5.0816882910934641E-2</v>
      </c>
      <c r="G128" s="302">
        <v>0.20951320412132554</v>
      </c>
      <c r="H128" s="302">
        <f>SUM(F128:G128)</f>
        <v>0.26033008703226018</v>
      </c>
      <c r="I128" s="303"/>
      <c r="J128" s="302">
        <v>6.0295126063916966E-2</v>
      </c>
      <c r="K128" s="302">
        <v>0.24685137431815268</v>
      </c>
      <c r="L128" s="302">
        <f>SUM(J128:K128)</f>
        <v>0.30714650038206964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6.8858272909158608E-2</v>
      </c>
      <c r="C129" s="302">
        <v>0.20117685156557052</v>
      </c>
      <c r="D129" s="302">
        <f t="shared" ref="D129:D136" si="37">SUM(B129:C129)</f>
        <v>0.2700351244747291</v>
      </c>
      <c r="E129" s="303"/>
      <c r="F129" s="302">
        <v>8.841002376886152E-2</v>
      </c>
      <c r="G129" s="302">
        <v>0.20504257526527572</v>
      </c>
      <c r="H129" s="302">
        <f t="shared" ref="H129:H136" si="38">SUM(F129:G129)</f>
        <v>0.29345259903413723</v>
      </c>
      <c r="I129" s="303"/>
      <c r="J129" s="302">
        <v>0.11740471598744047</v>
      </c>
      <c r="K129" s="302">
        <v>0.22974482457349546</v>
      </c>
      <c r="L129" s="302">
        <f t="shared" ref="L129:L136" si="39">SUM(J129:K129)</f>
        <v>0.34714954056093594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0.15772001054243523</v>
      </c>
      <c r="C130" s="302">
        <v>0.20645295166330055</v>
      </c>
      <c r="D130" s="302">
        <f t="shared" si="37"/>
        <v>0.36417296220573581</v>
      </c>
      <c r="E130" s="303"/>
      <c r="F130" s="302">
        <v>0.21223975468654768</v>
      </c>
      <c r="G130" s="302">
        <v>0.21044431534625163</v>
      </c>
      <c r="H130" s="302">
        <f t="shared" si="38"/>
        <v>0.42268407003279929</v>
      </c>
      <c r="I130" s="303"/>
      <c r="J130" s="302">
        <v>0.33588680009453931</v>
      </c>
      <c r="K130" s="302">
        <v>0.19557183716417645</v>
      </c>
      <c r="L130" s="302">
        <f t="shared" si="39"/>
        <v>0.53145863725871578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0.16354071515607027</v>
      </c>
      <c r="C131" s="302">
        <v>7.7782834088181874E-2</v>
      </c>
      <c r="D131" s="302">
        <f t="shared" si="37"/>
        <v>0.24132354924425214</v>
      </c>
      <c r="E131" s="303"/>
      <c r="F131" s="302">
        <v>0.18744676207007027</v>
      </c>
      <c r="G131" s="302">
        <v>0.14992123520666434</v>
      </c>
      <c r="H131" s="302">
        <f t="shared" si="38"/>
        <v>0.33736799727673461</v>
      </c>
      <c r="I131" s="303"/>
      <c r="J131" s="302">
        <v>0.14512768901218442</v>
      </c>
      <c r="K131" s="302">
        <v>0.16638385639267711</v>
      </c>
      <c r="L131" s="302">
        <f t="shared" si="39"/>
        <v>0.31151154540486153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2.4549534508159495E-2</v>
      </c>
      <c r="C132" s="302">
        <v>0.29615044270184421</v>
      </c>
      <c r="D132" s="302">
        <f t="shared" si="37"/>
        <v>0.32069997721000371</v>
      </c>
      <c r="E132" s="303"/>
      <c r="F132" s="302">
        <v>1.1159482565187716E-2</v>
      </c>
      <c r="G132" s="302">
        <v>0.25148500377921701</v>
      </c>
      <c r="H132" s="302">
        <f t="shared" si="38"/>
        <v>0.26264448634440474</v>
      </c>
      <c r="I132" s="303"/>
      <c r="J132" s="302">
        <v>1.7454996948884301E-2</v>
      </c>
      <c r="K132" s="302">
        <v>0.28359457131164878</v>
      </c>
      <c r="L132" s="302">
        <f t="shared" si="39"/>
        <v>0.30104956826053308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4.4789027549217895E-2</v>
      </c>
      <c r="C133" s="302">
        <v>2.4314067953603812E-2</v>
      </c>
      <c r="D133" s="302">
        <f t="shared" si="37"/>
        <v>6.9103095502821704E-2</v>
      </c>
      <c r="E133" s="303"/>
      <c r="F133" s="302">
        <v>4.3979448717857861E-2</v>
      </c>
      <c r="G133" s="302">
        <v>2.4348310656707353E-2</v>
      </c>
      <c r="H133" s="302">
        <f t="shared" si="38"/>
        <v>6.8327759374565214E-2</v>
      </c>
      <c r="I133" s="303"/>
      <c r="J133" s="302">
        <v>5.7281022077483264E-2</v>
      </c>
      <c r="K133" s="302">
        <v>2.4242426275086736E-2</v>
      </c>
      <c r="L133" s="302">
        <f t="shared" si="39"/>
        <v>8.1523448352569999E-2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4.0364977871464106E-2</v>
      </c>
      <c r="C134" s="302">
        <v>5.5738586708840389E-2</v>
      </c>
      <c r="D134" s="302">
        <f>SUM(B134:C134)</f>
        <v>9.6103564580304501E-2</v>
      </c>
      <c r="E134" s="303"/>
      <c r="F134" s="302">
        <v>3.9257740311147336E-2</v>
      </c>
      <c r="G134" s="302">
        <v>0.10413355226946115</v>
      </c>
      <c r="H134" s="302">
        <f t="shared" si="38"/>
        <v>0.14339129258060848</v>
      </c>
      <c r="I134" s="303"/>
      <c r="J134" s="302">
        <v>4.3070300584874467E-2</v>
      </c>
      <c r="K134" s="302">
        <v>9.6384434651169332E-2</v>
      </c>
      <c r="L134" s="302">
        <f t="shared" si="39"/>
        <v>0.13945473523604379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1.995716226406646E-2</v>
      </c>
      <c r="C135" s="302">
        <v>0.63314288569770116</v>
      </c>
      <c r="D135" s="302">
        <f t="shared" si="37"/>
        <v>0.65310004796176757</v>
      </c>
      <c r="E135" s="303"/>
      <c r="F135" s="302">
        <v>1.4441224998351166E-2</v>
      </c>
      <c r="G135" s="302">
        <v>0.51730624332654473</v>
      </c>
      <c r="H135" s="302">
        <f t="shared" si="38"/>
        <v>0.53174746832489594</v>
      </c>
      <c r="I135" s="303"/>
      <c r="J135" s="302">
        <v>1.6223769970630346E-2</v>
      </c>
      <c r="K135" s="302">
        <v>0.63745576607035448</v>
      </c>
      <c r="L135" s="302">
        <f t="shared" si="39"/>
        <v>0.65367953604098483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7.0788293809671554E-2</v>
      </c>
      <c r="C136" s="302">
        <v>0.43019101120145786</v>
      </c>
      <c r="D136" s="302">
        <f t="shared" si="37"/>
        <v>0.50097930501112942</v>
      </c>
      <c r="E136" s="303"/>
      <c r="F136" s="302">
        <v>6.7449139602098626E-2</v>
      </c>
      <c r="G136" s="302">
        <v>0.29860510039749688</v>
      </c>
      <c r="H136" s="302">
        <f t="shared" si="38"/>
        <v>0.36605423999959552</v>
      </c>
      <c r="I136" s="303"/>
      <c r="J136" s="302">
        <v>5.6492684578798219E-2</v>
      </c>
      <c r="K136" s="302">
        <v>0.24053380392448737</v>
      </c>
      <c r="L136" s="302">
        <f t="shared" si="39"/>
        <v>0.29702648850328561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0.63926513406041219</v>
      </c>
      <c r="C138" s="311">
        <f t="shared" ref="C138" si="40">SUM(C128:C136)</f>
        <v>2.1367348659395788</v>
      </c>
      <c r="D138" s="311">
        <f>SUM(D128:D136)</f>
        <v>2.7759999999999909</v>
      </c>
      <c r="E138" s="311"/>
      <c r="F138" s="311">
        <f t="shared" ref="F138:H138" si="41">SUM(F128:F136)</f>
        <v>0.71520045963105694</v>
      </c>
      <c r="G138" s="311">
        <f t="shared" si="41"/>
        <v>1.9707995403689442</v>
      </c>
      <c r="H138" s="311">
        <f t="shared" si="41"/>
        <v>2.6860000000000008</v>
      </c>
      <c r="I138" s="311"/>
      <c r="J138" s="311">
        <f t="shared" ref="J138:L138" si="42">SUM(J128:J136)</f>
        <v>0.84923710531875185</v>
      </c>
      <c r="K138" s="311">
        <f t="shared" si="42"/>
        <v>2.1207628946812487</v>
      </c>
      <c r="L138" s="311">
        <f t="shared" si="42"/>
        <v>2.97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0.45410982339565398</v>
      </c>
      <c r="C145" s="302">
        <v>1.1432106703609446</v>
      </c>
      <c r="D145" s="302">
        <f>SUM(B145:C145)</f>
        <v>1.5973204937565986</v>
      </c>
      <c r="E145" s="303"/>
      <c r="F145" s="302">
        <v>0.63406097599055899</v>
      </c>
      <c r="G145" s="302">
        <v>1.9183967152486525</v>
      </c>
      <c r="H145" s="302">
        <f>SUM(F145:G145)</f>
        <v>2.5524576912392116</v>
      </c>
      <c r="I145" s="303"/>
      <c r="J145" s="302">
        <v>0.79206593286033766</v>
      </c>
      <c r="K145" s="302">
        <v>1.9517699424164581</v>
      </c>
      <c r="L145" s="302">
        <f>SUM(J145:K145)</f>
        <v>2.7438358752767957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0.28444764979196263</v>
      </c>
      <c r="C146" s="302">
        <v>1.9729995006429666</v>
      </c>
      <c r="D146" s="302">
        <f t="shared" ref="D146:D153" si="43">SUM(B146:C146)</f>
        <v>2.2574471504349294</v>
      </c>
      <c r="E146" s="303"/>
      <c r="F146" s="302">
        <v>0.41963124867809382</v>
      </c>
      <c r="G146" s="302">
        <v>2.9181707803766268</v>
      </c>
      <c r="H146" s="302">
        <f t="shared" ref="H146:H153" si="44">SUM(F146:G146)</f>
        <v>3.3378020290547208</v>
      </c>
      <c r="I146" s="303"/>
      <c r="J146" s="302">
        <v>0.53935231009828799</v>
      </c>
      <c r="K146" s="302">
        <v>3.2691073637764814</v>
      </c>
      <c r="L146" s="302">
        <f t="shared" ref="L146:L153" si="45">SUM(J146:K146)</f>
        <v>3.8084596738747694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0.37280653805066927</v>
      </c>
      <c r="C147" s="302">
        <v>0.78186311632563965</v>
      </c>
      <c r="D147" s="302">
        <f t="shared" si="43"/>
        <v>1.1546696543763089</v>
      </c>
      <c r="E147" s="303"/>
      <c r="F147" s="302">
        <v>0.47231637853573549</v>
      </c>
      <c r="G147" s="302">
        <v>1.0796934738316848</v>
      </c>
      <c r="H147" s="302">
        <f t="shared" si="44"/>
        <v>1.5520098523674202</v>
      </c>
      <c r="I147" s="303"/>
      <c r="J147" s="302">
        <v>0.5560947416950508</v>
      </c>
      <c r="K147" s="302">
        <v>0.98288005367869213</v>
      </c>
      <c r="L147" s="302">
        <f t="shared" si="45"/>
        <v>1.5389747953737429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1.6729502344896792</v>
      </c>
      <c r="C148" s="302">
        <v>0.4597351180595507</v>
      </c>
      <c r="D148" s="302">
        <f t="shared" si="43"/>
        <v>2.1326853525492298</v>
      </c>
      <c r="E148" s="303"/>
      <c r="F148" s="302">
        <v>1.6800730021474839</v>
      </c>
      <c r="G148" s="302">
        <v>0.54080348922479582</v>
      </c>
      <c r="H148" s="302">
        <f t="shared" si="44"/>
        <v>2.2208764913722798</v>
      </c>
      <c r="I148" s="303"/>
      <c r="J148" s="302">
        <v>1.3293887258024366</v>
      </c>
      <c r="K148" s="302">
        <v>0.61624070167977252</v>
      </c>
      <c r="L148" s="302">
        <f t="shared" si="45"/>
        <v>1.945629427482209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0.17431293251598998</v>
      </c>
      <c r="C149" s="302">
        <v>11.391070667516365</v>
      </c>
      <c r="D149" s="302">
        <f t="shared" si="43"/>
        <v>11.565383600032355</v>
      </c>
      <c r="E149" s="303"/>
      <c r="F149" s="302">
        <v>0.2142595054949544</v>
      </c>
      <c r="G149" s="302">
        <v>13.938331409675397</v>
      </c>
      <c r="H149" s="302">
        <f t="shared" si="44"/>
        <v>14.152590915170352</v>
      </c>
      <c r="I149" s="303"/>
      <c r="J149" s="302">
        <v>0.37662145444772888</v>
      </c>
      <c r="K149" s="302">
        <v>13.175842635180871</v>
      </c>
      <c r="L149" s="302">
        <f t="shared" si="45"/>
        <v>13.5524640896286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2.8635446043205063E-2</v>
      </c>
      <c r="C150" s="302">
        <v>2.9601363388653469E-2</v>
      </c>
      <c r="D150" s="302">
        <f t="shared" si="43"/>
        <v>5.8236809431858536E-2</v>
      </c>
      <c r="E150" s="303"/>
      <c r="F150" s="302">
        <v>2.8808133135474621E-2</v>
      </c>
      <c r="G150" s="302">
        <v>3.5687460858018737E-2</v>
      </c>
      <c r="H150" s="302">
        <f t="shared" si="44"/>
        <v>6.4495593993493361E-2</v>
      </c>
      <c r="I150" s="303"/>
      <c r="J150" s="302">
        <v>3.435918372985005E-2</v>
      </c>
      <c r="K150" s="302">
        <v>4.0665851055902535E-2</v>
      </c>
      <c r="L150" s="302">
        <f t="shared" si="45"/>
        <v>7.5025034785752592E-2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0.2579814734584216</v>
      </c>
      <c r="C151" s="302">
        <v>0.22289779161980494</v>
      </c>
      <c r="D151" s="302">
        <f t="shared" si="43"/>
        <v>0.48087926507822654</v>
      </c>
      <c r="E151" s="303"/>
      <c r="F151" s="302">
        <v>0.26887138348374112</v>
      </c>
      <c r="G151" s="302">
        <v>0.26438490928277597</v>
      </c>
      <c r="H151" s="302">
        <f t="shared" si="44"/>
        <v>0.53325629276651709</v>
      </c>
      <c r="I151" s="303"/>
      <c r="J151" s="302">
        <v>0.29857219166125798</v>
      </c>
      <c r="K151" s="302">
        <v>0.31466656222328016</v>
      </c>
      <c r="L151" s="302">
        <f t="shared" si="45"/>
        <v>0.61323875388453808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2.7223008205548821E-2</v>
      </c>
      <c r="C152" s="302">
        <v>1.8447517763564178</v>
      </c>
      <c r="D152" s="302">
        <f t="shared" si="43"/>
        <v>1.8719747845619668</v>
      </c>
      <c r="E152" s="303"/>
      <c r="F152" s="302">
        <v>2.546026300608957E-2</v>
      </c>
      <c r="G152" s="302">
        <v>2.0662872551554448</v>
      </c>
      <c r="H152" s="302">
        <f t="shared" si="44"/>
        <v>2.0917475181615344</v>
      </c>
      <c r="I152" s="303"/>
      <c r="J152" s="302">
        <v>3.9917188135821582E-2</v>
      </c>
      <c r="K152" s="302">
        <v>2.6077081625314054</v>
      </c>
      <c r="L152" s="302">
        <f t="shared" si="45"/>
        <v>2.6476253506672269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0.31568270278430238</v>
      </c>
      <c r="C153" s="302">
        <v>1.3297201869942057</v>
      </c>
      <c r="D153" s="302">
        <f t="shared" si="43"/>
        <v>1.645402889778508</v>
      </c>
      <c r="E153" s="303"/>
      <c r="F153" s="302">
        <v>0.23440109024439637</v>
      </c>
      <c r="G153" s="302">
        <v>1.5243625256301014</v>
      </c>
      <c r="H153" s="302">
        <f t="shared" si="44"/>
        <v>1.7587636158744977</v>
      </c>
      <c r="I153" s="303"/>
      <c r="J153" s="302">
        <v>0.20141334576413761</v>
      </c>
      <c r="K153" s="302">
        <v>1.7063336532622229</v>
      </c>
      <c r="L153" s="302">
        <f t="shared" si="45"/>
        <v>1.9077469990263605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3.5881498087354333</v>
      </c>
      <c r="C155" s="311">
        <f t="shared" ref="C155:D155" si="46">SUM(C145:C153)</f>
        <v>19.175850191264548</v>
      </c>
      <c r="D155" s="311">
        <f t="shared" si="46"/>
        <v>22.763999999999982</v>
      </c>
      <c r="E155" s="311"/>
      <c r="F155" s="311">
        <f t="shared" ref="F155:H155" si="47">SUM(F145:F153)</f>
        <v>3.9778819807165284</v>
      </c>
      <c r="G155" s="311">
        <f t="shared" si="47"/>
        <v>24.286118019283496</v>
      </c>
      <c r="H155" s="311">
        <f t="shared" si="47"/>
        <v>28.264000000000021</v>
      </c>
      <c r="I155" s="311"/>
      <c r="J155" s="311">
        <f t="shared" ref="J155:L155" si="48">SUM(J145:J153)</f>
        <v>4.1677850741949092</v>
      </c>
      <c r="K155" s="311">
        <f t="shared" si="48"/>
        <v>24.665214925805085</v>
      </c>
      <c r="L155" s="311">
        <f t="shared" si="48"/>
        <v>28.832999999999995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2.046227864046398</v>
      </c>
      <c r="C162" s="302">
        <v>5.0846834829802008</v>
      </c>
      <c r="D162" s="302">
        <f>SUM(B162:C162)</f>
        <v>7.1309113470265988</v>
      </c>
      <c r="E162" s="303"/>
      <c r="F162" s="302">
        <v>2.8776227206888243</v>
      </c>
      <c r="G162" s="302">
        <v>5.3431269771772323</v>
      </c>
      <c r="H162" s="302">
        <f>SUM(F162:G162)</f>
        <v>8.2207496978660561</v>
      </c>
      <c r="I162" s="303"/>
      <c r="J162" s="302">
        <v>3.7436580271544044</v>
      </c>
      <c r="K162" s="302">
        <v>5.9620974596993328</v>
      </c>
      <c r="L162" s="302">
        <f>SUM(J162:K162)</f>
        <v>9.7057554868537377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2.1054822528247263</v>
      </c>
      <c r="C163" s="302">
        <v>2.6436308830756543</v>
      </c>
      <c r="D163" s="302">
        <f t="shared" ref="D163:D170" si="49">SUM(B163:C163)</f>
        <v>4.7491131359003802</v>
      </c>
      <c r="E163" s="303"/>
      <c r="F163" s="302">
        <v>2.7972334049742851</v>
      </c>
      <c r="G163" s="302">
        <v>3.1144499970640114</v>
      </c>
      <c r="H163" s="302">
        <f t="shared" ref="H163:H170" si="50">SUM(F163:G163)</f>
        <v>5.911683402038296</v>
      </c>
      <c r="I163" s="303"/>
      <c r="J163" s="302">
        <v>3.5219974201833839</v>
      </c>
      <c r="K163" s="302">
        <v>3.96946966082912</v>
      </c>
      <c r="L163" s="302">
        <f t="shared" ref="L163:L170" si="51">SUM(J163:K163)</f>
        <v>7.4914670810125035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1.7787905654821474</v>
      </c>
      <c r="C164" s="302">
        <v>2.601500246692646</v>
      </c>
      <c r="D164" s="302">
        <f t="shared" si="49"/>
        <v>4.3802908121747937</v>
      </c>
      <c r="E164" s="303"/>
      <c r="F164" s="302">
        <v>2.1064609217320824</v>
      </c>
      <c r="G164" s="302">
        <v>2.9030843780528861</v>
      </c>
      <c r="H164" s="302">
        <f t="shared" si="50"/>
        <v>5.0095452997849685</v>
      </c>
      <c r="I164" s="303"/>
      <c r="J164" s="302">
        <v>2.2944320320899605</v>
      </c>
      <c r="K164" s="302">
        <v>2.9682649512567436</v>
      </c>
      <c r="L164" s="302">
        <f t="shared" si="51"/>
        <v>5.2626969833467037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3.8055169492972536</v>
      </c>
      <c r="C165" s="302">
        <v>1.9468223339930451</v>
      </c>
      <c r="D165" s="302">
        <f t="shared" si="49"/>
        <v>5.7523392832902989</v>
      </c>
      <c r="E165" s="303"/>
      <c r="F165" s="302">
        <v>3.7953572474315633</v>
      </c>
      <c r="G165" s="302">
        <v>2.2523558628531823</v>
      </c>
      <c r="H165" s="302">
        <f t="shared" si="50"/>
        <v>6.0477131102847457</v>
      </c>
      <c r="I165" s="303"/>
      <c r="J165" s="302">
        <v>3.1908598434113515</v>
      </c>
      <c r="K165" s="302">
        <v>2.6341936954830372</v>
      </c>
      <c r="L165" s="302">
        <f t="shared" si="51"/>
        <v>5.8250535388943891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0.47000788519995407</v>
      </c>
      <c r="C166" s="302">
        <v>5.4063506767746308</v>
      </c>
      <c r="D166" s="302">
        <f t="shared" si="49"/>
        <v>5.8763585619745848</v>
      </c>
      <c r="E166" s="303"/>
      <c r="F166" s="302">
        <v>0.52163873302206265</v>
      </c>
      <c r="G166" s="302">
        <v>4.3269363233034488</v>
      </c>
      <c r="H166" s="302">
        <f t="shared" si="50"/>
        <v>4.8485750563255117</v>
      </c>
      <c r="I166" s="303"/>
      <c r="J166" s="302">
        <v>0.58627909227670894</v>
      </c>
      <c r="K166" s="302">
        <v>4.1313010377822206</v>
      </c>
      <c r="L166" s="302">
        <f t="shared" si="51"/>
        <v>4.7175801300589297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0.35086817075911936</v>
      </c>
      <c r="C167" s="302">
        <v>0.11252845446317281</v>
      </c>
      <c r="D167" s="302">
        <f t="shared" si="49"/>
        <v>0.46339662522229219</v>
      </c>
      <c r="E167" s="303"/>
      <c r="F167" s="302">
        <v>0.37943392768086254</v>
      </c>
      <c r="G167" s="302">
        <v>0.11915110152889546</v>
      </c>
      <c r="H167" s="302">
        <f t="shared" si="50"/>
        <v>0.498585029209758</v>
      </c>
      <c r="I167" s="303"/>
      <c r="J167" s="302">
        <v>0.52719072318975335</v>
      </c>
      <c r="K167" s="302">
        <v>0.14181463507787437</v>
      </c>
      <c r="L167" s="302">
        <f t="shared" si="51"/>
        <v>0.66900535826762775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10.017321008890836</v>
      </c>
      <c r="C168" s="302">
        <v>5.5756256512617011</v>
      </c>
      <c r="D168" s="302">
        <f t="shared" si="49"/>
        <v>15.592946660152537</v>
      </c>
      <c r="E168" s="303"/>
      <c r="F168" s="302">
        <v>9.0418957786157179</v>
      </c>
      <c r="G168" s="302">
        <v>5.65333322591359</v>
      </c>
      <c r="H168" s="302">
        <f t="shared" si="50"/>
        <v>14.695229004529308</v>
      </c>
      <c r="I168" s="303"/>
      <c r="J168" s="302">
        <v>7.6086854792583631</v>
      </c>
      <c r="K168" s="302">
        <v>5.2763174653433147</v>
      </c>
      <c r="L168" s="302">
        <f t="shared" si="51"/>
        <v>12.885002944601677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1.0430931250889139</v>
      </c>
      <c r="C169" s="302">
        <v>3.9802016917190621</v>
      </c>
      <c r="D169" s="302">
        <f t="shared" si="49"/>
        <v>5.0232948168079758</v>
      </c>
      <c r="E169" s="303"/>
      <c r="F169" s="302">
        <v>0.91905207139508438</v>
      </c>
      <c r="G169" s="302">
        <v>3.3108729483901298</v>
      </c>
      <c r="H169" s="302">
        <f t="shared" si="50"/>
        <v>4.2299250197852141</v>
      </c>
      <c r="I169" s="303"/>
      <c r="J169" s="302">
        <v>1.5156950205564894</v>
      </c>
      <c r="K169" s="302">
        <v>3.4038625660732613</v>
      </c>
      <c r="L169" s="302">
        <f t="shared" si="51"/>
        <v>4.9195575866297503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2.7303988492291942</v>
      </c>
      <c r="C170" s="302">
        <v>3.8519499082213544</v>
      </c>
      <c r="D170" s="302">
        <f t="shared" si="49"/>
        <v>6.5823487574505481</v>
      </c>
      <c r="E170" s="303"/>
      <c r="F170" s="302">
        <v>2.1997924746580995</v>
      </c>
      <c r="G170" s="302">
        <v>3.0792019055180213</v>
      </c>
      <c r="H170" s="302">
        <f t="shared" si="50"/>
        <v>5.2789943801761208</v>
      </c>
      <c r="I170" s="303"/>
      <c r="J170" s="302">
        <v>1.8449550495928735</v>
      </c>
      <c r="K170" s="302">
        <v>2.4009258407418006</v>
      </c>
      <c r="L170" s="302">
        <f t="shared" si="51"/>
        <v>4.2458808903346741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24.347706670818539</v>
      </c>
      <c r="C172" s="311">
        <f t="shared" ref="C172:D172" si="52">SUM(C162:C170)</f>
        <v>31.20329332918147</v>
      </c>
      <c r="D172" s="311">
        <f t="shared" si="52"/>
        <v>55.551000000000009</v>
      </c>
      <c r="E172" s="311"/>
      <c r="F172" s="311">
        <f t="shared" ref="F172:H172" si="53">SUM(F162:F170)</f>
        <v>24.638487280198586</v>
      </c>
      <c r="G172" s="311">
        <f t="shared" si="53"/>
        <v>30.102512719801403</v>
      </c>
      <c r="H172" s="311">
        <f t="shared" si="53"/>
        <v>54.740999999999978</v>
      </c>
      <c r="I172" s="311"/>
      <c r="J172" s="311">
        <f t="shared" ref="J172:L172" si="54">SUM(J162:J170)</f>
        <v>24.833752687713286</v>
      </c>
      <c r="K172" s="311">
        <f t="shared" si="54"/>
        <v>30.888247312286708</v>
      </c>
      <c r="L172" s="311">
        <f t="shared" si="54"/>
        <v>55.721999999999994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0.21619768108761456</v>
      </c>
      <c r="C179" s="302">
        <v>0.91639780639268498</v>
      </c>
      <c r="D179" s="302">
        <f>SUM(B179:C179)</f>
        <v>1.1325954874802995</v>
      </c>
      <c r="E179" s="303"/>
      <c r="F179" s="302">
        <v>0.30687840659569859</v>
      </c>
      <c r="G179" s="302">
        <v>1.1470652651763276</v>
      </c>
      <c r="H179" s="302">
        <f>SUM(F179:G179)</f>
        <v>1.4539436717720262</v>
      </c>
      <c r="I179" s="303"/>
      <c r="J179" s="302">
        <v>0.46437754209858934</v>
      </c>
      <c r="K179" s="302">
        <v>1.3517082395231759</v>
      </c>
      <c r="L179" s="302">
        <f>SUM(J179:K179)</f>
        <v>1.8160857816217653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0.1819257500724665</v>
      </c>
      <c r="C180" s="302">
        <v>0.56767468211889649</v>
      </c>
      <c r="D180" s="302">
        <f t="shared" ref="D180:D187" si="55">SUM(B180:C180)</f>
        <v>0.74960043219136296</v>
      </c>
      <c r="E180" s="303"/>
      <c r="F180" s="302">
        <v>0.28693861363385098</v>
      </c>
      <c r="G180" s="302">
        <v>0.77609367273603813</v>
      </c>
      <c r="H180" s="302">
        <f t="shared" ref="H180:H187" si="56">SUM(F180:G180)</f>
        <v>1.0630322863698891</v>
      </c>
      <c r="I180" s="303"/>
      <c r="J180" s="302">
        <v>0.41911088931576385</v>
      </c>
      <c r="K180" s="302">
        <v>1.04406443769271</v>
      </c>
      <c r="L180" s="302">
        <f t="shared" ref="L180:L187" si="57">SUM(J180:K180)</f>
        <v>1.4631753270084737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0.20307823050608895</v>
      </c>
      <c r="C181" s="302">
        <v>0.54055280589743659</v>
      </c>
      <c r="D181" s="302">
        <f t="shared" si="55"/>
        <v>0.74363103640352557</v>
      </c>
      <c r="E181" s="303"/>
      <c r="F181" s="302">
        <v>0.27014249552722158</v>
      </c>
      <c r="G181" s="302">
        <v>0.66760709668659401</v>
      </c>
      <c r="H181" s="302">
        <f t="shared" si="56"/>
        <v>0.9377495922138156</v>
      </c>
      <c r="I181" s="303"/>
      <c r="J181" s="302">
        <v>0.33733919401742674</v>
      </c>
      <c r="K181" s="302">
        <v>0.68687669237651583</v>
      </c>
      <c r="L181" s="302">
        <f t="shared" si="57"/>
        <v>1.0242158863939426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0.9977494584611829</v>
      </c>
      <c r="C182" s="302">
        <v>0.56600699882683481</v>
      </c>
      <c r="D182" s="302">
        <f t="shared" si="55"/>
        <v>1.5637564572880178</v>
      </c>
      <c r="E182" s="303"/>
      <c r="F182" s="302">
        <v>1.040301938253811</v>
      </c>
      <c r="G182" s="302">
        <v>0.7370664117826855</v>
      </c>
      <c r="H182" s="302">
        <f t="shared" si="56"/>
        <v>1.7773683500364965</v>
      </c>
      <c r="I182" s="303"/>
      <c r="J182" s="302">
        <v>1.0066687775414254</v>
      </c>
      <c r="K182" s="302">
        <v>0.86581923991107679</v>
      </c>
      <c r="L182" s="302">
        <f t="shared" si="57"/>
        <v>1.8724880174525023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2.1770325688587458E-2</v>
      </c>
      <c r="C183" s="302">
        <v>0.91026308328265293</v>
      </c>
      <c r="D183" s="302">
        <f t="shared" si="55"/>
        <v>0.93203340897124043</v>
      </c>
      <c r="E183" s="303"/>
      <c r="F183" s="302">
        <v>2.6767426225940163E-2</v>
      </c>
      <c r="G183" s="302">
        <v>0.67043775309314768</v>
      </c>
      <c r="H183" s="302">
        <f t="shared" si="56"/>
        <v>0.69720517931908788</v>
      </c>
      <c r="I183" s="303"/>
      <c r="J183" s="302">
        <v>4.9678075562642157E-2</v>
      </c>
      <c r="K183" s="302">
        <v>0.61305346229347302</v>
      </c>
      <c r="L183" s="302">
        <f t="shared" si="57"/>
        <v>0.66273153785611516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0.36792465058640972</v>
      </c>
      <c r="C184" s="302">
        <v>0.3269883126168483</v>
      </c>
      <c r="D184" s="302">
        <f t="shared" si="55"/>
        <v>0.69491296320325802</v>
      </c>
      <c r="E184" s="303"/>
      <c r="F184" s="302">
        <v>0.49598007188580989</v>
      </c>
      <c r="G184" s="302">
        <v>0.42058342480195615</v>
      </c>
      <c r="H184" s="302">
        <f t="shared" si="56"/>
        <v>0.91656349668776604</v>
      </c>
      <c r="I184" s="303"/>
      <c r="J184" s="302">
        <v>0.54060091351133521</v>
      </c>
      <c r="K184" s="302">
        <v>0.51598411836863078</v>
      </c>
      <c r="L184" s="302">
        <f t="shared" si="57"/>
        <v>1.0565850318799659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0.26746494170781615</v>
      </c>
      <c r="C185" s="302">
        <v>0.24875765684393145</v>
      </c>
      <c r="D185" s="302">
        <f t="shared" si="55"/>
        <v>0.51622259855174757</v>
      </c>
      <c r="E185" s="303"/>
      <c r="F185" s="302">
        <v>0.27077489060037824</v>
      </c>
      <c r="G185" s="302">
        <v>0.2822806356128314</v>
      </c>
      <c r="H185" s="302">
        <f t="shared" si="56"/>
        <v>0.55305552621320964</v>
      </c>
      <c r="I185" s="303"/>
      <c r="J185" s="302">
        <v>0.35695259178693406</v>
      </c>
      <c r="K185" s="302">
        <v>0.38319341195956086</v>
      </c>
      <c r="L185" s="302">
        <f t="shared" si="57"/>
        <v>0.74014600374649486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0.20732051938921878</v>
      </c>
      <c r="C186" s="302">
        <v>5.8253683627018598</v>
      </c>
      <c r="D186" s="302">
        <f t="shared" si="55"/>
        <v>6.0326888820910787</v>
      </c>
      <c r="E186" s="303"/>
      <c r="F186" s="302">
        <v>0.24412864737346324</v>
      </c>
      <c r="G186" s="302">
        <v>5.7591114145466236</v>
      </c>
      <c r="H186" s="302">
        <f t="shared" si="56"/>
        <v>6.0032400619200867</v>
      </c>
      <c r="I186" s="303"/>
      <c r="J186" s="302">
        <v>0.48875849940589616</v>
      </c>
      <c r="K186" s="302">
        <v>6.5538454266642168</v>
      </c>
      <c r="L186" s="302">
        <f t="shared" si="57"/>
        <v>7.0426039260701128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0.63826250878038737</v>
      </c>
      <c r="C187" s="302">
        <v>2.1752962250390802</v>
      </c>
      <c r="D187" s="302">
        <f t="shared" si="55"/>
        <v>2.8135587338194674</v>
      </c>
      <c r="E187" s="303"/>
      <c r="F187" s="302">
        <v>0.5226415417515935</v>
      </c>
      <c r="G187" s="302">
        <v>1.8992002937160144</v>
      </c>
      <c r="H187" s="302">
        <f t="shared" si="56"/>
        <v>2.4218418354676077</v>
      </c>
      <c r="I187" s="303"/>
      <c r="J187" s="302">
        <v>0.62628039086987553</v>
      </c>
      <c r="K187" s="302">
        <v>1.7646880971007459</v>
      </c>
      <c r="L187" s="302">
        <f t="shared" si="57"/>
        <v>2.3909684879706212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3.1016940662797725</v>
      </c>
      <c r="C189" s="311">
        <f t="shared" ref="C189:D189" si="58">SUM(C179:C187)</f>
        <v>12.077305933720226</v>
      </c>
      <c r="D189" s="311">
        <f t="shared" si="58"/>
        <v>15.178999999999998</v>
      </c>
      <c r="E189" s="311"/>
      <c r="F189" s="311">
        <f t="shared" ref="F189:H189" si="59">SUM(F179:F187)</f>
        <v>3.4645540318477672</v>
      </c>
      <c r="G189" s="311">
        <f t="shared" si="59"/>
        <v>12.359445968152219</v>
      </c>
      <c r="H189" s="311">
        <f t="shared" si="59"/>
        <v>15.823999999999984</v>
      </c>
      <c r="I189" s="311"/>
      <c r="J189" s="311">
        <f t="shared" ref="J189:L189" si="60">SUM(J179:J187)</f>
        <v>4.2897668741098878</v>
      </c>
      <c r="K189" s="311">
        <f t="shared" si="60"/>
        <v>13.779233125890107</v>
      </c>
      <c r="L189" s="311">
        <f t="shared" si="60"/>
        <v>18.068999999999996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1.2206729623723209</v>
      </c>
      <c r="C196" s="302">
        <v>1.3804263755270352</v>
      </c>
      <c r="D196" s="302">
        <f>SUM(B196:C196)</f>
        <v>2.6010993378993561</v>
      </c>
      <c r="E196" s="303"/>
      <c r="F196" s="302">
        <v>1.7106941356841832</v>
      </c>
      <c r="G196" s="302">
        <v>1.7470095173817466</v>
      </c>
      <c r="H196" s="302">
        <f>SUM(F196:G196)</f>
        <v>3.4577036530659297</v>
      </c>
      <c r="I196" s="303"/>
      <c r="J196" s="302">
        <v>2.6691008310601938</v>
      </c>
      <c r="K196" s="302">
        <v>2.9347178178050215</v>
      </c>
      <c r="L196" s="302">
        <f>SUM(J196:K196)</f>
        <v>5.6038186488652153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0.34688451592983999</v>
      </c>
      <c r="C197" s="302">
        <v>0.3771075968852533</v>
      </c>
      <c r="D197" s="302">
        <f t="shared" ref="D197:D204" si="61">SUM(B197:C197)</f>
        <v>0.72399211281509324</v>
      </c>
      <c r="E197" s="303"/>
      <c r="F197" s="302">
        <v>0.58575340493675176</v>
      </c>
      <c r="G197" s="302">
        <v>0.59645209923308729</v>
      </c>
      <c r="H197" s="302">
        <f t="shared" ref="H197:H204" si="62">SUM(F197:G197)</f>
        <v>1.1822055041698389</v>
      </c>
      <c r="I197" s="303"/>
      <c r="J197" s="302">
        <v>0.85813315573246296</v>
      </c>
      <c r="K197" s="302">
        <v>1.0036938018162831</v>
      </c>
      <c r="L197" s="302">
        <f t="shared" ref="L197:L204" si="63">SUM(J197:K197)</f>
        <v>1.8618269575487461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0.368285419794316</v>
      </c>
      <c r="C198" s="302">
        <v>0.38404433453635345</v>
      </c>
      <c r="D198" s="302">
        <f t="shared" si="61"/>
        <v>0.75232975433066951</v>
      </c>
      <c r="E198" s="303"/>
      <c r="F198" s="302">
        <v>0.55621602973585249</v>
      </c>
      <c r="G198" s="302">
        <v>0.53652858769599543</v>
      </c>
      <c r="H198" s="302">
        <f t="shared" si="62"/>
        <v>1.092744617431848</v>
      </c>
      <c r="I198" s="303"/>
      <c r="J198" s="302">
        <v>0.83132808124718893</v>
      </c>
      <c r="K198" s="302">
        <v>0.81245134369709238</v>
      </c>
      <c r="L198" s="302">
        <f t="shared" si="63"/>
        <v>1.6437794249442814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0.80867202677958472</v>
      </c>
      <c r="C199" s="302">
        <v>0.35697337925635936</v>
      </c>
      <c r="D199" s="302">
        <f t="shared" si="61"/>
        <v>1.165645406035944</v>
      </c>
      <c r="E199" s="303"/>
      <c r="F199" s="302">
        <v>1.044430738425894</v>
      </c>
      <c r="G199" s="302">
        <v>0.43734573445551728</v>
      </c>
      <c r="H199" s="302">
        <f t="shared" si="62"/>
        <v>1.4817764728814113</v>
      </c>
      <c r="I199" s="303"/>
      <c r="J199" s="302">
        <v>1.5020011809597127</v>
      </c>
      <c r="K199" s="302">
        <v>0.76536631476790606</v>
      </c>
      <c r="L199" s="302">
        <f t="shared" si="63"/>
        <v>2.2673674957276186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0.860376552449583</v>
      </c>
      <c r="C200" s="302">
        <v>1.8538098356437562</v>
      </c>
      <c r="D200" s="302">
        <f t="shared" si="61"/>
        <v>2.7141863880933395</v>
      </c>
      <c r="E200" s="303"/>
      <c r="F200" s="302">
        <v>1.0120618358070077</v>
      </c>
      <c r="G200" s="302">
        <v>1.6434565324193078</v>
      </c>
      <c r="H200" s="302">
        <f t="shared" si="62"/>
        <v>2.6555183682263155</v>
      </c>
      <c r="I200" s="303"/>
      <c r="J200" s="302">
        <v>1.2052331028812031</v>
      </c>
      <c r="K200" s="302">
        <v>1.549162743635883</v>
      </c>
      <c r="L200" s="302">
        <f t="shared" si="63"/>
        <v>2.7543958465170864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0.80548583675006713</v>
      </c>
      <c r="C201" s="302">
        <v>0.17335181167845021</v>
      </c>
      <c r="D201" s="302">
        <f t="shared" si="61"/>
        <v>0.97883764842851728</v>
      </c>
      <c r="E201" s="303"/>
      <c r="F201" s="302">
        <v>0.9091485095800611</v>
      </c>
      <c r="G201" s="302">
        <v>0.2301717259534061</v>
      </c>
      <c r="H201" s="302">
        <f t="shared" si="62"/>
        <v>1.1393202355334673</v>
      </c>
      <c r="I201" s="303"/>
      <c r="J201" s="302">
        <v>1.2156883706351072</v>
      </c>
      <c r="K201" s="302">
        <v>0.30478189665388072</v>
      </c>
      <c r="L201" s="302">
        <f t="shared" si="63"/>
        <v>1.5204702672889878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1.0554736891530558</v>
      </c>
      <c r="C202" s="302">
        <v>0.69104809163308345</v>
      </c>
      <c r="D202" s="302">
        <f t="shared" si="61"/>
        <v>1.7465217807861393</v>
      </c>
      <c r="E202" s="303"/>
      <c r="F202" s="302">
        <v>1.2783382001246972</v>
      </c>
      <c r="G202" s="302">
        <v>0.79050493589016479</v>
      </c>
      <c r="H202" s="302">
        <f t="shared" si="62"/>
        <v>2.0688431360148618</v>
      </c>
      <c r="I202" s="303"/>
      <c r="J202" s="302">
        <v>1.9468260016155106</v>
      </c>
      <c r="K202" s="302">
        <v>1.1974933809118506</v>
      </c>
      <c r="L202" s="302">
        <f t="shared" si="63"/>
        <v>3.1443193825273612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0.15533314660101014</v>
      </c>
      <c r="C203" s="302">
        <v>0.66889513779434306</v>
      </c>
      <c r="D203" s="302">
        <f t="shared" si="61"/>
        <v>0.82422828439535323</v>
      </c>
      <c r="E203" s="303"/>
      <c r="F203" s="302">
        <v>0.16577219902589213</v>
      </c>
      <c r="G203" s="302">
        <v>0.82163998964234775</v>
      </c>
      <c r="H203" s="302">
        <f t="shared" si="62"/>
        <v>0.98741218866823988</v>
      </c>
      <c r="I203" s="303"/>
      <c r="J203" s="302">
        <v>0.44334458562882489</v>
      </c>
      <c r="K203" s="302">
        <v>1.4001502341301435</v>
      </c>
      <c r="L203" s="302">
        <f t="shared" si="63"/>
        <v>1.8434948197589685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5.6537539525843803</v>
      </c>
      <c r="C204" s="302">
        <v>4.0734053346311718</v>
      </c>
      <c r="D204" s="302">
        <f t="shared" si="61"/>
        <v>9.727159287215553</v>
      </c>
      <c r="E204" s="303"/>
      <c r="F204" s="302">
        <v>6.2990437140469231</v>
      </c>
      <c r="G204" s="302">
        <v>4.3924321099611765</v>
      </c>
      <c r="H204" s="302">
        <f t="shared" si="62"/>
        <v>10.6914758240081</v>
      </c>
      <c r="I204" s="303"/>
      <c r="J204" s="302">
        <v>7.6735010580278864</v>
      </c>
      <c r="K204" s="302">
        <v>5.3880260987938637</v>
      </c>
      <c r="L204" s="302">
        <f t="shared" si="63"/>
        <v>13.06152715682175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11.274938102414158</v>
      </c>
      <c r="C206" s="311">
        <f t="shared" ref="C206:D206" si="64">SUM(C196:C204)</f>
        <v>9.959061897585805</v>
      </c>
      <c r="D206" s="311">
        <f t="shared" si="64"/>
        <v>21.233999999999966</v>
      </c>
      <c r="E206" s="311"/>
      <c r="F206" s="311">
        <f t="shared" ref="F206:H206" si="65">SUM(F196:F204)</f>
        <v>13.561458767367263</v>
      </c>
      <c r="G206" s="311">
        <f t="shared" si="65"/>
        <v>11.195541232632749</v>
      </c>
      <c r="H206" s="311">
        <f t="shared" si="65"/>
        <v>24.757000000000012</v>
      </c>
      <c r="I206" s="311"/>
      <c r="J206" s="311">
        <f t="shared" ref="J206:L206" si="66">SUM(J196:J204)</f>
        <v>18.345156367788093</v>
      </c>
      <c r="K206" s="311">
        <f t="shared" si="66"/>
        <v>15.355843632211924</v>
      </c>
      <c r="L206" s="311">
        <f t="shared" si="66"/>
        <v>33.701000000000015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3.790514274853167E-2</v>
      </c>
      <c r="C213" s="302">
        <v>0.10136503657868882</v>
      </c>
      <c r="D213" s="302">
        <f>SUM(B213:C213)</f>
        <v>0.13927017932722049</v>
      </c>
      <c r="E213" s="303"/>
      <c r="F213" s="302">
        <v>6.3108424251669973E-2</v>
      </c>
      <c r="G213" s="302">
        <v>0.15532350827871796</v>
      </c>
      <c r="H213" s="302">
        <f>SUM(F213:G213)</f>
        <v>0.21843193253038795</v>
      </c>
      <c r="I213" s="303"/>
      <c r="J213" s="302">
        <v>6.2043928400950049E-2</v>
      </c>
      <c r="K213" s="302">
        <v>0.16320703158073022</v>
      </c>
      <c r="L213" s="302">
        <f>SUM(J213:K213)</f>
        <v>0.22525095998168027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6.7725001831872564E-2</v>
      </c>
      <c r="C214" s="302">
        <v>0.24678711514201507</v>
      </c>
      <c r="D214" s="302">
        <f t="shared" ref="D214:D221" si="67">SUM(B214:C214)</f>
        <v>0.31451211697388765</v>
      </c>
      <c r="E214" s="303"/>
      <c r="F214" s="302">
        <v>0.11295806575919418</v>
      </c>
      <c r="G214" s="302">
        <v>0.41015204131514565</v>
      </c>
      <c r="H214" s="302">
        <f t="shared" ref="H214:H221" si="68">SUM(F214:G214)</f>
        <v>0.5231101070743398</v>
      </c>
      <c r="I214" s="303"/>
      <c r="J214" s="302">
        <v>0.12056797877628253</v>
      </c>
      <c r="K214" s="302">
        <v>0.4136670810763885</v>
      </c>
      <c r="L214" s="302">
        <f t="shared" ref="L214:L221" si="69">SUM(J214:K214)</f>
        <v>0.53423505985267106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0.1044500568962641</v>
      </c>
      <c r="C215" s="302">
        <v>0.27497884699730313</v>
      </c>
      <c r="D215" s="302">
        <f t="shared" si="67"/>
        <v>0.3794289038935672</v>
      </c>
      <c r="E215" s="303"/>
      <c r="F215" s="302">
        <v>0.19464913665272476</v>
      </c>
      <c r="G215" s="302">
        <v>0.45503944037619426</v>
      </c>
      <c r="H215" s="302">
        <f t="shared" si="68"/>
        <v>0.64968857702891902</v>
      </c>
      <c r="I215" s="303"/>
      <c r="J215" s="302">
        <v>0.19529347640519409</v>
      </c>
      <c r="K215" s="302">
        <v>0.42881675036762135</v>
      </c>
      <c r="L215" s="302">
        <f t="shared" si="69"/>
        <v>0.62411022677281547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0.1320796819367942</v>
      </c>
      <c r="C216" s="302">
        <v>4.605118013625744E-2</v>
      </c>
      <c r="D216" s="302">
        <f t="shared" si="67"/>
        <v>0.17813086207305165</v>
      </c>
      <c r="E216" s="303"/>
      <c r="F216" s="302">
        <v>0.1504496592518148</v>
      </c>
      <c r="G216" s="302">
        <v>6.6318824003609375E-2</v>
      </c>
      <c r="H216" s="302">
        <f t="shared" si="68"/>
        <v>0.21676848325542419</v>
      </c>
      <c r="I216" s="303"/>
      <c r="J216" s="302">
        <v>0.12161203649524936</v>
      </c>
      <c r="K216" s="302">
        <v>6.2558858401872502E-2</v>
      </c>
      <c r="L216" s="302">
        <f t="shared" si="69"/>
        <v>0.18417089489712185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1.6360763810326546E-2</v>
      </c>
      <c r="C217" s="302">
        <v>9.3419091523374451E-2</v>
      </c>
      <c r="D217" s="302">
        <f t="shared" si="67"/>
        <v>0.10977985533370099</v>
      </c>
      <c r="E217" s="303"/>
      <c r="F217" s="302">
        <v>3.3174209273230108E-2</v>
      </c>
      <c r="G217" s="302">
        <v>0.11324691159591417</v>
      </c>
      <c r="H217" s="302">
        <f t="shared" si="68"/>
        <v>0.14642112086914427</v>
      </c>
      <c r="I217" s="303"/>
      <c r="J217" s="302">
        <v>3.7473811352831572E-2</v>
      </c>
      <c r="K217" s="302">
        <v>0.10239187524767469</v>
      </c>
      <c r="L217" s="302">
        <f t="shared" si="69"/>
        <v>0.13986568660050627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6.9473878188976004E-2</v>
      </c>
      <c r="C218" s="302">
        <v>2.3998071669445457E-2</v>
      </c>
      <c r="D218" s="302">
        <f t="shared" si="67"/>
        <v>9.3471949858421458E-2</v>
      </c>
      <c r="E218" s="303"/>
      <c r="F218" s="302">
        <v>7.9683272636728517E-2</v>
      </c>
      <c r="G218" s="302">
        <v>3.9149305752921346E-2</v>
      </c>
      <c r="H218" s="302">
        <f t="shared" si="68"/>
        <v>0.11883257838964986</v>
      </c>
      <c r="I218" s="303"/>
      <c r="J218" s="302">
        <v>8.1071585752674397E-2</v>
      </c>
      <c r="K218" s="302">
        <v>4.6229220344105627E-2</v>
      </c>
      <c r="L218" s="302">
        <f t="shared" si="69"/>
        <v>0.12730080609678002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4.6568640887442482E-2</v>
      </c>
      <c r="C219" s="302">
        <v>4.435228854822465E-2</v>
      </c>
      <c r="D219" s="302">
        <f t="shared" si="67"/>
        <v>9.0920929435667125E-2</v>
      </c>
      <c r="E219" s="303"/>
      <c r="F219" s="302">
        <v>5.4018994300450041E-2</v>
      </c>
      <c r="G219" s="302">
        <v>5.9013671295156216E-2</v>
      </c>
      <c r="H219" s="302">
        <f t="shared" si="68"/>
        <v>0.11303266559560626</v>
      </c>
      <c r="I219" s="303"/>
      <c r="J219" s="302">
        <v>5.4249899132344549E-2</v>
      </c>
      <c r="K219" s="302">
        <v>7.5159900555919715E-2</v>
      </c>
      <c r="L219" s="302">
        <f t="shared" si="69"/>
        <v>0.12940979968826427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1.0994719509702388E-2</v>
      </c>
      <c r="C220" s="302">
        <v>2.2965409439971603E-2</v>
      </c>
      <c r="D220" s="302">
        <f t="shared" si="67"/>
        <v>3.3960128949673991E-2</v>
      </c>
      <c r="E220" s="303"/>
      <c r="F220" s="302">
        <v>2.6657729224138345E-2</v>
      </c>
      <c r="G220" s="302">
        <v>3.0904921460925303E-2</v>
      </c>
      <c r="H220" s="302">
        <f t="shared" si="68"/>
        <v>5.7562650685063652E-2</v>
      </c>
      <c r="I220" s="303"/>
      <c r="J220" s="302">
        <v>3.4497975636277559E-2</v>
      </c>
      <c r="K220" s="302">
        <v>3.1245221402589621E-2</v>
      </c>
      <c r="L220" s="302">
        <f t="shared" si="69"/>
        <v>6.5743197038867177E-2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0.12483346536142916</v>
      </c>
      <c r="C221" s="302">
        <v>0.10269160879337801</v>
      </c>
      <c r="D221" s="302">
        <f t="shared" si="67"/>
        <v>0.22752507415480716</v>
      </c>
      <c r="E221" s="303"/>
      <c r="F221" s="302">
        <v>0.16070627858022396</v>
      </c>
      <c r="G221" s="302">
        <v>0.1114456059912431</v>
      </c>
      <c r="H221" s="302">
        <f t="shared" si="68"/>
        <v>0.27215188457146705</v>
      </c>
      <c r="I221" s="303"/>
      <c r="J221" s="302">
        <v>0.14763222412271004</v>
      </c>
      <c r="K221" s="302">
        <v>0.13228114494858217</v>
      </c>
      <c r="L221" s="302">
        <f t="shared" si="69"/>
        <v>0.27991336907129222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0.61039135117133914</v>
      </c>
      <c r="C223" s="311">
        <f t="shared" ref="C223:D223" si="70">SUM(C213:C221)</f>
        <v>0.9566086488286587</v>
      </c>
      <c r="D223" s="311">
        <f t="shared" si="70"/>
        <v>1.566999999999998</v>
      </c>
      <c r="E223" s="311"/>
      <c r="F223" s="311">
        <f t="shared" ref="F223:H223" si="71">SUM(F213:F221)</f>
        <v>0.87540576993017472</v>
      </c>
      <c r="G223" s="311">
        <f t="shared" si="71"/>
        <v>1.4405942300698276</v>
      </c>
      <c r="H223" s="311">
        <f t="shared" si="71"/>
        <v>2.3160000000000021</v>
      </c>
      <c r="I223" s="311"/>
      <c r="J223" s="311">
        <f t="shared" ref="J223:L223" si="72">SUM(J213:J221)</f>
        <v>0.85444291607451417</v>
      </c>
      <c r="K223" s="311">
        <f t="shared" si="72"/>
        <v>1.4555570839254846</v>
      </c>
      <c r="L223" s="311">
        <f t="shared" si="72"/>
        <v>2.3099999999999992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0.2920997091279619</v>
      </c>
      <c r="C230" s="302">
        <v>0.74380575663818438</v>
      </c>
      <c r="D230" s="302">
        <f>SUM(B230:C230)</f>
        <v>1.0359054657661462</v>
      </c>
      <c r="E230" s="303"/>
      <c r="F230" s="302">
        <v>0.34378987268546196</v>
      </c>
      <c r="G230" s="302">
        <v>0.85575537821390879</v>
      </c>
      <c r="H230" s="302">
        <f>SUM(F230:G230)</f>
        <v>1.1995452508993707</v>
      </c>
      <c r="I230" s="303"/>
      <c r="J230" s="302">
        <v>0.45455068966671769</v>
      </c>
      <c r="K230" s="302">
        <v>0.90728781726023877</v>
      </c>
      <c r="L230" s="302">
        <f>SUM(J230:K230)</f>
        <v>1.3618385069269565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0.53575074941611578</v>
      </c>
      <c r="C231" s="302">
        <v>2.532509929738787</v>
      </c>
      <c r="D231" s="302">
        <f t="shared" ref="D231:D238" si="73">SUM(B231:C231)</f>
        <v>3.0682606791549025</v>
      </c>
      <c r="E231" s="303"/>
      <c r="F231" s="302">
        <v>0.70035826887829578</v>
      </c>
      <c r="G231" s="302">
        <v>2.9176671363332654</v>
      </c>
      <c r="H231" s="302">
        <f t="shared" ref="H231:H238" si="74">SUM(F231:G231)</f>
        <v>3.618025405211561</v>
      </c>
      <c r="I231" s="303"/>
      <c r="J231" s="302">
        <v>0.95442128927653225</v>
      </c>
      <c r="K231" s="302">
        <v>3.3590269875035399</v>
      </c>
      <c r="L231" s="302">
        <f t="shared" ref="L231:L238" si="75">SUM(J231:K231)</f>
        <v>4.3134482767800719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0.43305527409553624</v>
      </c>
      <c r="C232" s="302">
        <v>0.91676254680121283</v>
      </c>
      <c r="D232" s="302">
        <f t="shared" si="73"/>
        <v>1.3498178208967491</v>
      </c>
      <c r="E232" s="303"/>
      <c r="F232" s="302">
        <v>0.49495385212671134</v>
      </c>
      <c r="G232" s="302">
        <v>1.0169986008483556</v>
      </c>
      <c r="H232" s="302">
        <f t="shared" si="74"/>
        <v>1.511952452975067</v>
      </c>
      <c r="I232" s="303"/>
      <c r="J232" s="302">
        <v>0.5855509431755288</v>
      </c>
      <c r="K232" s="302">
        <v>1.1144445675097545</v>
      </c>
      <c r="L232" s="302">
        <f t="shared" si="75"/>
        <v>1.6999955106852833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0.55796794247113901</v>
      </c>
      <c r="C233" s="302">
        <v>0.22092648959595046</v>
      </c>
      <c r="D233" s="302">
        <f t="shared" si="73"/>
        <v>0.77889443206708942</v>
      </c>
      <c r="E233" s="303"/>
      <c r="F233" s="302">
        <v>0.41635626204711296</v>
      </c>
      <c r="G233" s="302">
        <v>0.24221517738273407</v>
      </c>
      <c r="H233" s="302">
        <f t="shared" si="74"/>
        <v>0.65857143942984697</v>
      </c>
      <c r="I233" s="303"/>
      <c r="J233" s="302">
        <v>0.30579412726498606</v>
      </c>
      <c r="K233" s="302">
        <v>0.27346444421121718</v>
      </c>
      <c r="L233" s="302">
        <f t="shared" si="75"/>
        <v>0.5792585714762033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2.8966979843396565E-2</v>
      </c>
      <c r="C234" s="302">
        <v>0.37933441372368765</v>
      </c>
      <c r="D234" s="302">
        <f t="shared" si="73"/>
        <v>0.40830139356708423</v>
      </c>
      <c r="E234" s="303"/>
      <c r="F234" s="302">
        <v>3.4632710828632611E-2</v>
      </c>
      <c r="G234" s="302">
        <v>0.37051285852066884</v>
      </c>
      <c r="H234" s="302">
        <f t="shared" si="74"/>
        <v>0.40514556934930146</v>
      </c>
      <c r="I234" s="303"/>
      <c r="J234" s="302">
        <v>7.2545258125908063E-2</v>
      </c>
      <c r="K234" s="302">
        <v>0.40466444278129421</v>
      </c>
      <c r="L234" s="302">
        <f t="shared" si="75"/>
        <v>0.47720970090720227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0.10983081551496826</v>
      </c>
      <c r="C235" s="302">
        <v>8.2428211347100364E-2</v>
      </c>
      <c r="D235" s="302">
        <f t="shared" si="73"/>
        <v>0.19225902686206864</v>
      </c>
      <c r="E235" s="303"/>
      <c r="F235" s="302">
        <v>0.10086630707553923</v>
      </c>
      <c r="G235" s="302">
        <v>8.3641910125071467E-2</v>
      </c>
      <c r="H235" s="302">
        <f t="shared" si="74"/>
        <v>0.1845082172006107</v>
      </c>
      <c r="I235" s="303"/>
      <c r="J235" s="302">
        <v>0.13108288200262272</v>
      </c>
      <c r="K235" s="302">
        <v>0.13151721286055595</v>
      </c>
      <c r="L235" s="302">
        <f t="shared" si="75"/>
        <v>0.2626000948631787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0.22071627321949858</v>
      </c>
      <c r="C236" s="302">
        <v>0.11454643514888507</v>
      </c>
      <c r="D236" s="302">
        <f t="shared" si="73"/>
        <v>0.33526270836838368</v>
      </c>
      <c r="E236" s="303"/>
      <c r="F236" s="302">
        <v>0.18040129963077473</v>
      </c>
      <c r="G236" s="302">
        <v>0.13542500762689902</v>
      </c>
      <c r="H236" s="302">
        <f t="shared" si="74"/>
        <v>0.31582630725767374</v>
      </c>
      <c r="I236" s="303"/>
      <c r="J236" s="302">
        <v>0.20768661784543005</v>
      </c>
      <c r="K236" s="302">
        <v>0.19867969822158182</v>
      </c>
      <c r="L236" s="302">
        <f t="shared" si="75"/>
        <v>0.4063663160670119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1.4584063925107704E-2</v>
      </c>
      <c r="C237" s="302">
        <v>5.4823592379356724E-2</v>
      </c>
      <c r="D237" s="302">
        <f t="shared" si="73"/>
        <v>6.9407656304464424E-2</v>
      </c>
      <c r="E237" s="303"/>
      <c r="F237" s="302">
        <v>1.212623107553166E-2</v>
      </c>
      <c r="G237" s="302">
        <v>7.1017481484357034E-2</v>
      </c>
      <c r="H237" s="302">
        <f t="shared" si="74"/>
        <v>8.3143712559888699E-2</v>
      </c>
      <c r="I237" s="303"/>
      <c r="J237" s="302">
        <v>1.8259277110289483E-2</v>
      </c>
      <c r="K237" s="302">
        <v>8.9532475478071902E-2</v>
      </c>
      <c r="L237" s="302">
        <f t="shared" si="75"/>
        <v>0.10779175258836138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4.7278119537114222E-2</v>
      </c>
      <c r="C238" s="302">
        <v>7.3612697476002395E-2</v>
      </c>
      <c r="D238" s="302">
        <f t="shared" si="73"/>
        <v>0.12089081701311662</v>
      </c>
      <c r="E238" s="303"/>
      <c r="F238" s="302">
        <v>3.2781379412212527E-2</v>
      </c>
      <c r="G238" s="302">
        <v>6.7500265704445825E-2</v>
      </c>
      <c r="H238" s="302">
        <f t="shared" si="74"/>
        <v>0.10028164511665835</v>
      </c>
      <c r="I238" s="303"/>
      <c r="J238" s="302">
        <v>3.337638055500354E-2</v>
      </c>
      <c r="K238" s="302">
        <v>6.8114889150727082E-2</v>
      </c>
      <c r="L238" s="302">
        <f t="shared" si="75"/>
        <v>0.10149126970573062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2.2402499271508383</v>
      </c>
      <c r="C240" s="311">
        <f t="shared" ref="C240:D240" si="76">SUM(C230:C238)</f>
        <v>5.1187500728491662</v>
      </c>
      <c r="D240" s="311">
        <f t="shared" si="76"/>
        <v>7.3590000000000053</v>
      </c>
      <c r="E240" s="311"/>
      <c r="F240" s="311">
        <f t="shared" ref="F240:H240" si="77">SUM(F230:F238)</f>
        <v>2.3162661837602725</v>
      </c>
      <c r="G240" s="311">
        <f t="shared" si="77"/>
        <v>5.7607338162397053</v>
      </c>
      <c r="H240" s="311">
        <f t="shared" si="77"/>
        <v>8.0769999999999786</v>
      </c>
      <c r="I240" s="311"/>
      <c r="J240" s="311">
        <f t="shared" ref="J240:L240" si="78">SUM(J230:J238)</f>
        <v>2.7632674650230187</v>
      </c>
      <c r="K240" s="311">
        <f t="shared" si="78"/>
        <v>6.5467325349769823</v>
      </c>
      <c r="L240" s="311">
        <f t="shared" si="78"/>
        <v>9.31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0.20200039736515044</v>
      </c>
      <c r="C247" s="302">
        <v>0.42257456517106501</v>
      </c>
      <c r="D247" s="302">
        <f>SUM(B247:C247)</f>
        <v>0.62457496253621547</v>
      </c>
      <c r="E247" s="303"/>
      <c r="F247" s="302">
        <v>0.29639132167902993</v>
      </c>
      <c r="G247" s="302">
        <v>0.54018462355293217</v>
      </c>
      <c r="H247" s="302">
        <f>SUM(F247:G247)</f>
        <v>0.8365759452319621</v>
      </c>
      <c r="I247" s="303"/>
      <c r="J247" s="302">
        <v>0.33718938111435098</v>
      </c>
      <c r="K247" s="302">
        <v>0.48715241732088888</v>
      </c>
      <c r="L247" s="302">
        <f>SUM(J247:K247)</f>
        <v>0.82434179843523991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0.26321777308965294</v>
      </c>
      <c r="C248" s="302">
        <v>0.5655200135436107</v>
      </c>
      <c r="D248" s="302">
        <f t="shared" ref="D248:D255" si="79">SUM(B248:C248)</f>
        <v>0.8287377866332637</v>
      </c>
      <c r="E248" s="303"/>
      <c r="F248" s="302">
        <v>0.42154358332013997</v>
      </c>
      <c r="G248" s="302">
        <v>0.76174850499634861</v>
      </c>
      <c r="H248" s="302">
        <f t="shared" ref="H248:H255" si="80">SUM(F248:G248)</f>
        <v>1.1832920883164886</v>
      </c>
      <c r="I248" s="303"/>
      <c r="J248" s="302">
        <v>0.5172906950212377</v>
      </c>
      <c r="K248" s="302">
        <v>0.83611444239196753</v>
      </c>
      <c r="L248" s="302">
        <f t="shared" ref="L248:L255" si="81">SUM(J248:K248)</f>
        <v>1.3534051374132052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0.43185759931049778</v>
      </c>
      <c r="C249" s="302">
        <v>0.61593315472496613</v>
      </c>
      <c r="D249" s="302">
        <f t="shared" si="79"/>
        <v>1.0477907540354638</v>
      </c>
      <c r="E249" s="303"/>
      <c r="F249" s="302">
        <v>0.55482712914509813</v>
      </c>
      <c r="G249" s="302">
        <v>0.78990018462135914</v>
      </c>
      <c r="H249" s="302">
        <f t="shared" si="80"/>
        <v>1.3447273137664573</v>
      </c>
      <c r="I249" s="303"/>
      <c r="J249" s="302">
        <v>0.55863242991938433</v>
      </c>
      <c r="K249" s="302">
        <v>0.6493231105874242</v>
      </c>
      <c r="L249" s="302">
        <f t="shared" si="81"/>
        <v>1.2079555405068085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1.0336570369761542</v>
      </c>
      <c r="C250" s="302">
        <v>0.41836044488771207</v>
      </c>
      <c r="D250" s="302">
        <f t="shared" si="79"/>
        <v>1.4520174818638663</v>
      </c>
      <c r="E250" s="303"/>
      <c r="F250" s="302">
        <v>1.1727482059722516</v>
      </c>
      <c r="G250" s="302">
        <v>0.55061904105667359</v>
      </c>
      <c r="H250" s="302">
        <f t="shared" si="80"/>
        <v>1.7233672470289252</v>
      </c>
      <c r="I250" s="303"/>
      <c r="J250" s="302">
        <v>0.8040497890198941</v>
      </c>
      <c r="K250" s="302">
        <v>0.50944771687094303</v>
      </c>
      <c r="L250" s="302">
        <f t="shared" si="81"/>
        <v>1.3134975058908371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1.3471079212830667E-2</v>
      </c>
      <c r="C251" s="302">
        <v>4.3367143687598468E-2</v>
      </c>
      <c r="D251" s="302">
        <f t="shared" si="79"/>
        <v>5.6838222900429135E-2</v>
      </c>
      <c r="E251" s="303"/>
      <c r="F251" s="302">
        <v>1.4114714820258577E-2</v>
      </c>
      <c r="G251" s="302">
        <v>4.0793738444424417E-2</v>
      </c>
      <c r="H251" s="302">
        <f t="shared" si="80"/>
        <v>5.4908453264682994E-2</v>
      </c>
      <c r="I251" s="303"/>
      <c r="J251" s="302">
        <v>2.0095661090555973E-2</v>
      </c>
      <c r="K251" s="302">
        <v>3.33097316794735E-2</v>
      </c>
      <c r="L251" s="302">
        <f t="shared" si="81"/>
        <v>5.3405392770029474E-2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2.9642660326564103E-2</v>
      </c>
      <c r="C252" s="302">
        <v>1.4587997533896767E-2</v>
      </c>
      <c r="D252" s="302">
        <f t="shared" si="79"/>
        <v>4.4230657860460869E-2</v>
      </c>
      <c r="E252" s="303"/>
      <c r="F252" s="302">
        <v>2.6322462401436826E-2</v>
      </c>
      <c r="G252" s="302">
        <v>2.018228945711276E-2</v>
      </c>
      <c r="H252" s="302">
        <f t="shared" si="80"/>
        <v>4.6504751858549589E-2</v>
      </c>
      <c r="I252" s="303"/>
      <c r="J252" s="302">
        <v>3.1509772549413118E-2</v>
      </c>
      <c r="K252" s="302">
        <v>2.5461143366383835E-2</v>
      </c>
      <c r="L252" s="302">
        <f t="shared" si="81"/>
        <v>5.6970915915796949E-2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0.27676393299814511</v>
      </c>
      <c r="C253" s="302">
        <v>0.15279060379394374</v>
      </c>
      <c r="D253" s="302">
        <f t="shared" si="79"/>
        <v>0.42955453679208888</v>
      </c>
      <c r="E253" s="303"/>
      <c r="F253" s="302">
        <v>0.29629637986147678</v>
      </c>
      <c r="G253" s="302">
        <v>0.18294030877868442</v>
      </c>
      <c r="H253" s="302">
        <f t="shared" si="80"/>
        <v>0.47923668864016122</v>
      </c>
      <c r="I253" s="303"/>
      <c r="J253" s="302">
        <v>0.31789281671127606</v>
      </c>
      <c r="K253" s="302">
        <v>0.21865676135052753</v>
      </c>
      <c r="L253" s="302">
        <f t="shared" si="81"/>
        <v>0.53654957806180359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5.9795423768558833E-3</v>
      </c>
      <c r="C254" s="302">
        <v>2.6072656925021403E-2</v>
      </c>
      <c r="D254" s="302">
        <f t="shared" si="79"/>
        <v>3.2052199301877284E-2</v>
      </c>
      <c r="E254" s="303"/>
      <c r="F254" s="302">
        <v>4.8723363344304067E-3</v>
      </c>
      <c r="G254" s="302">
        <v>3.7370281118315765E-2</v>
      </c>
      <c r="H254" s="302">
        <f t="shared" si="80"/>
        <v>4.224261745274617E-2</v>
      </c>
      <c r="I254" s="303"/>
      <c r="J254" s="302">
        <v>7.5638247182708718E-3</v>
      </c>
      <c r="K254" s="302">
        <v>5.2788783073466891E-2</v>
      </c>
      <c r="L254" s="302">
        <f t="shared" si="81"/>
        <v>6.0352607791737761E-2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4.4804941281610194E-2</v>
      </c>
      <c r="C255" s="302">
        <v>3.4398456794738311E-2</v>
      </c>
      <c r="D255" s="302">
        <f t="shared" si="79"/>
        <v>7.9203398076348505E-2</v>
      </c>
      <c r="E255" s="303"/>
      <c r="F255" s="302">
        <v>2.6781912036596266E-2</v>
      </c>
      <c r="G255" s="302">
        <v>3.5362982403436591E-2</v>
      </c>
      <c r="H255" s="302">
        <f t="shared" si="80"/>
        <v>6.2144894440032857E-2</v>
      </c>
      <c r="I255" s="303"/>
      <c r="J255" s="302">
        <v>2.6756520341500577E-2</v>
      </c>
      <c r="K255" s="302">
        <v>3.1765002873040397E-2</v>
      </c>
      <c r="L255" s="302">
        <f t="shared" si="81"/>
        <v>5.8521523214540974E-2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2.301394962937461</v>
      </c>
      <c r="C257" s="311">
        <f t="shared" ref="C257:D257" si="82">SUM(C247:C255)</f>
        <v>2.2936050370625534</v>
      </c>
      <c r="D257" s="311">
        <f t="shared" si="82"/>
        <v>4.595000000000014</v>
      </c>
      <c r="E257" s="311"/>
      <c r="F257" s="311">
        <f t="shared" ref="F257:H257" si="83">SUM(F247:F255)</f>
        <v>2.8138980455707183</v>
      </c>
      <c r="G257" s="311">
        <f t="shared" si="83"/>
        <v>2.9591019544292876</v>
      </c>
      <c r="H257" s="311">
        <f t="shared" si="83"/>
        <v>5.7730000000000059</v>
      </c>
      <c r="I257" s="311"/>
      <c r="J257" s="311">
        <f t="shared" ref="J257:L257" si="84">SUM(J247:J255)</f>
        <v>2.6209808904858836</v>
      </c>
      <c r="K257" s="311">
        <f t="shared" si="84"/>
        <v>2.8440191095141163</v>
      </c>
      <c r="L257" s="311">
        <f t="shared" si="84"/>
        <v>5.4649999999999999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0.31440612419951391</v>
      </c>
      <c r="C264" s="302">
        <v>0.45790014899703857</v>
      </c>
      <c r="D264" s="302">
        <f>SUM(B264:C264)</f>
        <v>0.77230627319655243</v>
      </c>
      <c r="E264" s="303"/>
      <c r="F264" s="302">
        <v>0.34519761541356819</v>
      </c>
      <c r="G264" s="302">
        <v>0.68494179776516517</v>
      </c>
      <c r="H264" s="302">
        <f>SUM(F264:G264)</f>
        <v>1.0301394131787334</v>
      </c>
      <c r="I264" s="303"/>
      <c r="J264" s="302">
        <v>0.48130926618215597</v>
      </c>
      <c r="K264" s="302">
        <v>0.879202150198232</v>
      </c>
      <c r="L264" s="302">
        <f>SUM(J264:K264)</f>
        <v>1.360511416380388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0.41235289352125803</v>
      </c>
      <c r="C265" s="302">
        <v>0.38949277986169423</v>
      </c>
      <c r="D265" s="302">
        <f t="shared" ref="D265:D272" si="85">SUM(B265:C265)</f>
        <v>0.80184567338295221</v>
      </c>
      <c r="E265" s="303"/>
      <c r="F265" s="302">
        <v>0.47380541510888613</v>
      </c>
      <c r="G265" s="302">
        <v>0.61965436065799828</v>
      </c>
      <c r="H265" s="302">
        <f t="shared" ref="H265:H272" si="86">SUM(F265:G265)</f>
        <v>1.0934597757668845</v>
      </c>
      <c r="I265" s="303"/>
      <c r="J265" s="302">
        <v>0.64908374361647436</v>
      </c>
      <c r="K265" s="302">
        <v>0.81323036541204052</v>
      </c>
      <c r="L265" s="302">
        <f t="shared" ref="L265:L272" si="87">SUM(J265:K265)</f>
        <v>1.4623141090285148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0.42382711665147549</v>
      </c>
      <c r="C266" s="302">
        <v>0.42149582995411949</v>
      </c>
      <c r="D266" s="302">
        <f t="shared" si="85"/>
        <v>0.84532294660559493</v>
      </c>
      <c r="E266" s="303"/>
      <c r="F266" s="302">
        <v>0.46032207781354889</v>
      </c>
      <c r="G266" s="302">
        <v>0.62091330541622591</v>
      </c>
      <c r="H266" s="302">
        <f t="shared" si="86"/>
        <v>1.0812353832297747</v>
      </c>
      <c r="I266" s="303"/>
      <c r="J266" s="302">
        <v>0.59816017362001872</v>
      </c>
      <c r="K266" s="302">
        <v>0.63751698357534925</v>
      </c>
      <c r="L266" s="302">
        <f t="shared" si="87"/>
        <v>1.235677157195368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1.1497542124788884</v>
      </c>
      <c r="C267" s="302">
        <v>0.18576725350206649</v>
      </c>
      <c r="D267" s="302">
        <f t="shared" si="85"/>
        <v>1.3355214659809549</v>
      </c>
      <c r="E267" s="303"/>
      <c r="F267" s="302">
        <v>1.0472268149262189</v>
      </c>
      <c r="G267" s="302">
        <v>0.26463144584814779</v>
      </c>
      <c r="H267" s="302">
        <f t="shared" si="86"/>
        <v>1.3118582607743667</v>
      </c>
      <c r="I267" s="303"/>
      <c r="J267" s="302">
        <v>0.87713275796806967</v>
      </c>
      <c r="K267" s="302">
        <v>0.28779543878363484</v>
      </c>
      <c r="L267" s="302">
        <f t="shared" si="87"/>
        <v>1.1649281967517044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5.159839571101494E-2</v>
      </c>
      <c r="C268" s="302">
        <v>0.29570380903391874</v>
      </c>
      <c r="D268" s="302">
        <f t="shared" si="85"/>
        <v>0.34730220474493367</v>
      </c>
      <c r="E268" s="303"/>
      <c r="F268" s="302">
        <v>6.5029509191446636E-2</v>
      </c>
      <c r="G268" s="302">
        <v>0.23203381508766169</v>
      </c>
      <c r="H268" s="302">
        <f t="shared" si="86"/>
        <v>0.29706332427910831</v>
      </c>
      <c r="I268" s="303"/>
      <c r="J268" s="302">
        <v>0.12871035408926454</v>
      </c>
      <c r="K268" s="302">
        <v>0.26989401818969239</v>
      </c>
      <c r="L268" s="302">
        <f t="shared" si="87"/>
        <v>0.39860437227895695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0.14506255846798335</v>
      </c>
      <c r="C269" s="302">
        <v>7.3017316460914444E-2</v>
      </c>
      <c r="D269" s="302">
        <f t="shared" si="85"/>
        <v>0.2180798749288978</v>
      </c>
      <c r="E269" s="303"/>
      <c r="F269" s="302">
        <v>0.12796155075704882</v>
      </c>
      <c r="G269" s="302">
        <v>9.5080442721925923E-2</v>
      </c>
      <c r="H269" s="302">
        <f t="shared" si="86"/>
        <v>0.22304199347897474</v>
      </c>
      <c r="I269" s="303"/>
      <c r="J269" s="302">
        <v>0.17479229846178509</v>
      </c>
      <c r="K269" s="302">
        <v>0.13157176487497796</v>
      </c>
      <c r="L269" s="302">
        <f t="shared" si="87"/>
        <v>0.30636406333676303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0.54438154766086921</v>
      </c>
      <c r="C270" s="302">
        <v>0.2976610119787253</v>
      </c>
      <c r="D270" s="302">
        <f t="shared" si="85"/>
        <v>0.84204255963959451</v>
      </c>
      <c r="E270" s="303"/>
      <c r="F270" s="302">
        <v>0.45326189520324567</v>
      </c>
      <c r="G270" s="302">
        <v>0.38856006866523812</v>
      </c>
      <c r="H270" s="302">
        <f t="shared" si="86"/>
        <v>0.84182196386848385</v>
      </c>
      <c r="I270" s="303"/>
      <c r="J270" s="302">
        <v>0.53094357332232189</v>
      </c>
      <c r="K270" s="302">
        <v>0.40558639249066003</v>
      </c>
      <c r="L270" s="302">
        <f t="shared" si="87"/>
        <v>0.93652996581298198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8.6386920851772124E-3</v>
      </c>
      <c r="C271" s="302">
        <v>6.6653647102794741E-2</v>
      </c>
      <c r="D271" s="302">
        <f t="shared" si="85"/>
        <v>7.5292339187971957E-2</v>
      </c>
      <c r="E271" s="303"/>
      <c r="F271" s="302">
        <v>8.0397325024538415E-3</v>
      </c>
      <c r="G271" s="302">
        <v>7.288343919055322E-2</v>
      </c>
      <c r="H271" s="302">
        <f t="shared" si="86"/>
        <v>8.0923171693007057E-2</v>
      </c>
      <c r="I271" s="303"/>
      <c r="J271" s="302">
        <v>1.7381386903264143E-2</v>
      </c>
      <c r="K271" s="302">
        <v>7.6861534971652476E-2</v>
      </c>
      <c r="L271" s="302">
        <f t="shared" si="87"/>
        <v>9.4242921874916619E-2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0.30891848355286661</v>
      </c>
      <c r="C272" s="302">
        <v>0.11636817877968143</v>
      </c>
      <c r="D272" s="302">
        <f t="shared" si="85"/>
        <v>0.42528666233254803</v>
      </c>
      <c r="E272" s="303"/>
      <c r="F272" s="302">
        <v>0.27405069741611077</v>
      </c>
      <c r="G272" s="302">
        <v>0.11740601631455838</v>
      </c>
      <c r="H272" s="302">
        <f t="shared" si="86"/>
        <v>0.39145671373066915</v>
      </c>
      <c r="I272" s="303"/>
      <c r="J272" s="302">
        <v>0.30796181024571712</v>
      </c>
      <c r="K272" s="302">
        <v>0.12986598709468525</v>
      </c>
      <c r="L272" s="302">
        <f t="shared" si="87"/>
        <v>0.43782779734040234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3.3589400243290464</v>
      </c>
      <c r="C274" s="311">
        <f t="shared" ref="C274:D274" si="88">SUM(C264:C272)</f>
        <v>2.304059975670953</v>
      </c>
      <c r="D274" s="311">
        <f t="shared" si="88"/>
        <v>5.6630000000000003</v>
      </c>
      <c r="E274" s="311"/>
      <c r="F274" s="311">
        <f t="shared" ref="F274:H274" si="89">SUM(F264:F272)</f>
        <v>3.2548953083325278</v>
      </c>
      <c r="G274" s="311">
        <f t="shared" si="89"/>
        <v>3.0961046916674748</v>
      </c>
      <c r="H274" s="311">
        <f t="shared" si="89"/>
        <v>6.3510000000000018</v>
      </c>
      <c r="I274" s="311"/>
      <c r="J274" s="311">
        <f t="shared" ref="J274:L274" si="90">SUM(J264:J272)</f>
        <v>3.7654753644090713</v>
      </c>
      <c r="K274" s="311">
        <f t="shared" si="90"/>
        <v>3.6315246355909245</v>
      </c>
      <c r="L274" s="311">
        <f t="shared" si="90"/>
        <v>7.3969999999999949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0.78133529601590712</v>
      </c>
      <c r="C281" s="302">
        <v>1.5978815971771054</v>
      </c>
      <c r="D281" s="302">
        <f>SUM(B281:C281)</f>
        <v>2.3792168931930124</v>
      </c>
      <c r="E281" s="303"/>
      <c r="F281" s="302">
        <v>0.94692708157876804</v>
      </c>
      <c r="G281" s="302">
        <v>2.0927003162361753</v>
      </c>
      <c r="H281" s="302">
        <f>SUM(F281:G281)</f>
        <v>3.0396273978149431</v>
      </c>
      <c r="I281" s="303"/>
      <c r="J281" s="302">
        <v>1.2296948602001145</v>
      </c>
      <c r="K281" s="302">
        <v>2.2452025309358836</v>
      </c>
      <c r="L281" s="302">
        <f>SUM(J281:K281)</f>
        <v>3.4748973911359982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2.0029483996299779</v>
      </c>
      <c r="C282" s="302">
        <v>4.8524308493798518</v>
      </c>
      <c r="D282" s="302">
        <f t="shared" ref="D282:D289" si="91">SUM(B282:C282)</f>
        <v>6.8553792490098298</v>
      </c>
      <c r="E282" s="303"/>
      <c r="F282" s="302">
        <v>2.5599158957183406</v>
      </c>
      <c r="G282" s="302">
        <v>7.1198416007533103</v>
      </c>
      <c r="H282" s="302">
        <f t="shared" ref="H282:H289" si="92">SUM(F282:G282)</f>
        <v>9.6797574964716517</v>
      </c>
      <c r="I282" s="303"/>
      <c r="J282" s="302">
        <v>3.5666117518515037</v>
      </c>
      <c r="K282" s="302">
        <v>7.9050482461494846</v>
      </c>
      <c r="L282" s="302">
        <f t="shared" ref="L282:L289" si="93">SUM(J282:K282)</f>
        <v>11.471659998000987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1.5847711740467538</v>
      </c>
      <c r="C283" s="302">
        <v>2.3797149783136118</v>
      </c>
      <c r="D283" s="302">
        <f t="shared" si="91"/>
        <v>3.9644861523603656</v>
      </c>
      <c r="E283" s="303"/>
      <c r="F283" s="302">
        <v>1.6641356970957806</v>
      </c>
      <c r="G283" s="302">
        <v>3.1455101580273688</v>
      </c>
      <c r="H283" s="302">
        <f t="shared" si="92"/>
        <v>4.8096458551231489</v>
      </c>
      <c r="I283" s="303"/>
      <c r="J283" s="302">
        <v>2.1197353472006508</v>
      </c>
      <c r="K283" s="302">
        <v>3.0303097455980734</v>
      </c>
      <c r="L283" s="302">
        <f t="shared" si="93"/>
        <v>5.1500450927987238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3.7999405795122665</v>
      </c>
      <c r="C284" s="302">
        <v>1.5361442208122982</v>
      </c>
      <c r="D284" s="302">
        <f t="shared" si="91"/>
        <v>5.3360848003245644</v>
      </c>
      <c r="E284" s="303"/>
      <c r="F284" s="302">
        <v>3.4745408814405421</v>
      </c>
      <c r="G284" s="302">
        <v>1.7551849685120853</v>
      </c>
      <c r="H284" s="302">
        <f t="shared" si="92"/>
        <v>5.2297258499526276</v>
      </c>
      <c r="I284" s="303"/>
      <c r="J284" s="302">
        <v>2.7478639806049605</v>
      </c>
      <c r="K284" s="302">
        <v>2.1464901235535003</v>
      </c>
      <c r="L284" s="302">
        <f t="shared" si="93"/>
        <v>4.8943541041584613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7.9789695256643034E-2</v>
      </c>
      <c r="C285" s="302">
        <v>0.41567426726236295</v>
      </c>
      <c r="D285" s="302">
        <f t="shared" si="91"/>
        <v>0.49546396251900598</v>
      </c>
      <c r="E285" s="303"/>
      <c r="F285" s="302">
        <v>7.5528765861784447E-2</v>
      </c>
      <c r="G285" s="302">
        <v>0.37320109124358203</v>
      </c>
      <c r="H285" s="302">
        <f t="shared" si="92"/>
        <v>0.4487298571053665</v>
      </c>
      <c r="I285" s="303"/>
      <c r="J285" s="302">
        <v>0.14707565154932614</v>
      </c>
      <c r="K285" s="302">
        <v>0.30498141267027928</v>
      </c>
      <c r="L285" s="302">
        <f t="shared" si="93"/>
        <v>0.45205706421960545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0.27004744565348998</v>
      </c>
      <c r="C286" s="302">
        <v>9.5113687989892226E-2</v>
      </c>
      <c r="D286" s="302">
        <f t="shared" si="91"/>
        <v>0.36516113364338221</v>
      </c>
      <c r="E286" s="303"/>
      <c r="F286" s="302">
        <v>0.35134260520763178</v>
      </c>
      <c r="G286" s="302">
        <v>0.13492732898498089</v>
      </c>
      <c r="H286" s="302">
        <f t="shared" si="92"/>
        <v>0.48626993419261266</v>
      </c>
      <c r="I286" s="303"/>
      <c r="J286" s="302">
        <v>0.46824289756620047</v>
      </c>
      <c r="K286" s="302">
        <v>0.21411516117564372</v>
      </c>
      <c r="L286" s="302">
        <f t="shared" si="93"/>
        <v>0.68235805874184419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0.63275491535788486</v>
      </c>
      <c r="C287" s="302">
        <v>0.47042367058475132</v>
      </c>
      <c r="D287" s="302">
        <f t="shared" si="91"/>
        <v>1.1031785859426362</v>
      </c>
      <c r="E287" s="303"/>
      <c r="F287" s="302">
        <v>0.55552867862719113</v>
      </c>
      <c r="G287" s="302">
        <v>0.4844610220780054</v>
      </c>
      <c r="H287" s="302">
        <f t="shared" si="92"/>
        <v>1.0399897007051966</v>
      </c>
      <c r="I287" s="303"/>
      <c r="J287" s="302">
        <v>0.64583207617558169</v>
      </c>
      <c r="K287" s="302">
        <v>0.6334446359054805</v>
      </c>
      <c r="L287" s="302">
        <f t="shared" si="93"/>
        <v>1.2792767120810622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3.5559426882666917E-2</v>
      </c>
      <c r="C288" s="302">
        <v>0.23942885885576357</v>
      </c>
      <c r="D288" s="302">
        <f t="shared" si="91"/>
        <v>0.27498828573843048</v>
      </c>
      <c r="E288" s="303"/>
      <c r="F288" s="302">
        <v>2.7587645949815762E-2</v>
      </c>
      <c r="G288" s="302">
        <v>0.22860304131607342</v>
      </c>
      <c r="H288" s="302">
        <f t="shared" si="92"/>
        <v>0.25619068726588917</v>
      </c>
      <c r="I288" s="303"/>
      <c r="J288" s="302">
        <v>4.2271208905006463E-2</v>
      </c>
      <c r="K288" s="302">
        <v>0.2303615657803138</v>
      </c>
      <c r="L288" s="302">
        <f t="shared" si="93"/>
        <v>0.27263277468532027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0.54347532381606189</v>
      </c>
      <c r="C289" s="302">
        <v>0.37256561345270034</v>
      </c>
      <c r="D289" s="302">
        <f t="shared" si="91"/>
        <v>0.91604093726876223</v>
      </c>
      <c r="E289" s="303"/>
      <c r="F289" s="302">
        <v>0.41932001952210124</v>
      </c>
      <c r="G289" s="302">
        <v>0.38074320184648169</v>
      </c>
      <c r="H289" s="302">
        <f t="shared" si="92"/>
        <v>0.80006322136858299</v>
      </c>
      <c r="I289" s="303"/>
      <c r="J289" s="302">
        <v>0.46696469902848636</v>
      </c>
      <c r="K289" s="302">
        <v>0.41775410514950828</v>
      </c>
      <c r="L289" s="302">
        <f t="shared" si="93"/>
        <v>0.88471880417799464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9.7306222561716496</v>
      </c>
      <c r="C291" s="311">
        <f t="shared" ref="C291:D291" si="94">SUM(C281:C289)</f>
        <v>11.959377743828336</v>
      </c>
      <c r="D291" s="311">
        <f t="shared" si="94"/>
        <v>21.689999999999991</v>
      </c>
      <c r="E291" s="311"/>
      <c r="F291" s="311">
        <f t="shared" ref="F291:H291" si="95">SUM(F281:F289)</f>
        <v>10.074827271001956</v>
      </c>
      <c r="G291" s="311">
        <f t="shared" si="95"/>
        <v>15.715172728998061</v>
      </c>
      <c r="H291" s="311">
        <f t="shared" si="95"/>
        <v>25.790000000000017</v>
      </c>
      <c r="I291" s="311"/>
      <c r="J291" s="311">
        <f t="shared" ref="J291:L291" si="96">SUM(J281:J289)</f>
        <v>11.434292473081831</v>
      </c>
      <c r="K291" s="311">
        <f t="shared" si="96"/>
        <v>17.127707526918169</v>
      </c>
      <c r="L291" s="311">
        <f t="shared" si="96"/>
        <v>28.561999999999998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0.48000530004160002</v>
      </c>
      <c r="C298" s="302">
        <v>1.0503886110703631</v>
      </c>
      <c r="D298" s="302">
        <f>SUM(B298:C298)</f>
        <v>1.5303939111119631</v>
      </c>
      <c r="E298" s="303"/>
      <c r="F298" s="302">
        <v>0.62262167249396183</v>
      </c>
      <c r="G298" s="302">
        <v>1.1392799252717618</v>
      </c>
      <c r="H298" s="302">
        <f>SUM(F298:G298)</f>
        <v>1.7619015977657235</v>
      </c>
      <c r="I298" s="303"/>
      <c r="J298" s="302">
        <v>0.8603943426080809</v>
      </c>
      <c r="K298" s="302">
        <v>1.2674592879863245</v>
      </c>
      <c r="L298" s="302">
        <f>SUM(J298:K298)</f>
        <v>2.1278536305944051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0.75788036868281705</v>
      </c>
      <c r="C299" s="302">
        <v>1.1454003734716758</v>
      </c>
      <c r="D299" s="302">
        <f t="shared" ref="D299:D306" si="97">SUM(B299:C299)</f>
        <v>1.9032807421544928</v>
      </c>
      <c r="E299" s="303"/>
      <c r="F299" s="302">
        <v>1.0317997933075249</v>
      </c>
      <c r="G299" s="302">
        <v>1.3958007228234952</v>
      </c>
      <c r="H299" s="302">
        <f t="shared" ref="H299:H306" si="98">SUM(F299:G299)</f>
        <v>2.4276005161310201</v>
      </c>
      <c r="I299" s="303"/>
      <c r="J299" s="302">
        <v>1.4273750851960616</v>
      </c>
      <c r="K299" s="302">
        <v>1.8338959747427943</v>
      </c>
      <c r="L299" s="302">
        <f t="shared" ref="L299:L306" si="99">SUM(J299:K299)</f>
        <v>3.2612710599388559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0.91654158996253909</v>
      </c>
      <c r="C300" s="302">
        <v>1.882856620829501</v>
      </c>
      <c r="D300" s="302">
        <f t="shared" si="97"/>
        <v>2.7993982107920399</v>
      </c>
      <c r="E300" s="303"/>
      <c r="F300" s="302">
        <v>1.1552401958068756</v>
      </c>
      <c r="G300" s="302">
        <v>1.978225124941926</v>
      </c>
      <c r="H300" s="302">
        <f t="shared" si="98"/>
        <v>3.1334653207488019</v>
      </c>
      <c r="I300" s="303"/>
      <c r="J300" s="302">
        <v>1.4485357958866003</v>
      </c>
      <c r="K300" s="302">
        <v>1.9988293971594628</v>
      </c>
      <c r="L300" s="302">
        <f t="shared" si="99"/>
        <v>3.4473651930460631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2.0469792851336521</v>
      </c>
      <c r="C301" s="302">
        <v>1.2225141963718771</v>
      </c>
      <c r="D301" s="302">
        <f t="shared" si="97"/>
        <v>3.2694934815055294</v>
      </c>
      <c r="E301" s="303"/>
      <c r="F301" s="302">
        <v>2.0369572306591279</v>
      </c>
      <c r="G301" s="302">
        <v>1.3371699679749591</v>
      </c>
      <c r="H301" s="302">
        <f t="shared" si="98"/>
        <v>3.3741271986340871</v>
      </c>
      <c r="I301" s="303"/>
      <c r="J301" s="302">
        <v>1.8185220887101217</v>
      </c>
      <c r="K301" s="302">
        <v>1.5649838910391671</v>
      </c>
      <c r="L301" s="302">
        <f t="shared" si="99"/>
        <v>3.3835059797492888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8.6018708479618178E-2</v>
      </c>
      <c r="C302" s="302">
        <v>0.54582673138462257</v>
      </c>
      <c r="D302" s="302">
        <f t="shared" si="97"/>
        <v>0.6318454398642408</v>
      </c>
      <c r="E302" s="303"/>
      <c r="F302" s="302">
        <v>9.4882739408310018E-2</v>
      </c>
      <c r="G302" s="302">
        <v>0.33394375046721014</v>
      </c>
      <c r="H302" s="302">
        <f t="shared" si="98"/>
        <v>0.42882648987552019</v>
      </c>
      <c r="I302" s="303"/>
      <c r="J302" s="302">
        <v>0.15092897302680172</v>
      </c>
      <c r="K302" s="302">
        <v>0.29887723105442382</v>
      </c>
      <c r="L302" s="302">
        <f t="shared" si="99"/>
        <v>0.44980620408122551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1.2057270467121528</v>
      </c>
      <c r="C303" s="302">
        <v>0.45353070076175056</v>
      </c>
      <c r="D303" s="302">
        <f t="shared" si="97"/>
        <v>1.6592577474739034</v>
      </c>
      <c r="E303" s="303"/>
      <c r="F303" s="302">
        <v>1.2433125778098144</v>
      </c>
      <c r="G303" s="302">
        <v>0.45274229285339868</v>
      </c>
      <c r="H303" s="302">
        <f t="shared" si="98"/>
        <v>1.696054870663213</v>
      </c>
      <c r="I303" s="303"/>
      <c r="J303" s="302">
        <v>1.6147657233690382</v>
      </c>
      <c r="K303" s="302">
        <v>0.58700925230568624</v>
      </c>
      <c r="L303" s="302">
        <f t="shared" si="99"/>
        <v>2.2017749756747245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0.72715344327450671</v>
      </c>
      <c r="C304" s="302">
        <v>1.51147244123144</v>
      </c>
      <c r="D304" s="302">
        <f t="shared" si="97"/>
        <v>2.2386258845059466</v>
      </c>
      <c r="E304" s="303"/>
      <c r="F304" s="302">
        <v>0.76517868087215879</v>
      </c>
      <c r="G304" s="302">
        <v>1.3645411804479086</v>
      </c>
      <c r="H304" s="302">
        <f t="shared" si="98"/>
        <v>2.1297198613200674</v>
      </c>
      <c r="I304" s="303"/>
      <c r="J304" s="302">
        <v>1.190758415893437</v>
      </c>
      <c r="K304" s="302">
        <v>1.7918225827127072</v>
      </c>
      <c r="L304" s="302">
        <f t="shared" si="99"/>
        <v>2.982580998606144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6.6969288768019247E-2</v>
      </c>
      <c r="C305" s="302">
        <v>0.98499061474611516</v>
      </c>
      <c r="D305" s="302">
        <f t="shared" si="97"/>
        <v>1.0519599035141345</v>
      </c>
      <c r="E305" s="303"/>
      <c r="F305" s="302">
        <v>5.8319234830267817E-2</v>
      </c>
      <c r="G305" s="302">
        <v>0.78144215077777346</v>
      </c>
      <c r="H305" s="302">
        <f t="shared" si="98"/>
        <v>0.83976138560804126</v>
      </c>
      <c r="I305" s="303"/>
      <c r="J305" s="302">
        <v>7.9994205171420307E-2</v>
      </c>
      <c r="K305" s="302">
        <v>0.80320140547071261</v>
      </c>
      <c r="L305" s="302">
        <f t="shared" si="99"/>
        <v>0.88319561064213292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2.325396399735761</v>
      </c>
      <c r="C306" s="302">
        <v>4.0543482793419967</v>
      </c>
      <c r="D306" s="302">
        <f t="shared" si="97"/>
        <v>6.3797446790777581</v>
      </c>
      <c r="E306" s="303"/>
      <c r="F306" s="302">
        <v>2.2014063913185433</v>
      </c>
      <c r="G306" s="302">
        <v>3.2581363679349402</v>
      </c>
      <c r="H306" s="302">
        <f t="shared" si="98"/>
        <v>5.459542759253484</v>
      </c>
      <c r="I306" s="303"/>
      <c r="J306" s="302">
        <v>2.0755617468595466</v>
      </c>
      <c r="K306" s="302">
        <v>3.8170846008076009</v>
      </c>
      <c r="L306" s="302">
        <f t="shared" si="99"/>
        <v>5.8926463476671476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8.612671430790666</v>
      </c>
      <c r="C308" s="311">
        <f t="shared" ref="C308:D308" si="100">SUM(C298:C306)</f>
        <v>12.851328569209343</v>
      </c>
      <c r="D308" s="311">
        <f t="shared" si="100"/>
        <v>21.464000000000009</v>
      </c>
      <c r="E308" s="311"/>
      <c r="F308" s="311">
        <f t="shared" ref="F308:H308" si="101">SUM(F298:F306)</f>
        <v>9.2097185165065838</v>
      </c>
      <c r="G308" s="311">
        <f t="shared" si="101"/>
        <v>12.041281483493373</v>
      </c>
      <c r="H308" s="311">
        <f t="shared" si="101"/>
        <v>21.250999999999959</v>
      </c>
      <c r="I308" s="311"/>
      <c r="J308" s="311">
        <f t="shared" ref="J308:L308" si="102">SUM(J298:J306)</f>
        <v>10.666836376721109</v>
      </c>
      <c r="K308" s="311">
        <f t="shared" si="102"/>
        <v>13.963163623278881</v>
      </c>
      <c r="L308" s="311">
        <f t="shared" si="102"/>
        <v>24.629999999999988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0.40483661954315298</v>
      </c>
      <c r="C315" s="302">
        <v>0.63148355314164706</v>
      </c>
      <c r="D315" s="302">
        <f>SUM(B315:C315)</f>
        <v>1.0363201726848001</v>
      </c>
      <c r="E315" s="303"/>
      <c r="F315" s="302">
        <v>0.42269546962599985</v>
      </c>
      <c r="G315" s="302">
        <v>0.516233475241068</v>
      </c>
      <c r="H315" s="302">
        <f>SUM(F315:G315)</f>
        <v>0.93892894486706791</v>
      </c>
      <c r="I315" s="303"/>
      <c r="J315" s="302">
        <v>0.49987142033592807</v>
      </c>
      <c r="K315" s="302">
        <v>0.50489990734579782</v>
      </c>
      <c r="L315" s="302">
        <f>SUM(J315:K315)</f>
        <v>1.0047713276817258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1.592307073596553</v>
      </c>
      <c r="C316" s="302">
        <v>0.98132863919992408</v>
      </c>
      <c r="D316" s="302">
        <f t="shared" ref="D316:D323" si="103">SUM(B316:C316)</f>
        <v>2.5736357127964773</v>
      </c>
      <c r="E316" s="303"/>
      <c r="F316" s="302">
        <v>1.6563587650541254</v>
      </c>
      <c r="G316" s="302">
        <v>0.93716825353628896</v>
      </c>
      <c r="H316" s="302">
        <f t="shared" ref="H316:H323" si="104">SUM(F316:G316)</f>
        <v>2.5935270185904145</v>
      </c>
      <c r="I316" s="303"/>
      <c r="J316" s="302">
        <v>1.9959731161955623</v>
      </c>
      <c r="K316" s="302">
        <v>1.0781536827725822</v>
      </c>
      <c r="L316" s="302">
        <f t="shared" ref="L316:L323" si="105">SUM(J316:K316)</f>
        <v>3.0741267989681447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1.8031336305746186</v>
      </c>
      <c r="C317" s="302">
        <v>2.3132487374786717</v>
      </c>
      <c r="D317" s="302">
        <f t="shared" si="103"/>
        <v>4.1163823680532907</v>
      </c>
      <c r="E317" s="303"/>
      <c r="F317" s="302">
        <v>1.7886921564296427</v>
      </c>
      <c r="G317" s="302">
        <v>2.058509920324223</v>
      </c>
      <c r="H317" s="302">
        <f t="shared" si="104"/>
        <v>3.8472020767538657</v>
      </c>
      <c r="I317" s="303"/>
      <c r="J317" s="302">
        <v>2.4049816653677532</v>
      </c>
      <c r="K317" s="302">
        <v>2.0555839173087844</v>
      </c>
      <c r="L317" s="302">
        <f t="shared" si="105"/>
        <v>4.4605655826765371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3.5958859211381968</v>
      </c>
      <c r="C318" s="302">
        <v>1.1288231311079397</v>
      </c>
      <c r="D318" s="302">
        <f t="shared" si="103"/>
        <v>4.724709052246137</v>
      </c>
      <c r="E318" s="303"/>
      <c r="F318" s="302">
        <v>2.7946015887553788</v>
      </c>
      <c r="G318" s="302">
        <v>0.98052737801988032</v>
      </c>
      <c r="H318" s="302">
        <f t="shared" si="104"/>
        <v>3.775128966775259</v>
      </c>
      <c r="I318" s="303"/>
      <c r="J318" s="302">
        <v>1.9712969769206312</v>
      </c>
      <c r="K318" s="302">
        <v>0.91860068155663654</v>
      </c>
      <c r="L318" s="302">
        <f t="shared" si="105"/>
        <v>2.8898976584772678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3.175550897148105E-2</v>
      </c>
      <c r="C319" s="302">
        <v>0.31769696107767992</v>
      </c>
      <c r="D319" s="302">
        <f t="shared" si="103"/>
        <v>0.34945247004916097</v>
      </c>
      <c r="E319" s="303"/>
      <c r="F319" s="302">
        <v>2.8052635549919391E-2</v>
      </c>
      <c r="G319" s="302">
        <v>0.12995700267354959</v>
      </c>
      <c r="H319" s="302">
        <f t="shared" si="104"/>
        <v>0.15800963822346897</v>
      </c>
      <c r="I319" s="303"/>
      <c r="J319" s="302">
        <v>6.3815251277921897E-2</v>
      </c>
      <c r="K319" s="302">
        <v>0.1118858270701107</v>
      </c>
      <c r="L319" s="302">
        <f t="shared" si="105"/>
        <v>0.17570107834803261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0.58639714471485305</v>
      </c>
      <c r="C320" s="302">
        <v>0.14295943359906105</v>
      </c>
      <c r="D320" s="302">
        <f t="shared" si="103"/>
        <v>0.72935657831391409</v>
      </c>
      <c r="E320" s="303"/>
      <c r="F320" s="302">
        <v>0.46744756568693019</v>
      </c>
      <c r="G320" s="302">
        <v>0.1085032533331424</v>
      </c>
      <c r="H320" s="302">
        <f t="shared" si="104"/>
        <v>0.57595081902007261</v>
      </c>
      <c r="I320" s="303"/>
      <c r="J320" s="302">
        <v>0.52825584691007266</v>
      </c>
      <c r="K320" s="302">
        <v>0.10965228304572536</v>
      </c>
      <c r="L320" s="302">
        <f t="shared" si="105"/>
        <v>0.63790812995579804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0.29799972840197286</v>
      </c>
      <c r="C321" s="302">
        <v>0.12994696317125537</v>
      </c>
      <c r="D321" s="302">
        <f t="shared" si="103"/>
        <v>0.42794669157322823</v>
      </c>
      <c r="E321" s="303"/>
      <c r="F321" s="302">
        <v>0.25035258434658081</v>
      </c>
      <c r="G321" s="302">
        <v>9.1725932556170425E-2</v>
      </c>
      <c r="H321" s="302">
        <f t="shared" si="104"/>
        <v>0.34207851690275126</v>
      </c>
      <c r="I321" s="303"/>
      <c r="J321" s="302">
        <v>0.30244298706286948</v>
      </c>
      <c r="K321" s="302">
        <v>0.12402317886140359</v>
      </c>
      <c r="L321" s="302">
        <f t="shared" si="105"/>
        <v>0.42646616592427306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2.0541631257687994E-2</v>
      </c>
      <c r="C322" s="302">
        <v>0.21568542433124283</v>
      </c>
      <c r="D322" s="302">
        <f t="shared" si="103"/>
        <v>0.23622705558893081</v>
      </c>
      <c r="E322" s="303"/>
      <c r="F322" s="302">
        <v>1.1692485512529402E-2</v>
      </c>
      <c r="G322" s="302">
        <v>0.1323317844629858</v>
      </c>
      <c r="H322" s="302">
        <f t="shared" si="104"/>
        <v>0.14402426997551521</v>
      </c>
      <c r="I322" s="303"/>
      <c r="J322" s="302">
        <v>1.9476258977940124E-2</v>
      </c>
      <c r="K322" s="302">
        <v>0.14026779936059025</v>
      </c>
      <c r="L322" s="302">
        <f t="shared" si="105"/>
        <v>0.15974405833853036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0.24520746793396495</v>
      </c>
      <c r="C323" s="302">
        <v>0.21476243076008339</v>
      </c>
      <c r="D323" s="302">
        <f t="shared" si="103"/>
        <v>0.45996989869404836</v>
      </c>
      <c r="E323" s="303"/>
      <c r="F323" s="302">
        <v>0.16034487143128573</v>
      </c>
      <c r="G323" s="302">
        <v>0.13380487746028541</v>
      </c>
      <c r="H323" s="302">
        <f t="shared" si="104"/>
        <v>0.29414974889157114</v>
      </c>
      <c r="I323" s="303"/>
      <c r="J323" s="302">
        <v>0.14269474905567975</v>
      </c>
      <c r="K323" s="302">
        <v>9.9124450574025927E-2</v>
      </c>
      <c r="L323" s="302">
        <f t="shared" si="105"/>
        <v>0.24181919962970566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8.5780647261324798</v>
      </c>
      <c r="C325" s="311">
        <f t="shared" ref="C325:D325" si="106">SUM(C315:C323)</f>
        <v>6.075935273867505</v>
      </c>
      <c r="D325" s="311">
        <f t="shared" si="106"/>
        <v>14.653999999999986</v>
      </c>
      <c r="E325" s="311"/>
      <c r="F325" s="311">
        <f t="shared" ref="F325:H325" si="107">SUM(F315:F323)</f>
        <v>7.5802381223923918</v>
      </c>
      <c r="G325" s="311">
        <f t="shared" si="107"/>
        <v>5.0887618776075945</v>
      </c>
      <c r="H325" s="311">
        <f t="shared" si="107"/>
        <v>12.668999999999986</v>
      </c>
      <c r="I325" s="311"/>
      <c r="J325" s="311">
        <f t="shared" ref="J325:L325" si="108">SUM(J315:J323)</f>
        <v>7.9288082721043587</v>
      </c>
      <c r="K325" s="311">
        <f t="shared" si="108"/>
        <v>5.1421917278956562</v>
      </c>
      <c r="L325" s="311">
        <f t="shared" si="108"/>
        <v>13.071000000000016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0.28210934697566997</v>
      </c>
      <c r="C332" s="302">
        <v>0.39613086896333605</v>
      </c>
      <c r="D332" s="302">
        <f>SUM(B332:C332)</f>
        <v>0.67824021593900596</v>
      </c>
      <c r="E332" s="303"/>
      <c r="F332" s="302">
        <v>0.32299054599873178</v>
      </c>
      <c r="G332" s="302">
        <v>0.38026375153727388</v>
      </c>
      <c r="H332" s="302">
        <f>SUM(F332:G332)</f>
        <v>0.70325429753600566</v>
      </c>
      <c r="I332" s="303"/>
      <c r="J332" s="302">
        <v>0.38904771168842206</v>
      </c>
      <c r="K332" s="302">
        <v>0.40820056380173647</v>
      </c>
      <c r="L332" s="302">
        <f>SUM(J332:K332)</f>
        <v>0.79724827549015853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7.9269707299046601</v>
      </c>
      <c r="C333" s="302">
        <v>4.7061588093600264</v>
      </c>
      <c r="D333" s="302">
        <f t="shared" ref="D333:D340" si="109">SUM(B333:C333)</f>
        <v>12.633129539264687</v>
      </c>
      <c r="E333" s="303"/>
      <c r="F333" s="302">
        <v>8.4824340532164424</v>
      </c>
      <c r="G333" s="302">
        <v>4.7605159501291956</v>
      </c>
      <c r="H333" s="302">
        <f t="shared" ref="H333:H340" si="110">SUM(F333:G333)</f>
        <v>13.242950003345637</v>
      </c>
      <c r="I333" s="303"/>
      <c r="J333" s="302">
        <v>10.654223491378549</v>
      </c>
      <c r="K333" s="302">
        <v>5.6156550164220382</v>
      </c>
      <c r="L333" s="302">
        <f t="shared" ref="L333:L340" si="111">SUM(J333:K333)</f>
        <v>16.269878507800588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1.2907263357096703</v>
      </c>
      <c r="C334" s="302">
        <v>1.0978223463411674</v>
      </c>
      <c r="D334" s="302">
        <f t="shared" si="109"/>
        <v>2.3885486820508377</v>
      </c>
      <c r="E334" s="303"/>
      <c r="F334" s="302">
        <v>1.3306305912485268</v>
      </c>
      <c r="G334" s="302">
        <v>1.0458399785018677</v>
      </c>
      <c r="H334" s="302">
        <f t="shared" si="110"/>
        <v>2.3764705697503947</v>
      </c>
      <c r="I334" s="303"/>
      <c r="J334" s="302">
        <v>1.5229325135213285</v>
      </c>
      <c r="K334" s="302">
        <v>0.8925315136656945</v>
      </c>
      <c r="L334" s="302">
        <f t="shared" si="111"/>
        <v>2.4154640271870229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1.7924958037687155</v>
      </c>
      <c r="C335" s="302">
        <v>0.30799929634253015</v>
      </c>
      <c r="D335" s="302">
        <f t="shared" si="109"/>
        <v>2.1004951001112455</v>
      </c>
      <c r="E335" s="303"/>
      <c r="F335" s="302">
        <v>1.4595686278528268</v>
      </c>
      <c r="G335" s="302">
        <v>0.23953066108410759</v>
      </c>
      <c r="H335" s="302">
        <f t="shared" si="110"/>
        <v>1.6990992889369343</v>
      </c>
      <c r="I335" s="303"/>
      <c r="J335" s="302">
        <v>0.71152357209632766</v>
      </c>
      <c r="K335" s="302">
        <v>0.22776608485767075</v>
      </c>
      <c r="L335" s="302">
        <f t="shared" si="111"/>
        <v>0.93928965695399835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0.2393435588608516</v>
      </c>
      <c r="C336" s="302">
        <v>0.3028683969605529</v>
      </c>
      <c r="D336" s="302">
        <f t="shared" si="109"/>
        <v>0.54221195582140447</v>
      </c>
      <c r="E336" s="303"/>
      <c r="F336" s="302">
        <v>0.18172642706667427</v>
      </c>
      <c r="G336" s="302">
        <v>0.18862363164400001</v>
      </c>
      <c r="H336" s="302">
        <f t="shared" si="110"/>
        <v>0.37035005871067428</v>
      </c>
      <c r="I336" s="303"/>
      <c r="J336" s="302">
        <v>0.17516322901425185</v>
      </c>
      <c r="K336" s="302">
        <v>0.1363774656825264</v>
      </c>
      <c r="L336" s="302">
        <f t="shared" si="111"/>
        <v>0.31154069469677825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7.3309357549010947</v>
      </c>
      <c r="C337" s="302">
        <v>0.62406696701457576</v>
      </c>
      <c r="D337" s="302">
        <f t="shared" si="109"/>
        <v>7.9550027219156707</v>
      </c>
      <c r="E337" s="303"/>
      <c r="F337" s="302">
        <v>6.3790862522258864</v>
      </c>
      <c r="G337" s="302">
        <v>0.50729090519229447</v>
      </c>
      <c r="H337" s="302">
        <f t="shared" si="110"/>
        <v>6.8863771574181811</v>
      </c>
      <c r="I337" s="303"/>
      <c r="J337" s="302">
        <v>7.7893161929646011</v>
      </c>
      <c r="K337" s="302">
        <v>0.60326139917852395</v>
      </c>
      <c r="L337" s="302">
        <f t="shared" si="111"/>
        <v>8.3925775921431249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0.14351527256954302</v>
      </c>
      <c r="C338" s="302">
        <v>5.0002958220558315E-2</v>
      </c>
      <c r="D338" s="302">
        <f t="shared" si="109"/>
        <v>0.19351823079010133</v>
      </c>
      <c r="E338" s="303"/>
      <c r="F338" s="302">
        <v>0.1167351378184933</v>
      </c>
      <c r="G338" s="302">
        <v>3.7237828542291816E-2</v>
      </c>
      <c r="H338" s="302">
        <f t="shared" si="110"/>
        <v>0.15397296636078511</v>
      </c>
      <c r="I338" s="303"/>
      <c r="J338" s="302">
        <v>0.12765963374834197</v>
      </c>
      <c r="K338" s="302">
        <v>4.4040371594708645E-2</v>
      </c>
      <c r="L338" s="302">
        <f t="shared" si="111"/>
        <v>0.1717000053430506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9.6224291264995807E-2</v>
      </c>
      <c r="C339" s="302">
        <v>0.41042918671219425</v>
      </c>
      <c r="D339" s="302">
        <f t="shared" si="109"/>
        <v>0.50665347797719007</v>
      </c>
      <c r="E339" s="303"/>
      <c r="F339" s="302">
        <v>0.10054466399871384</v>
      </c>
      <c r="G339" s="302">
        <v>0.36694411244338432</v>
      </c>
      <c r="H339" s="302">
        <f t="shared" si="110"/>
        <v>0.46748877644209819</v>
      </c>
      <c r="I339" s="303"/>
      <c r="J339" s="302">
        <v>0.12612513053460273</v>
      </c>
      <c r="K339" s="302">
        <v>0.43586383503687376</v>
      </c>
      <c r="L339" s="302">
        <f t="shared" si="111"/>
        <v>0.56198896557147648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1.5005417161946162</v>
      </c>
      <c r="C340" s="302">
        <v>0.16565835993529518</v>
      </c>
      <c r="D340" s="302">
        <f t="shared" si="109"/>
        <v>1.6662000761299114</v>
      </c>
      <c r="E340" s="303"/>
      <c r="F340" s="302">
        <v>1.0510391817865621</v>
      </c>
      <c r="G340" s="302">
        <v>9.2997699712730197E-2</v>
      </c>
      <c r="H340" s="302">
        <f t="shared" si="110"/>
        <v>1.1440368814992923</v>
      </c>
      <c r="I340" s="303"/>
      <c r="J340" s="302">
        <v>0.21917843561085312</v>
      </c>
      <c r="K340" s="302">
        <v>5.4133839202880979E-2</v>
      </c>
      <c r="L340" s="302">
        <f t="shared" si="111"/>
        <v>0.2733122748137341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20.602862810149819</v>
      </c>
      <c r="C342" s="311">
        <f t="shared" ref="C342:D342" si="112">SUM(C332:C340)</f>
        <v>8.0611371898502355</v>
      </c>
      <c r="D342" s="311">
        <f t="shared" si="112"/>
        <v>28.664000000000048</v>
      </c>
      <c r="E342" s="311"/>
      <c r="F342" s="311">
        <f t="shared" ref="F342:H342" si="113">SUM(F332:F340)</f>
        <v>19.424755481212863</v>
      </c>
      <c r="G342" s="311">
        <f t="shared" si="113"/>
        <v>7.6192445187871458</v>
      </c>
      <c r="H342" s="311">
        <f t="shared" si="113"/>
        <v>27.044000000000008</v>
      </c>
      <c r="I342" s="311"/>
      <c r="J342" s="311">
        <f t="shared" ref="J342:L342" si="114">SUM(J332:J340)</f>
        <v>21.715169910557275</v>
      </c>
      <c r="K342" s="311">
        <f t="shared" si="114"/>
        <v>8.4178300894426545</v>
      </c>
      <c r="L342" s="311">
        <f t="shared" si="114"/>
        <v>30.132999999999932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0.91903858527723259</v>
      </c>
      <c r="C349" s="302">
        <v>0.61108607708891116</v>
      </c>
      <c r="D349" s="302">
        <f>SUM(B349:C349)</f>
        <v>1.5301246623661438</v>
      </c>
      <c r="E349" s="303"/>
      <c r="F349" s="302">
        <v>1.2209293597262298</v>
      </c>
      <c r="G349" s="302">
        <v>0.75681738058539449</v>
      </c>
      <c r="H349" s="302">
        <f>SUM(F349:G349)</f>
        <v>1.9777467403116242</v>
      </c>
      <c r="I349" s="303"/>
      <c r="J349" s="302">
        <v>1.587084161085536</v>
      </c>
      <c r="K349" s="302">
        <v>0.78672198762379397</v>
      </c>
      <c r="L349" s="302">
        <f>SUM(J349:K349)</f>
        <v>2.3738061487093298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8.9121728319612767</v>
      </c>
      <c r="C350" s="302">
        <v>2.9639607991184924</v>
      </c>
      <c r="D350" s="302">
        <f t="shared" ref="D350:D357" si="115">SUM(B350:C350)</f>
        <v>11.876133631079769</v>
      </c>
      <c r="E350" s="303"/>
      <c r="F350" s="302">
        <v>11.042670893905022</v>
      </c>
      <c r="G350" s="302">
        <v>3.8549028478681384</v>
      </c>
      <c r="H350" s="302">
        <f t="shared" ref="H350:H357" si="116">SUM(F350:G350)</f>
        <v>14.897573741773162</v>
      </c>
      <c r="I350" s="303"/>
      <c r="J350" s="302">
        <v>13.892264114093321</v>
      </c>
      <c r="K350" s="302">
        <v>4.2887564107683147</v>
      </c>
      <c r="L350" s="302">
        <f t="shared" ref="L350:L357" si="117">SUM(J350:K350)</f>
        <v>18.181020524861637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3.8730367643494028</v>
      </c>
      <c r="C351" s="302">
        <v>1.5144448034121205</v>
      </c>
      <c r="D351" s="302">
        <f t="shared" si="115"/>
        <v>5.3874815677615233</v>
      </c>
      <c r="E351" s="303"/>
      <c r="F351" s="302">
        <v>4.7716494351733978</v>
      </c>
      <c r="G351" s="302">
        <v>1.6552820538734394</v>
      </c>
      <c r="H351" s="302">
        <f t="shared" si="116"/>
        <v>6.4269314890468374</v>
      </c>
      <c r="I351" s="303"/>
      <c r="J351" s="302">
        <v>5.5829036162959511</v>
      </c>
      <c r="K351" s="302">
        <v>1.6371212845246865</v>
      </c>
      <c r="L351" s="302">
        <f t="shared" si="117"/>
        <v>7.2200249008206381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3.1797324803783655</v>
      </c>
      <c r="C352" s="302">
        <v>0.50343201866557252</v>
      </c>
      <c r="D352" s="302">
        <f t="shared" si="115"/>
        <v>3.6831644990439383</v>
      </c>
      <c r="E352" s="303"/>
      <c r="F352" s="302">
        <v>3.1523563552687821</v>
      </c>
      <c r="G352" s="302">
        <v>0.4927041996989347</v>
      </c>
      <c r="H352" s="302">
        <f t="shared" si="116"/>
        <v>3.6450605549677166</v>
      </c>
      <c r="I352" s="303"/>
      <c r="J352" s="302">
        <v>1.5609133687573633</v>
      </c>
      <c r="K352" s="302">
        <v>0.42608393477332412</v>
      </c>
      <c r="L352" s="302">
        <f t="shared" si="117"/>
        <v>1.9869973035306874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0.20334744984739417</v>
      </c>
      <c r="C353" s="302">
        <v>0.35686748856004924</v>
      </c>
      <c r="D353" s="302">
        <f t="shared" si="115"/>
        <v>0.56021493840744341</v>
      </c>
      <c r="E353" s="303"/>
      <c r="F353" s="302">
        <v>0.1810572074556154</v>
      </c>
      <c r="G353" s="302">
        <v>0.33374365301878128</v>
      </c>
      <c r="H353" s="302">
        <f t="shared" si="116"/>
        <v>0.51480086047439666</v>
      </c>
      <c r="I353" s="303"/>
      <c r="J353" s="302">
        <v>0.10223676062815243</v>
      </c>
      <c r="K353" s="302">
        <v>0.31532263067994437</v>
      </c>
      <c r="L353" s="302">
        <f t="shared" si="117"/>
        <v>0.41755939130809683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12.322865962091594</v>
      </c>
      <c r="C354" s="302">
        <v>1.4692247429992362</v>
      </c>
      <c r="D354" s="302">
        <f t="shared" si="115"/>
        <v>13.79209070509083</v>
      </c>
      <c r="E354" s="303"/>
      <c r="F354" s="302">
        <v>13.176750565330485</v>
      </c>
      <c r="G354" s="302">
        <v>1.5306435160373726</v>
      </c>
      <c r="H354" s="302">
        <f t="shared" si="116"/>
        <v>14.707394081367857</v>
      </c>
      <c r="I354" s="303"/>
      <c r="J354" s="302">
        <v>15.04813397026121</v>
      </c>
      <c r="K354" s="302">
        <v>2.1076231124430329</v>
      </c>
      <c r="L354" s="302">
        <f t="shared" si="117"/>
        <v>17.155757082704241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0.40939789021124057</v>
      </c>
      <c r="C355" s="302">
        <v>0.11470170716286317</v>
      </c>
      <c r="D355" s="302">
        <f t="shared" si="115"/>
        <v>0.52409959737410372</v>
      </c>
      <c r="E355" s="303"/>
      <c r="F355" s="302">
        <v>0.41267364318670424</v>
      </c>
      <c r="G355" s="302">
        <v>0.11280389967444603</v>
      </c>
      <c r="H355" s="302">
        <f t="shared" si="116"/>
        <v>0.52547754286115023</v>
      </c>
      <c r="I355" s="303"/>
      <c r="J355" s="302">
        <v>0.4594677442825818</v>
      </c>
      <c r="K355" s="302">
        <v>0.11375605727484518</v>
      </c>
      <c r="L355" s="302">
        <f t="shared" si="117"/>
        <v>0.57322380155742703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4.0107389222663013E-2</v>
      </c>
      <c r="C356" s="302">
        <v>0.23043410534483058</v>
      </c>
      <c r="D356" s="302">
        <f t="shared" si="115"/>
        <v>0.2705414945674936</v>
      </c>
      <c r="E356" s="303"/>
      <c r="F356" s="302">
        <v>3.3836701394528899E-2</v>
      </c>
      <c r="G356" s="302">
        <v>0.21470711526171185</v>
      </c>
      <c r="H356" s="302">
        <f t="shared" si="116"/>
        <v>0.24854381665624076</v>
      </c>
      <c r="I356" s="303"/>
      <c r="J356" s="302">
        <v>2.0794745064588702E-2</v>
      </c>
      <c r="K356" s="302">
        <v>0.20035777969211249</v>
      </c>
      <c r="L356" s="302">
        <f t="shared" si="117"/>
        <v>0.22115252475670119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0.6636483414088471</v>
      </c>
      <c r="C357" s="302">
        <v>0.31650056289997303</v>
      </c>
      <c r="D357" s="302">
        <f t="shared" si="115"/>
        <v>0.98014890430882007</v>
      </c>
      <c r="E357" s="303"/>
      <c r="F357" s="302">
        <v>0.55382772179895723</v>
      </c>
      <c r="G357" s="302">
        <v>0.28564345074212832</v>
      </c>
      <c r="H357" s="302">
        <f t="shared" si="116"/>
        <v>0.8394711725410855</v>
      </c>
      <c r="I357" s="303"/>
      <c r="J357" s="302">
        <v>0.20639583685426274</v>
      </c>
      <c r="K357" s="302">
        <v>0.25406248489699684</v>
      </c>
      <c r="L357" s="302">
        <f t="shared" si="117"/>
        <v>0.46045832175125956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30.523347694748018</v>
      </c>
      <c r="C359" s="311">
        <f t="shared" ref="C359:D359" si="118">SUM(C349:C357)</f>
        <v>8.0806523052520483</v>
      </c>
      <c r="D359" s="311">
        <f t="shared" si="118"/>
        <v>38.60400000000007</v>
      </c>
      <c r="E359" s="311"/>
      <c r="F359" s="311">
        <f t="shared" ref="F359:H359" si="119">SUM(F349:F357)</f>
        <v>34.545751883239724</v>
      </c>
      <c r="G359" s="311">
        <f t="shared" si="119"/>
        <v>9.2372481167603482</v>
      </c>
      <c r="H359" s="311">
        <f t="shared" si="119"/>
        <v>43.783000000000065</v>
      </c>
      <c r="I359" s="311"/>
      <c r="J359" s="311">
        <f t="shared" ref="J359:L359" si="120">SUM(J349:J357)</f>
        <v>38.460194317322973</v>
      </c>
      <c r="K359" s="311">
        <f t="shared" si="120"/>
        <v>10.12980568267705</v>
      </c>
      <c r="L359" s="311">
        <f t="shared" si="120"/>
        <v>48.590000000000018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0.2666062434775977</v>
      </c>
      <c r="C366" s="302">
        <v>0.44153688047824952</v>
      </c>
      <c r="D366" s="302">
        <f>SUM(B366:C366)</f>
        <v>0.70814312395584722</v>
      </c>
      <c r="E366" s="303"/>
      <c r="F366" s="302">
        <v>0.30302330406122163</v>
      </c>
      <c r="G366" s="302">
        <v>0.43902079098279695</v>
      </c>
      <c r="H366" s="302">
        <f>SUM(F366:G366)</f>
        <v>0.74204409504401858</v>
      </c>
      <c r="I366" s="303"/>
      <c r="J366" s="302">
        <v>0.32075431687262423</v>
      </c>
      <c r="K366" s="302">
        <v>0.44477069349809784</v>
      </c>
      <c r="L366" s="302">
        <f>SUM(J366:K366)</f>
        <v>0.76552501037072207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0.56320781245472262</v>
      </c>
      <c r="C367" s="302">
        <v>0.82881862487176561</v>
      </c>
      <c r="D367" s="302">
        <f t="shared" ref="D367:D374" si="121">SUM(B367:C367)</f>
        <v>1.3920264373264883</v>
      </c>
      <c r="E367" s="303"/>
      <c r="F367" s="302">
        <v>0.68937868148575276</v>
      </c>
      <c r="G367" s="302">
        <v>0.86456507640130187</v>
      </c>
      <c r="H367" s="302">
        <f t="shared" ref="H367:H374" si="122">SUM(F367:G367)</f>
        <v>1.5539437578870547</v>
      </c>
      <c r="I367" s="303"/>
      <c r="J367" s="302">
        <v>0.69952073969692019</v>
      </c>
      <c r="K367" s="302">
        <v>0.89891361581141604</v>
      </c>
      <c r="L367" s="302">
        <f t="shared" ref="L367:L374" si="123">SUM(J367:K367)</f>
        <v>1.5984343555083362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1.0823303310708314</v>
      </c>
      <c r="C368" s="302">
        <v>1.8833429362436231</v>
      </c>
      <c r="D368" s="302">
        <f t="shared" si="121"/>
        <v>2.9656732673144548</v>
      </c>
      <c r="E368" s="303"/>
      <c r="F368" s="302">
        <v>1.0563988587711801</v>
      </c>
      <c r="G368" s="302">
        <v>1.8398652030897393</v>
      </c>
      <c r="H368" s="302">
        <f t="shared" si="122"/>
        <v>2.8962640618609194</v>
      </c>
      <c r="I368" s="303"/>
      <c r="J368" s="302">
        <v>1.0237742245205859</v>
      </c>
      <c r="K368" s="302">
        <v>1.6984748911084488</v>
      </c>
      <c r="L368" s="302">
        <f t="shared" si="123"/>
        <v>2.7222491156290349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1.1128324992124092</v>
      </c>
      <c r="C369" s="302">
        <v>0.41686121386204023</v>
      </c>
      <c r="D369" s="302">
        <f t="shared" si="121"/>
        <v>1.5296937130744495</v>
      </c>
      <c r="E369" s="303"/>
      <c r="F369" s="302">
        <v>1.0336609142860773</v>
      </c>
      <c r="G369" s="302">
        <v>0.35543041590182972</v>
      </c>
      <c r="H369" s="302">
        <f t="shared" si="122"/>
        <v>1.3890913301879071</v>
      </c>
      <c r="I369" s="303"/>
      <c r="J369" s="302">
        <v>0.84944554681210893</v>
      </c>
      <c r="K369" s="302">
        <v>0.34982843217901566</v>
      </c>
      <c r="L369" s="302">
        <f t="shared" si="123"/>
        <v>1.1992739789911246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0.18505453395842078</v>
      </c>
      <c r="C370" s="302">
        <v>0.3775154048681334</v>
      </c>
      <c r="D370" s="302">
        <f t="shared" si="121"/>
        <v>0.56256993882655415</v>
      </c>
      <c r="E370" s="303"/>
      <c r="F370" s="302">
        <v>0.16515367815203849</v>
      </c>
      <c r="G370" s="302">
        <v>0.25654587644203664</v>
      </c>
      <c r="H370" s="302">
        <f t="shared" si="122"/>
        <v>0.42169955459407515</v>
      </c>
      <c r="I370" s="303"/>
      <c r="J370" s="302">
        <v>0.17326771171286134</v>
      </c>
      <c r="K370" s="302">
        <v>0.17776200662157091</v>
      </c>
      <c r="L370" s="302">
        <f t="shared" si="123"/>
        <v>0.35102971833443225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0.77524721039022582</v>
      </c>
      <c r="C371" s="302">
        <v>0.39153722430601701</v>
      </c>
      <c r="D371" s="302">
        <f t="shared" si="121"/>
        <v>1.1667844346962428</v>
      </c>
      <c r="E371" s="303"/>
      <c r="F371" s="302">
        <v>0.61884164502528727</v>
      </c>
      <c r="G371" s="302">
        <v>0.28749900472910295</v>
      </c>
      <c r="H371" s="302">
        <f t="shared" si="122"/>
        <v>0.90634064975439022</v>
      </c>
      <c r="I371" s="303"/>
      <c r="J371" s="302">
        <v>0.54095194576832806</v>
      </c>
      <c r="K371" s="302">
        <v>0.31060885552942702</v>
      </c>
      <c r="L371" s="302">
        <f t="shared" si="123"/>
        <v>0.85156080129775513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0.31126318864842928</v>
      </c>
      <c r="C372" s="302">
        <v>0.38616993836416241</v>
      </c>
      <c r="D372" s="302">
        <f t="shared" si="121"/>
        <v>0.69743312701259175</v>
      </c>
      <c r="E372" s="303"/>
      <c r="F372" s="302">
        <v>0.2809100544158078</v>
      </c>
      <c r="G372" s="302">
        <v>0.28376898129978895</v>
      </c>
      <c r="H372" s="302">
        <f t="shared" si="122"/>
        <v>0.56467903571559674</v>
      </c>
      <c r="I372" s="303"/>
      <c r="J372" s="302">
        <v>0.25282063668137511</v>
      </c>
      <c r="K372" s="302">
        <v>0.35769389340020302</v>
      </c>
      <c r="L372" s="302">
        <f t="shared" si="123"/>
        <v>0.61051453008157819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1.0933827631140659E-2</v>
      </c>
      <c r="C373" s="302">
        <v>8.7125913077384695E-2</v>
      </c>
      <c r="D373" s="302">
        <f t="shared" si="121"/>
        <v>9.8059740708525356E-2</v>
      </c>
      <c r="E373" s="303"/>
      <c r="F373" s="302">
        <v>8.3484541749930686E-3</v>
      </c>
      <c r="G373" s="302">
        <v>6.1181930180386035E-2</v>
      </c>
      <c r="H373" s="302">
        <f t="shared" si="122"/>
        <v>6.9530384355379102E-2</v>
      </c>
      <c r="I373" s="303"/>
      <c r="J373" s="302">
        <v>1.0937016853458988E-2</v>
      </c>
      <c r="K373" s="302">
        <v>5.6599427739671686E-2</v>
      </c>
      <c r="L373" s="302">
        <f t="shared" si="123"/>
        <v>6.7536444593130671E-2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0.58267247297812463</v>
      </c>
      <c r="C374" s="302">
        <v>0.43094374410673897</v>
      </c>
      <c r="D374" s="302">
        <f t="shared" si="121"/>
        <v>1.0136162170848637</v>
      </c>
      <c r="E374" s="303"/>
      <c r="F374" s="302">
        <v>0.45266088267198107</v>
      </c>
      <c r="G374" s="302">
        <v>0.26774624792867241</v>
      </c>
      <c r="H374" s="302">
        <f t="shared" si="122"/>
        <v>0.72040713060065342</v>
      </c>
      <c r="I374" s="303"/>
      <c r="J374" s="302">
        <v>0.35944652860467746</v>
      </c>
      <c r="K374" s="302">
        <v>0.22542951658920313</v>
      </c>
      <c r="L374" s="302">
        <f t="shared" si="123"/>
        <v>0.58487604519388059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4.8901481198219026</v>
      </c>
      <c r="C376" s="311">
        <f t="shared" ref="C376:D376" si="124">SUM(C366:C374)</f>
        <v>5.2438518801781147</v>
      </c>
      <c r="D376" s="311">
        <f t="shared" si="124"/>
        <v>10.134000000000015</v>
      </c>
      <c r="E376" s="311"/>
      <c r="F376" s="311">
        <f t="shared" ref="F376:H376" si="125">SUM(F366:F374)</f>
        <v>4.6083764730443395</v>
      </c>
      <c r="G376" s="311">
        <f t="shared" si="125"/>
        <v>4.6556235269556554</v>
      </c>
      <c r="H376" s="311">
        <f t="shared" si="125"/>
        <v>9.2639999999999958</v>
      </c>
      <c r="I376" s="311"/>
      <c r="J376" s="311">
        <f t="shared" ref="J376:L376" si="126">SUM(J366:J374)</f>
        <v>4.2309186675229391</v>
      </c>
      <c r="K376" s="311">
        <f t="shared" si="126"/>
        <v>4.520081332477055</v>
      </c>
      <c r="L376" s="311">
        <f t="shared" si="126"/>
        <v>8.7509999999999941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0.37453099606294304</v>
      </c>
      <c r="C383" s="302">
        <v>0.52169361993964247</v>
      </c>
      <c r="D383" s="302">
        <f>SUM(B383:C383)</f>
        <v>0.89622461600258552</v>
      </c>
      <c r="E383" s="303"/>
      <c r="F383" s="302">
        <v>0.46567311847447806</v>
      </c>
      <c r="G383" s="302">
        <v>0.4158645442708232</v>
      </c>
      <c r="H383" s="302">
        <f>SUM(F383:G383)</f>
        <v>0.88153766274530132</v>
      </c>
      <c r="I383" s="303"/>
      <c r="J383" s="302">
        <v>0.47292173453760078</v>
      </c>
      <c r="K383" s="302">
        <v>0.45590031436109768</v>
      </c>
      <c r="L383" s="302">
        <f>SUM(J383:K383)</f>
        <v>0.92882204889869846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0.84086183589289776</v>
      </c>
      <c r="C384" s="302">
        <v>0.99442862604008109</v>
      </c>
      <c r="D384" s="302">
        <f t="shared" ref="D384:D391" si="127">SUM(B384:C384)</f>
        <v>1.8352904619329788</v>
      </c>
      <c r="E384" s="303"/>
      <c r="F384" s="302">
        <v>1.2152324329904454</v>
      </c>
      <c r="G384" s="302">
        <v>0.98635715674069091</v>
      </c>
      <c r="H384" s="302">
        <f t="shared" ref="H384:H391" si="128">SUM(F384:G384)</f>
        <v>2.2015895897311362</v>
      </c>
      <c r="I384" s="303"/>
      <c r="J384" s="302">
        <v>1.2606020822545343</v>
      </c>
      <c r="K384" s="302">
        <v>1.1301724401111874</v>
      </c>
      <c r="L384" s="302">
        <f t="shared" ref="L384:L391" si="129">SUM(J384:K384)</f>
        <v>2.3907745223657217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0.73250264210343741</v>
      </c>
      <c r="C385" s="302">
        <v>0.62463772077946722</v>
      </c>
      <c r="D385" s="302">
        <f t="shared" si="127"/>
        <v>1.3571403628829046</v>
      </c>
      <c r="E385" s="303"/>
      <c r="F385" s="302">
        <v>0.88536204923004747</v>
      </c>
      <c r="G385" s="302">
        <v>0.55652598114854568</v>
      </c>
      <c r="H385" s="302">
        <f t="shared" si="128"/>
        <v>1.441888030378593</v>
      </c>
      <c r="I385" s="303"/>
      <c r="J385" s="302">
        <v>0.91967313355193048</v>
      </c>
      <c r="K385" s="302">
        <v>0.53692363298072521</v>
      </c>
      <c r="L385" s="302">
        <f t="shared" si="129"/>
        <v>1.4565967665326558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1.0037491404970098</v>
      </c>
      <c r="C386" s="302">
        <v>0.26285625398529189</v>
      </c>
      <c r="D386" s="302">
        <f t="shared" si="127"/>
        <v>1.2666053944823017</v>
      </c>
      <c r="E386" s="303"/>
      <c r="F386" s="302">
        <v>1.0047708098807504</v>
      </c>
      <c r="G386" s="302">
        <v>0.2491066313445473</v>
      </c>
      <c r="H386" s="302">
        <f t="shared" si="128"/>
        <v>1.2538774412252978</v>
      </c>
      <c r="I386" s="303"/>
      <c r="J386" s="302">
        <v>0.86621832305891033</v>
      </c>
      <c r="K386" s="302">
        <v>0.24368616953436031</v>
      </c>
      <c r="L386" s="302">
        <f t="shared" si="129"/>
        <v>1.1099044925932706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0.11766183547376477</v>
      </c>
      <c r="C387" s="302">
        <v>0.26388468268831611</v>
      </c>
      <c r="D387" s="302">
        <f t="shared" si="127"/>
        <v>0.38154651816208085</v>
      </c>
      <c r="E387" s="303"/>
      <c r="F387" s="302">
        <v>0.12484794704115507</v>
      </c>
      <c r="G387" s="302">
        <v>0.14394143161477496</v>
      </c>
      <c r="H387" s="302">
        <f t="shared" si="128"/>
        <v>0.26878937865593</v>
      </c>
      <c r="I387" s="303"/>
      <c r="J387" s="302">
        <v>0.17694268590406614</v>
      </c>
      <c r="K387" s="302">
        <v>0.12463098067116801</v>
      </c>
      <c r="L387" s="302">
        <f t="shared" si="129"/>
        <v>0.30157366657523416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3.1336107097937282</v>
      </c>
      <c r="C388" s="302">
        <v>0.70817983968343134</v>
      </c>
      <c r="D388" s="302">
        <f t="shared" si="127"/>
        <v>3.8417905494771594</v>
      </c>
      <c r="E388" s="303"/>
      <c r="F388" s="302">
        <v>2.0721431005545794</v>
      </c>
      <c r="G388" s="302">
        <v>0.44254473557059631</v>
      </c>
      <c r="H388" s="302">
        <f t="shared" si="128"/>
        <v>2.5146878361251757</v>
      </c>
      <c r="I388" s="303"/>
      <c r="J388" s="302">
        <v>1.7748942079546637</v>
      </c>
      <c r="K388" s="302">
        <v>0.44290137735887153</v>
      </c>
      <c r="L388" s="302">
        <f t="shared" si="129"/>
        <v>2.2177955853135352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0.24467020376179158</v>
      </c>
      <c r="C389" s="302">
        <v>0.23408796311254285</v>
      </c>
      <c r="D389" s="302">
        <f t="shared" si="127"/>
        <v>0.47875816687433442</v>
      </c>
      <c r="E389" s="303"/>
      <c r="F389" s="302">
        <v>0.19116250809350391</v>
      </c>
      <c r="G389" s="302">
        <v>0.16587784012326953</v>
      </c>
      <c r="H389" s="302">
        <f t="shared" si="128"/>
        <v>0.35704034821677344</v>
      </c>
      <c r="I389" s="303"/>
      <c r="J389" s="302">
        <v>0.16864417647505012</v>
      </c>
      <c r="K389" s="302">
        <v>0.19046029683431509</v>
      </c>
      <c r="L389" s="302">
        <f t="shared" si="129"/>
        <v>0.35910447330936524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4.397419696580309E-2</v>
      </c>
      <c r="C390" s="302">
        <v>0.2145377852475899</v>
      </c>
      <c r="D390" s="302">
        <f t="shared" si="127"/>
        <v>0.258511982213393</v>
      </c>
      <c r="E390" s="303"/>
      <c r="F390" s="302">
        <v>4.5877829476801683E-2</v>
      </c>
      <c r="G390" s="302">
        <v>0.1200525551004735</v>
      </c>
      <c r="H390" s="302">
        <f t="shared" si="128"/>
        <v>0.16593038457727519</v>
      </c>
      <c r="I390" s="303"/>
      <c r="J390" s="302">
        <v>3.7672288939485842E-2</v>
      </c>
      <c r="K390" s="302">
        <v>9.3423957135247468E-2</v>
      </c>
      <c r="L390" s="302">
        <f t="shared" si="129"/>
        <v>0.1310962460747333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0.5075311166869112</v>
      </c>
      <c r="C391" s="302">
        <v>0.53960083128534542</v>
      </c>
      <c r="D391" s="302">
        <f t="shared" si="127"/>
        <v>1.0471319479722565</v>
      </c>
      <c r="E391" s="303"/>
      <c r="F391" s="302">
        <v>0.41147299263993381</v>
      </c>
      <c r="G391" s="302">
        <v>0.2881863357045803</v>
      </c>
      <c r="H391" s="302">
        <f t="shared" si="128"/>
        <v>0.69965932834451405</v>
      </c>
      <c r="I391" s="303"/>
      <c r="J391" s="302">
        <v>0.31755729204627009</v>
      </c>
      <c r="K391" s="302">
        <v>0.27377490629051093</v>
      </c>
      <c r="L391" s="302">
        <f t="shared" si="129"/>
        <v>0.59133219833678097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6.999092677238286</v>
      </c>
      <c r="C393" s="311">
        <f t="shared" ref="C393:D393" si="130">SUM(C383:C391)</f>
        <v>4.3639073227617082</v>
      </c>
      <c r="D393" s="311">
        <f t="shared" si="130"/>
        <v>11.362999999999996</v>
      </c>
      <c r="E393" s="311"/>
      <c r="F393" s="311">
        <f t="shared" ref="F393:H393" si="131">SUM(F383:F391)</f>
        <v>6.4165427883816957</v>
      </c>
      <c r="G393" s="311">
        <f t="shared" si="131"/>
        <v>3.3684572116183014</v>
      </c>
      <c r="H393" s="311">
        <f t="shared" si="131"/>
        <v>9.7849999999999966</v>
      </c>
      <c r="I393" s="311"/>
      <c r="J393" s="311">
        <f t="shared" ref="J393:L393" si="132">SUM(J383:J391)</f>
        <v>5.9951259247225117</v>
      </c>
      <c r="K393" s="311">
        <f t="shared" si="132"/>
        <v>3.4918740752774844</v>
      </c>
      <c r="L393" s="311">
        <f t="shared" si="132"/>
        <v>9.4869999999999965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The Marches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20.502855342484899</v>
      </c>
      <c r="C9" s="249">
        <f t="shared" ref="C9:D9" si="0">SUM(C26,C43,C60,C77,C94,C111,C128,C145,C162,C179,C196,C213,C230,C247,C264,C281,C298,C315,C332,C349,C366,C383)</f>
        <v>2.9749454480275497</v>
      </c>
      <c r="D9" s="249">
        <f t="shared" si="0"/>
        <v>4.8307078782087247</v>
      </c>
      <c r="E9" s="249">
        <f>SUM(B9:D9)</f>
        <v>28.308508668721174</v>
      </c>
      <c r="F9" s="238"/>
      <c r="G9" s="249">
        <f>SUM(G26,G43,G60,G77,G94,G111,G128,G145,G162,G179,G196,G213,G230,G247,G264,G281,G298,G315,G332,G349,G366,G383)</f>
        <v>23.629895483720833</v>
      </c>
      <c r="H9" s="249">
        <f t="shared" ref="H9:I9" si="1">SUM(H26,H43,H60,H77,H94,H111,H128,H145,H162,H179,H196,H213,H230,H247,H264,H281,H298,H315,H332,H349,H366,H383)</f>
        <v>4.7099967282524267</v>
      </c>
      <c r="I9" s="249">
        <f t="shared" si="1"/>
        <v>5.8662203387908498</v>
      </c>
      <c r="J9" s="249">
        <f>SUM(G9:I9)</f>
        <v>34.206112550764111</v>
      </c>
      <c r="K9" s="238"/>
      <c r="L9" s="249">
        <f>SUM(L26,L43,L60,L77,L94,L111,L128,L145,L162,L179,L196,L213,L230,L247,L264,L281,L298,L315,L332,L349,L366,L383)</f>
        <v>27.592138840019508</v>
      </c>
      <c r="M9" s="249">
        <f t="shared" ref="M9:N9" si="2">SUM(M26,M43,M60,M77,M94,M111,M128,M145,M162,M179,M196,M213,M230,M247,M264,M281,M298,M315,M332,M349,M366,M383)</f>
        <v>6.1992291656437377</v>
      </c>
      <c r="N9" s="249">
        <f t="shared" si="2"/>
        <v>6.5950391040245444</v>
      </c>
      <c r="O9" s="249">
        <f>SUM(L9:N9)</f>
        <v>40.386407109687788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40.224613179884003</v>
      </c>
      <c r="C10" s="249">
        <f t="shared" si="3"/>
        <v>11.607126119439162</v>
      </c>
      <c r="D10" s="249">
        <f t="shared" si="3"/>
        <v>6.5781821712251141</v>
      </c>
      <c r="E10" s="249">
        <f t="shared" ref="E10:E17" si="4">SUM(B10:D10)</f>
        <v>58.409921470548277</v>
      </c>
      <c r="F10" s="238"/>
      <c r="G10" s="249">
        <f t="shared" ref="G10:I10" si="5">SUM(G27,G44,G61,G78,G95,G112,G129,G146,G163,G180,G197,G214,G231,G248,G265,G282,G299,G316,G333,G350,G367,G384)</f>
        <v>49.461176205091206</v>
      </c>
      <c r="H10" s="249">
        <f t="shared" si="5"/>
        <v>14.292814125021348</v>
      </c>
      <c r="I10" s="249">
        <f t="shared" si="5"/>
        <v>8.3911269023376338</v>
      </c>
      <c r="J10" s="249">
        <f t="shared" ref="J10:J17" si="6">SUM(G10:I10)</f>
        <v>72.14511723245019</v>
      </c>
      <c r="K10" s="238"/>
      <c r="L10" s="249">
        <f t="shared" ref="L10:N10" si="7">SUM(L27,L44,L61,L78,L95,L112,L129,L146,L163,L180,L197,L214,L231,L248,L265,L282,L299,L316,L333,L350,L367,L384)</f>
        <v>61.226614113354103</v>
      </c>
      <c r="M10" s="249">
        <f t="shared" si="7"/>
        <v>18.318628361435369</v>
      </c>
      <c r="N10" s="249">
        <f t="shared" si="7"/>
        <v>7.9593926269168778</v>
      </c>
      <c r="O10" s="249">
        <f t="shared" ref="O10:O17" si="8">SUM(L10:N10)</f>
        <v>87.504635101706356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24.959436000681418</v>
      </c>
      <c r="C11" s="249">
        <f t="shared" si="3"/>
        <v>7.7296289268438407</v>
      </c>
      <c r="D11" s="249">
        <f t="shared" si="3"/>
        <v>5.3139676119345278</v>
      </c>
      <c r="E11" s="249">
        <f t="shared" si="4"/>
        <v>38.003032539459788</v>
      </c>
      <c r="F11" s="238"/>
      <c r="G11" s="249">
        <f t="shared" ref="G11:I11" si="9">SUM(G28,G45,G62,G79,G96,G113,G130,G147,G164,G181,G198,G215,G232,G249,G266,G283,G300,G317,G334,G351,G368,G385)</f>
        <v>29.065290825745475</v>
      </c>
      <c r="H11" s="249">
        <f t="shared" si="9"/>
        <v>9.2223823507761935</v>
      </c>
      <c r="I11" s="249">
        <f t="shared" si="9"/>
        <v>5.3164294267986945</v>
      </c>
      <c r="J11" s="249">
        <f t="shared" si="6"/>
        <v>43.604102603320356</v>
      </c>
      <c r="K11" s="238"/>
      <c r="L11" s="249">
        <f t="shared" ref="L11:N11" si="10">SUM(L28,L45,L62,L79,L96,L113,L130,L147,L164,L181,L198,L215,L232,L249,L266,L283,L300,L317,L334,L351,L368,L385)</f>
        <v>30.963249502709363</v>
      </c>
      <c r="M11" s="249">
        <f t="shared" si="10"/>
        <v>10.123945933317255</v>
      </c>
      <c r="N11" s="249">
        <f t="shared" si="10"/>
        <v>5.3267178499196124</v>
      </c>
      <c r="O11" s="249">
        <f t="shared" si="8"/>
        <v>46.413913285946229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21.801770571220516</v>
      </c>
      <c r="C12" s="249">
        <f t="shared" si="3"/>
        <v>17.088566782783026</v>
      </c>
      <c r="D12" s="249">
        <f t="shared" si="3"/>
        <v>1.4886971798871973</v>
      </c>
      <c r="E12" s="249">
        <f t="shared" si="4"/>
        <v>40.379034533890739</v>
      </c>
      <c r="F12" s="238"/>
      <c r="G12" s="249">
        <f t="shared" ref="G12:I12" si="11">SUM(G29,G46,G63,G80,G97,G114,G131,G148,G165,G182,G199,G216,G233,G250,G267,G284,G301,G318,G335,G352,G369,G386)</f>
        <v>22.343794637022263</v>
      </c>
      <c r="H12" s="249">
        <f t="shared" si="11"/>
        <v>16.537700199682565</v>
      </c>
      <c r="I12" s="249">
        <f t="shared" si="11"/>
        <v>1.302268939147913</v>
      </c>
      <c r="J12" s="249">
        <f t="shared" si="6"/>
        <v>40.183763775852746</v>
      </c>
      <c r="K12" s="238"/>
      <c r="L12" s="249">
        <f t="shared" ref="L12:N12" si="12">SUM(L29,L46,L63,L80,L97,L114,L131,L148,L165,L182,L199,L216,L233,L250,L267,L284,L301,L318,L335,L352,L369,L386)</f>
        <v>19.693132059976612</v>
      </c>
      <c r="M12" s="249">
        <f t="shared" si="12"/>
        <v>14.260739433814841</v>
      </c>
      <c r="N12" s="249">
        <f t="shared" si="12"/>
        <v>1.2254147096098169</v>
      </c>
      <c r="O12" s="249">
        <f t="shared" si="8"/>
        <v>35.179286203401269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26.339737846117796</v>
      </c>
      <c r="C13" s="249">
        <f t="shared" si="3"/>
        <v>4.0655662334545095</v>
      </c>
      <c r="D13" s="249">
        <f t="shared" si="3"/>
        <v>14.652309923055869</v>
      </c>
      <c r="E13" s="249">
        <f t="shared" si="4"/>
        <v>45.057614002628171</v>
      </c>
      <c r="F13" s="238"/>
      <c r="G13" s="249">
        <f t="shared" ref="G13:I13" si="13">SUM(G30,G47,G64,G81,G98,G115,G132,G149,G166,G183,G200,G217,G234,G251,G268,G285,G302,G319,G336,G353,G370,G387)</f>
        <v>21.977716291811266</v>
      </c>
      <c r="H13" s="249">
        <f t="shared" si="13"/>
        <v>3.1561646183515784</v>
      </c>
      <c r="I13" s="249">
        <f t="shared" si="13"/>
        <v>15.584636829749719</v>
      </c>
      <c r="J13" s="249">
        <f t="shared" si="6"/>
        <v>40.718517739912564</v>
      </c>
      <c r="K13" s="238"/>
      <c r="L13" s="249">
        <f t="shared" ref="L13:N13" si="14">SUM(L30,L47,L64,L81,L98,L115,L132,L149,L166,L183,L200,L217,L234,L251,L268,L285,L302,L319,L336,L353,L370,L387)</f>
        <v>18.563321486797697</v>
      </c>
      <c r="M13" s="249">
        <f t="shared" si="14"/>
        <v>3.7628949616402374</v>
      </c>
      <c r="N13" s="249">
        <f t="shared" si="14"/>
        <v>15.833525302148747</v>
      </c>
      <c r="O13" s="249">
        <f t="shared" si="8"/>
        <v>38.159741750586683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15.845394673572471</v>
      </c>
      <c r="C14" s="249">
        <f t="shared" si="3"/>
        <v>14.702549609909646</v>
      </c>
      <c r="D14" s="249">
        <f t="shared" si="3"/>
        <v>2.813280093785286</v>
      </c>
      <c r="E14" s="249">
        <f t="shared" si="4"/>
        <v>33.361224377267405</v>
      </c>
      <c r="F14" s="238"/>
      <c r="G14" s="249">
        <f t="shared" ref="G14:I14" si="15">SUM(G31,G48,G65,G82,G99,G116,G133,G150,G167,G184,G201,G218,G235,G252,G269,G286,G303,G320,G337,G354,G371,G388)</f>
        <v>15.504220609603975</v>
      </c>
      <c r="H14" s="249">
        <f t="shared" si="15"/>
        <v>14.025177920814251</v>
      </c>
      <c r="I14" s="249">
        <f t="shared" si="15"/>
        <v>2.4399659336942978</v>
      </c>
      <c r="J14" s="249">
        <f t="shared" si="6"/>
        <v>31.969364464112523</v>
      </c>
      <c r="K14" s="238"/>
      <c r="L14" s="249">
        <f t="shared" ref="L14:N14" si="16">SUM(L31,L48,L65,L82,L99,L116,L133,L150,L167,L184,L201,L218,L235,L252,L269,L286,L303,L320,L337,L354,L371,L388)</f>
        <v>18.744736988098992</v>
      </c>
      <c r="M14" s="249">
        <f t="shared" si="16"/>
        <v>15.401186547929296</v>
      </c>
      <c r="N14" s="249">
        <f t="shared" si="16"/>
        <v>3.1323807915804185</v>
      </c>
      <c r="O14" s="249">
        <f t="shared" si="8"/>
        <v>37.278304327608708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9.5963640326716941</v>
      </c>
      <c r="C15" s="249">
        <f t="shared" si="3"/>
        <v>16.008963502713733</v>
      </c>
      <c r="D15" s="249">
        <f t="shared" si="3"/>
        <v>1.6868606106644186</v>
      </c>
      <c r="E15" s="249">
        <f t="shared" si="4"/>
        <v>27.292188146049845</v>
      </c>
      <c r="F15" s="238"/>
      <c r="G15" s="249">
        <f t="shared" ref="G15:I15" si="17">SUM(G32,G49,G66,G83,G100,G117,G134,G151,G168,G185,G202,G219,G236,G253,G270,G287,G304,G321,G338,G355,G372,G389)</f>
        <v>9.2965157225191444</v>
      </c>
      <c r="H15" s="249">
        <f t="shared" si="17"/>
        <v>15.953264140714781</v>
      </c>
      <c r="I15" s="249">
        <f t="shared" si="17"/>
        <v>1.1689845291618364</v>
      </c>
      <c r="J15" s="249">
        <f t="shared" si="6"/>
        <v>26.418764392395762</v>
      </c>
      <c r="K15" s="238"/>
      <c r="L15" s="249">
        <f t="shared" ref="L15:N15" si="18">SUM(L32,L49,L66,L83,L100,L117,L134,L151,L168,L185,L202,L219,L236,L253,L270,L287,L304,L321,L338,L355,L372,L389)</f>
        <v>10.033273990901201</v>
      </c>
      <c r="M15" s="249">
        <f t="shared" si="18"/>
        <v>16.427740892760134</v>
      </c>
      <c r="N15" s="249">
        <f t="shared" si="18"/>
        <v>1.0250674793397496</v>
      </c>
      <c r="O15" s="249">
        <f t="shared" si="8"/>
        <v>27.486082363001085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22.06387507286049</v>
      </c>
      <c r="C16" s="249">
        <f t="shared" si="3"/>
        <v>3.3214680594035224</v>
      </c>
      <c r="D16" s="249">
        <f t="shared" si="3"/>
        <v>2.9533610488580755</v>
      </c>
      <c r="E16" s="249">
        <f t="shared" si="4"/>
        <v>28.338704181122086</v>
      </c>
      <c r="F16" s="238"/>
      <c r="G16" s="249">
        <f t="shared" ref="G16:I16" si="19">SUM(G33,G50,G67,G84,G101,G118,G135,G152,G169,G186,G203,G220,G237,G254,G271,G288,G305,G322,G339,G356,G373,G390)</f>
        <v>18.172565853845736</v>
      </c>
      <c r="H16" s="249">
        <f t="shared" si="19"/>
        <v>4.2354919731698413</v>
      </c>
      <c r="I16" s="249">
        <f t="shared" si="19"/>
        <v>3.5389567253701597</v>
      </c>
      <c r="J16" s="249">
        <f t="shared" si="6"/>
        <v>25.947014552385735</v>
      </c>
      <c r="K16" s="238"/>
      <c r="L16" s="249">
        <f t="shared" ref="L16:N16" si="20">SUM(L33,L50,L67,L84,L101,L118,L135,L152,L169,L186,L203,L220,L237,L254,L271,L288,L305,L322,L339,L356,L373,L390)</f>
        <v>19.654526173964342</v>
      </c>
      <c r="M16" s="249">
        <f t="shared" si="20"/>
        <v>5.7184588745981495</v>
      </c>
      <c r="N16" s="249">
        <f t="shared" si="20"/>
        <v>4.4742222312033952</v>
      </c>
      <c r="O16" s="249">
        <f t="shared" si="8"/>
        <v>29.847207279765886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17.292629418038857</v>
      </c>
      <c r="C17" s="249">
        <f t="shared" si="3"/>
        <v>19.12990118262762</v>
      </c>
      <c r="D17" s="249">
        <f t="shared" si="3"/>
        <v>3.7332414796460589</v>
      </c>
      <c r="E17" s="249">
        <f t="shared" si="4"/>
        <v>40.155772080312538</v>
      </c>
      <c r="F17" s="238"/>
      <c r="G17" s="249">
        <f t="shared" ref="G17:I17" si="21">SUM(G34,G51,G68,G85,G102,G119,G136,G153,G170,G187,G204,G221,G238,G255,G272,G289,G306,G323,G340,G357,G374,G391)</f>
        <v>14.278637222452671</v>
      </c>
      <c r="H17" s="249">
        <f t="shared" si="21"/>
        <v>17.455343562418314</v>
      </c>
      <c r="I17" s="249">
        <f t="shared" si="21"/>
        <v>3.5242619039350931</v>
      </c>
      <c r="J17" s="249">
        <f t="shared" si="6"/>
        <v>35.258242688806078</v>
      </c>
      <c r="K17" s="238"/>
      <c r="L17" s="249">
        <f t="shared" ref="L17:N17" si="22">SUM(L34,L51,L68,L85,L102,L119,L136,L153,L170,L187,L204,L221,L238,L255,L272,L289,L306,L323,L340,L357,L374,L391)</f>
        <v>13.31713892705614</v>
      </c>
      <c r="M17" s="249">
        <f t="shared" si="22"/>
        <v>16.633168094331975</v>
      </c>
      <c r="N17" s="249">
        <f t="shared" si="22"/>
        <v>4.6021155569077603</v>
      </c>
      <c r="O17" s="249">
        <f t="shared" si="8"/>
        <v>34.552422578295875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198.62667613753217</v>
      </c>
      <c r="C19" s="247">
        <f t="shared" ref="C19:O19" si="23">SUM(C9:C17)</f>
        <v>96.628715865202622</v>
      </c>
      <c r="D19" s="247">
        <f t="shared" si="23"/>
        <v>44.050607997265274</v>
      </c>
      <c r="E19" s="247">
        <f t="shared" si="23"/>
        <v>339.30599999999998</v>
      </c>
      <c r="F19" s="247"/>
      <c r="G19" s="247">
        <f t="shared" si="23"/>
        <v>203.72981285181254</v>
      </c>
      <c r="H19" s="247">
        <f t="shared" si="23"/>
        <v>99.588335619201303</v>
      </c>
      <c r="I19" s="247">
        <f t="shared" si="23"/>
        <v>47.132851528986201</v>
      </c>
      <c r="J19" s="247">
        <f t="shared" si="23"/>
        <v>350.45100000000008</v>
      </c>
      <c r="K19" s="247"/>
      <c r="L19" s="247">
        <f t="shared" si="23"/>
        <v>219.78813208287792</v>
      </c>
      <c r="M19" s="247">
        <f t="shared" si="23"/>
        <v>106.84599226547101</v>
      </c>
      <c r="N19" s="247">
        <f t="shared" si="23"/>
        <v>50.173875651650917</v>
      </c>
      <c r="O19" s="247">
        <f t="shared" si="23"/>
        <v>376.80799999999982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0.46943110768154861</v>
      </c>
      <c r="C26" s="302">
        <v>8.7753620254407708E-2</v>
      </c>
      <c r="D26" s="302">
        <v>0.17486422208716051</v>
      </c>
      <c r="E26" s="302">
        <f>SUM(B26:D26)</f>
        <v>0.73204895002311687</v>
      </c>
      <c r="F26" s="303"/>
      <c r="G26" s="302">
        <v>0.43090370335733563</v>
      </c>
      <c r="H26" s="302">
        <v>9.5620383644333985E-3</v>
      </c>
      <c r="I26" s="302">
        <v>0.15438076966308972</v>
      </c>
      <c r="J26" s="302">
        <f>SUM(G26:I26)</f>
        <v>0.59484651138485878</v>
      </c>
      <c r="K26" s="303"/>
      <c r="L26" s="302">
        <v>0.59595778107708519</v>
      </c>
      <c r="M26" s="302">
        <v>1.1412556929718237E-2</v>
      </c>
      <c r="N26" s="302">
        <v>0.1830481938575341</v>
      </c>
      <c r="O26" s="302">
        <f>SUM(L26:N26)</f>
        <v>0.79041853186433753</v>
      </c>
    </row>
    <row r="27" spans="1:15" s="236" customFormat="1" x14ac:dyDescent="0.2">
      <c r="A27" s="237" t="str">
        <f>name!E$5</f>
        <v>Professional occupations</v>
      </c>
      <c r="B27" s="302">
        <v>0.51540663547943499</v>
      </c>
      <c r="C27" s="302">
        <v>4.8419270763780456E-2</v>
      </c>
      <c r="D27" s="302">
        <v>4.3862775805038397E-2</v>
      </c>
      <c r="E27" s="302">
        <f t="shared" ref="E27:E34" si="24">SUM(B27:D27)</f>
        <v>0.60768868204825388</v>
      </c>
      <c r="F27" s="303"/>
      <c r="G27" s="302">
        <v>0.64343335694713599</v>
      </c>
      <c r="H27" s="302">
        <v>5.8489424560540897E-3</v>
      </c>
      <c r="I27" s="302">
        <v>3.5418466827864099E-2</v>
      </c>
      <c r="J27" s="302">
        <f t="shared" ref="J27:J34" si="25">SUM(G27:I27)</f>
        <v>0.68470076623105414</v>
      </c>
      <c r="K27" s="303"/>
      <c r="L27" s="302">
        <v>1.2303294257291408</v>
      </c>
      <c r="M27" s="302">
        <v>7.1640998495752775E-3</v>
      </c>
      <c r="N27" s="302">
        <v>3.0266130171994317E-2</v>
      </c>
      <c r="O27" s="302">
        <f t="shared" ref="O27:O34" si="26">SUM(L27:N27)</f>
        <v>1.2677596557507105</v>
      </c>
    </row>
    <row r="28" spans="1:15" s="236" customFormat="1" x14ac:dyDescent="0.2">
      <c r="A28" s="237" t="str">
        <f>name!E$6</f>
        <v>Associate professional occupations</v>
      </c>
      <c r="B28" s="302">
        <v>0.39942618259493184</v>
      </c>
      <c r="C28" s="302">
        <v>6.0805544803797698E-2</v>
      </c>
      <c r="D28" s="302">
        <v>1.9752946673013982E-2</v>
      </c>
      <c r="E28" s="302">
        <f t="shared" si="24"/>
        <v>0.4799846740717435</v>
      </c>
      <c r="F28" s="303"/>
      <c r="G28" s="302">
        <v>0.43793313139298695</v>
      </c>
      <c r="H28" s="302">
        <v>5.7939026887230951E-3</v>
      </c>
      <c r="I28" s="302">
        <v>1.6057064165472396E-2</v>
      </c>
      <c r="J28" s="302">
        <f t="shared" si="25"/>
        <v>0.45978409824718247</v>
      </c>
      <c r="K28" s="303"/>
      <c r="L28" s="302">
        <v>0.61265763905463599</v>
      </c>
      <c r="M28" s="302">
        <v>5.4575090823454023E-3</v>
      </c>
      <c r="N28" s="302">
        <v>1.9368693119498143E-2</v>
      </c>
      <c r="O28" s="302">
        <f t="shared" si="26"/>
        <v>0.63748384125647961</v>
      </c>
    </row>
    <row r="29" spans="1:15" s="236" customFormat="1" x14ac:dyDescent="0.2">
      <c r="A29" s="237" t="str">
        <f>name!E$7</f>
        <v>Administrative and secretarial occupations</v>
      </c>
      <c r="B29" s="302">
        <v>0.48206609040299608</v>
      </c>
      <c r="C29" s="302">
        <v>0.42146308784899533</v>
      </c>
      <c r="D29" s="302">
        <v>2.2574630790435167E-2</v>
      </c>
      <c r="E29" s="302">
        <f t="shared" si="24"/>
        <v>0.92610380904242662</v>
      </c>
      <c r="F29" s="303"/>
      <c r="G29" s="302">
        <v>0.48847396916907981</v>
      </c>
      <c r="H29" s="302">
        <v>3.2430892858928174E-2</v>
      </c>
      <c r="I29" s="302">
        <v>2.8636375821710996E-2</v>
      </c>
      <c r="J29" s="302">
        <f t="shared" si="25"/>
        <v>0.54954123784971898</v>
      </c>
      <c r="K29" s="303"/>
      <c r="L29" s="302">
        <v>0.45730781813872928</v>
      </c>
      <c r="M29" s="302">
        <v>2.4571323434672363E-2</v>
      </c>
      <c r="N29" s="302">
        <v>1.5142901930248608E-2</v>
      </c>
      <c r="O29" s="302">
        <f t="shared" si="26"/>
        <v>0.49702204350365026</v>
      </c>
    </row>
    <row r="30" spans="1:15" s="236" customFormat="1" x14ac:dyDescent="0.2">
      <c r="A30" s="237" t="str">
        <f>name!E$8</f>
        <v>Skilled trades occupations</v>
      </c>
      <c r="B30" s="302">
        <v>1.6117264686760184</v>
      </c>
      <c r="C30" s="302">
        <v>0.56965531466971542</v>
      </c>
      <c r="D30" s="302">
        <v>5.2878316643312067</v>
      </c>
      <c r="E30" s="302">
        <f t="shared" si="24"/>
        <v>7.4692134476769407</v>
      </c>
      <c r="F30" s="303"/>
      <c r="G30" s="302">
        <v>1.0045810239308837</v>
      </c>
      <c r="H30" s="302">
        <v>3.3179464998363654E-2</v>
      </c>
      <c r="I30" s="302">
        <v>3.7296729832067501</v>
      </c>
      <c r="J30" s="302">
        <f>SUM(G30:I30)</f>
        <v>4.7674334721359974</v>
      </c>
      <c r="K30" s="303"/>
      <c r="L30" s="302">
        <v>0.82684593197760503</v>
      </c>
      <c r="M30" s="302">
        <v>4.2977783714170908E-2</v>
      </c>
      <c r="N30" s="302">
        <v>3.5737457327440838</v>
      </c>
      <c r="O30" s="302">
        <f t="shared" si="26"/>
        <v>4.4435694484358601</v>
      </c>
    </row>
    <row r="31" spans="1:15" s="236" customFormat="1" x14ac:dyDescent="0.2">
      <c r="A31" s="237" t="str">
        <f>name!E$9</f>
        <v>Caring, leisure and other service occupations</v>
      </c>
      <c r="B31" s="302">
        <v>0.42565796809032608</v>
      </c>
      <c r="C31" s="302">
        <v>0.19104813819281843</v>
      </c>
      <c r="D31" s="302">
        <v>4.1552275818086779E-2</v>
      </c>
      <c r="E31" s="302">
        <f t="shared" si="24"/>
        <v>0.65825838210123122</v>
      </c>
      <c r="F31" s="303"/>
      <c r="G31" s="302">
        <v>0.35280759681765222</v>
      </c>
      <c r="H31" s="302">
        <v>1.5380193334147826E-2</v>
      </c>
      <c r="I31" s="302">
        <v>3.2695961479599293E-2</v>
      </c>
      <c r="J31" s="302">
        <f t="shared" si="25"/>
        <v>0.40088375163139933</v>
      </c>
      <c r="K31" s="303"/>
      <c r="L31" s="302">
        <v>0.38153087874663016</v>
      </c>
      <c r="M31" s="302">
        <v>1.3640704132217527E-2</v>
      </c>
      <c r="N31" s="302">
        <v>3.8326446224039586E-2</v>
      </c>
      <c r="O31" s="302">
        <f t="shared" si="26"/>
        <v>0.43349802910288726</v>
      </c>
    </row>
    <row r="32" spans="1:15" s="236" customFormat="1" x14ac:dyDescent="0.2">
      <c r="A32" s="237" t="str">
        <f>name!E$10</f>
        <v>Sales and customer service occupations</v>
      </c>
      <c r="B32" s="302">
        <v>0.14178456424466829</v>
      </c>
      <c r="C32" s="302">
        <v>9.5050917372259458E-2</v>
      </c>
      <c r="D32" s="302">
        <v>4.9101054631985989E-2</v>
      </c>
      <c r="E32" s="302">
        <f t="shared" si="24"/>
        <v>0.28593653624891374</v>
      </c>
      <c r="F32" s="303"/>
      <c r="G32" s="302">
        <v>0.12293807747481181</v>
      </c>
      <c r="H32" s="302">
        <v>6.9978560080416214E-3</v>
      </c>
      <c r="I32" s="302">
        <v>3.4213689207169225E-2</v>
      </c>
      <c r="J32" s="302">
        <f t="shared" si="25"/>
        <v>0.16414962269002265</v>
      </c>
      <c r="K32" s="303"/>
      <c r="L32" s="302">
        <v>0.14608622791274659</v>
      </c>
      <c r="M32" s="302">
        <v>7.1536167794534972E-3</v>
      </c>
      <c r="N32" s="302">
        <v>2.612414692344717E-2</v>
      </c>
      <c r="O32" s="302">
        <f t="shared" si="26"/>
        <v>0.17936399161564726</v>
      </c>
    </row>
    <row r="33" spans="1:15" s="236" customFormat="1" x14ac:dyDescent="0.2">
      <c r="A33" s="237" t="str">
        <f>name!E$11</f>
        <v>Process, plant and machine operatives</v>
      </c>
      <c r="B33" s="302">
        <v>0.4283060291262919</v>
      </c>
      <c r="C33" s="302">
        <v>0.10889507429955024</v>
      </c>
      <c r="D33" s="302">
        <v>2.7974606514725248E-2</v>
      </c>
      <c r="E33" s="302">
        <f t="shared" si="24"/>
        <v>0.56517570994056743</v>
      </c>
      <c r="F33" s="303"/>
      <c r="G33" s="302">
        <v>0.24931427946205331</v>
      </c>
      <c r="H33" s="302">
        <v>7.6466765881069761E-3</v>
      </c>
      <c r="I33" s="302">
        <v>2.3655641422330467E-2</v>
      </c>
      <c r="J33" s="302">
        <f t="shared" si="25"/>
        <v>0.28061659747249074</v>
      </c>
      <c r="K33" s="303"/>
      <c r="L33" s="302">
        <v>0.21819255162532425</v>
      </c>
      <c r="M33" s="302">
        <v>1.3184092642195567E-2</v>
      </c>
      <c r="N33" s="302">
        <v>3.0975427833949982E-2</v>
      </c>
      <c r="O33" s="302">
        <f t="shared" si="26"/>
        <v>0.26235207210146977</v>
      </c>
    </row>
    <row r="34" spans="1:15" s="236" customFormat="1" x14ac:dyDescent="0.2">
      <c r="A34" s="237" t="str">
        <f>name!E$12</f>
        <v>Elementary occupations</v>
      </c>
      <c r="B34" s="302">
        <v>1.3844711056245547</v>
      </c>
      <c r="C34" s="302">
        <v>0.53259523273165665</v>
      </c>
      <c r="D34" s="302">
        <v>0.25952347049057706</v>
      </c>
      <c r="E34" s="302">
        <f t="shared" si="24"/>
        <v>2.1765898088467881</v>
      </c>
      <c r="F34" s="303"/>
      <c r="G34" s="302">
        <v>0.778695179786557</v>
      </c>
      <c r="H34" s="302">
        <v>3.4761782387240682E-2</v>
      </c>
      <c r="I34" s="302">
        <v>0.1495869801834728</v>
      </c>
      <c r="J34" s="302">
        <f t="shared" si="25"/>
        <v>0.96304394235727053</v>
      </c>
      <c r="K34" s="303"/>
      <c r="L34" s="302">
        <v>0.53139001566501531</v>
      </c>
      <c r="M34" s="302">
        <v>2.3528003855796956E-2</v>
      </c>
      <c r="N34" s="302">
        <v>0.15361436684814084</v>
      </c>
      <c r="O34" s="302">
        <f t="shared" si="26"/>
        <v>0.70853238636895322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5.8582761519207711</v>
      </c>
      <c r="C36" s="311">
        <f t="shared" ref="C36:O36" si="27">SUM(C26:C34)</f>
        <v>2.1156862009369815</v>
      </c>
      <c r="D36" s="311">
        <f t="shared" si="27"/>
        <v>5.9270376471422299</v>
      </c>
      <c r="E36" s="311">
        <f t="shared" si="27"/>
        <v>13.90099999999998</v>
      </c>
      <c r="F36" s="311"/>
      <c r="G36" s="311">
        <f t="shared" si="27"/>
        <v>4.509080318338496</v>
      </c>
      <c r="H36" s="311">
        <f t="shared" si="27"/>
        <v>0.1516017496840395</v>
      </c>
      <c r="I36" s="311">
        <f t="shared" si="27"/>
        <v>4.2043179319774584</v>
      </c>
      <c r="J36" s="311">
        <f t="shared" si="27"/>
        <v>8.8649999999999949</v>
      </c>
      <c r="K36" s="311"/>
      <c r="L36" s="311">
        <f t="shared" si="27"/>
        <v>5.0002982699269127</v>
      </c>
      <c r="M36" s="311">
        <f t="shared" si="27"/>
        <v>0.14908969042014575</v>
      </c>
      <c r="N36" s="311">
        <f t="shared" si="27"/>
        <v>4.0706120396529357</v>
      </c>
      <c r="O36" s="311">
        <f t="shared" si="27"/>
        <v>9.2199999999999935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3.3408424264118934E-2</v>
      </c>
      <c r="C43" s="302">
        <v>1.4079450108527036E-4</v>
      </c>
      <c r="D43" s="302">
        <v>2.6989843194972912E-2</v>
      </c>
      <c r="E43" s="302">
        <f>SUM(B43:D43)</f>
        <v>6.0539061960177117E-2</v>
      </c>
      <c r="F43" s="303"/>
      <c r="G43" s="302">
        <v>9.8751141505233189E-2</v>
      </c>
      <c r="H43" s="302">
        <v>1.2445548279812208E-3</v>
      </c>
      <c r="I43" s="302">
        <v>0</v>
      </c>
      <c r="J43" s="302">
        <f>SUM(G43:I43)</f>
        <v>9.9995696333214409E-2</v>
      </c>
      <c r="K43" s="303"/>
      <c r="L43" s="302">
        <v>7.0832437056894126E-2</v>
      </c>
      <c r="M43" s="302">
        <v>1.0659410749272972E-3</v>
      </c>
      <c r="N43" s="302">
        <v>0</v>
      </c>
      <c r="O43" s="302">
        <f>SUM(L43:N43)</f>
        <v>7.1898378131821428E-2</v>
      </c>
    </row>
    <row r="44" spans="1:15" s="236" customFormat="1" x14ac:dyDescent="0.2">
      <c r="A44" s="237" t="str">
        <f>name!E$5</f>
        <v>Professional occupations</v>
      </c>
      <c r="B44" s="302">
        <v>3.6847916249555378E-2</v>
      </c>
      <c r="C44" s="302">
        <v>5.5310541371266029E-4</v>
      </c>
      <c r="D44" s="302">
        <v>2.0634892730842874E-2</v>
      </c>
      <c r="E44" s="302">
        <f t="shared" ref="E44:E51" si="28">SUM(B44:D44)</f>
        <v>5.8035914394110912E-2</v>
      </c>
      <c r="F44" s="303"/>
      <c r="G44" s="302">
        <v>0.10721973142531467</v>
      </c>
      <c r="H44" s="302">
        <v>3.1841633534213151E-3</v>
      </c>
      <c r="I44" s="302">
        <v>0</v>
      </c>
      <c r="J44" s="302">
        <f t="shared" ref="J44:J46" si="29">SUM(G44:I44)</f>
        <v>0.11040389477873598</v>
      </c>
      <c r="K44" s="303"/>
      <c r="L44" s="302">
        <v>7.5259891841616675E-2</v>
      </c>
      <c r="M44" s="302">
        <v>2.3942559604441353E-3</v>
      </c>
      <c r="N44" s="302">
        <v>0</v>
      </c>
      <c r="O44" s="302">
        <f t="shared" ref="O44:O51" si="30">SUM(L44:N44)</f>
        <v>7.7654147802060813E-2</v>
      </c>
    </row>
    <row r="45" spans="1:15" s="236" customFormat="1" x14ac:dyDescent="0.2">
      <c r="A45" s="237" t="str">
        <f>name!E$6</f>
        <v>Associate professional occupations</v>
      </c>
      <c r="B45" s="302">
        <v>2.8693332776102635E-2</v>
      </c>
      <c r="C45" s="302">
        <v>3.4450499268902699E-4</v>
      </c>
      <c r="D45" s="302">
        <v>1.1735930071826581E-2</v>
      </c>
      <c r="E45" s="302">
        <f t="shared" si="28"/>
        <v>4.0773767840618244E-2</v>
      </c>
      <c r="F45" s="303"/>
      <c r="G45" s="302">
        <v>9.7312320358769175E-2</v>
      </c>
      <c r="H45" s="302">
        <v>1.8500681821539309E-3</v>
      </c>
      <c r="I45" s="302">
        <v>0</v>
      </c>
      <c r="J45" s="302">
        <f t="shared" si="29"/>
        <v>9.9162388540923102E-2</v>
      </c>
      <c r="K45" s="303"/>
      <c r="L45" s="302">
        <v>6.4080636526461843E-2</v>
      </c>
      <c r="M45" s="302">
        <v>1.2581033362302084E-3</v>
      </c>
      <c r="N45" s="302">
        <v>0</v>
      </c>
      <c r="O45" s="302">
        <f t="shared" si="30"/>
        <v>6.533873986269205E-2</v>
      </c>
    </row>
    <row r="46" spans="1:15" s="236" customFormat="1" x14ac:dyDescent="0.2">
      <c r="A46" s="237" t="str">
        <f>name!E$7</f>
        <v>Administrative and secretarial occupations</v>
      </c>
      <c r="B46" s="302">
        <v>4.8224147873490138E-3</v>
      </c>
      <c r="C46" s="302">
        <v>7.0499324789289534E-4</v>
      </c>
      <c r="D46" s="302">
        <v>5.4715311227553718E-3</v>
      </c>
      <c r="E46" s="302">
        <f t="shared" si="28"/>
        <v>1.0998939157997281E-2</v>
      </c>
      <c r="F46" s="303"/>
      <c r="G46" s="302">
        <v>3.1379066505178958E-2</v>
      </c>
      <c r="H46" s="302">
        <v>2.6925763381665559E-3</v>
      </c>
      <c r="I46" s="302">
        <v>0</v>
      </c>
      <c r="J46" s="302">
        <f t="shared" si="29"/>
        <v>3.4071642843345518E-2</v>
      </c>
      <c r="K46" s="303"/>
      <c r="L46" s="302">
        <v>1.9153846720938901E-2</v>
      </c>
      <c r="M46" s="302">
        <v>1.5180826733018622E-3</v>
      </c>
      <c r="N46" s="302">
        <v>0</v>
      </c>
      <c r="O46" s="302">
        <f t="shared" si="30"/>
        <v>2.0671929394240764E-2</v>
      </c>
    </row>
    <row r="47" spans="1:15" s="236" customFormat="1" x14ac:dyDescent="0.2">
      <c r="A47" s="237" t="str">
        <f>name!E$8</f>
        <v>Skilled trades occupations</v>
      </c>
      <c r="B47" s="302">
        <v>4.8774944689958299E-2</v>
      </c>
      <c r="C47" s="302">
        <v>1.2689294316657159E-4</v>
      </c>
      <c r="D47" s="302">
        <v>5.1183264133265204E-2</v>
      </c>
      <c r="E47" s="302">
        <f t="shared" si="28"/>
        <v>0.10008510176639007</v>
      </c>
      <c r="F47" s="303"/>
      <c r="G47" s="302">
        <v>0.10245693343133513</v>
      </c>
      <c r="H47" s="302">
        <v>7.5693672157324131E-4</v>
      </c>
      <c r="I47" s="302">
        <v>0</v>
      </c>
      <c r="J47" s="302">
        <f>SUM(G47:I47)</f>
        <v>0.10321387015290838</v>
      </c>
      <c r="K47" s="303"/>
      <c r="L47" s="302">
        <v>5.2477477038137404E-2</v>
      </c>
      <c r="M47" s="302">
        <v>8.6829017649463723E-4</v>
      </c>
      <c r="N47" s="302">
        <v>0</v>
      </c>
      <c r="O47" s="302">
        <f t="shared" si="30"/>
        <v>5.3345767214632044E-2</v>
      </c>
    </row>
    <row r="48" spans="1:15" s="236" customFormat="1" x14ac:dyDescent="0.2">
      <c r="A48" s="237" t="str">
        <f>name!E$9</f>
        <v>Caring, leisure and other service occupations</v>
      </c>
      <c r="B48" s="302">
        <v>6.60893382506288E-3</v>
      </c>
      <c r="C48" s="302">
        <v>6.80712895627325E-4</v>
      </c>
      <c r="D48" s="302">
        <v>1.6267008447689462E-3</v>
      </c>
      <c r="E48" s="302">
        <f t="shared" si="28"/>
        <v>8.9163475654591515E-3</v>
      </c>
      <c r="F48" s="303"/>
      <c r="G48" s="302">
        <v>1.1869971319341721E-2</v>
      </c>
      <c r="H48" s="302">
        <v>2.4722956741733354E-3</v>
      </c>
      <c r="I48" s="302">
        <v>0</v>
      </c>
      <c r="J48" s="302">
        <f t="shared" ref="J48:J51" si="31">SUM(G48:I48)</f>
        <v>1.4342266993515058E-2</v>
      </c>
      <c r="K48" s="303"/>
      <c r="L48" s="302">
        <v>8.0432022445852645E-3</v>
      </c>
      <c r="M48" s="302">
        <v>1.6324359689250418E-3</v>
      </c>
      <c r="N48" s="302">
        <v>0</v>
      </c>
      <c r="O48" s="302">
        <f t="shared" si="30"/>
        <v>9.675638213510307E-3</v>
      </c>
    </row>
    <row r="49" spans="1:15" s="236" customFormat="1" x14ac:dyDescent="0.2">
      <c r="A49" s="237" t="str">
        <f>name!E$10</f>
        <v>Sales and customer service occupations</v>
      </c>
      <c r="B49" s="302">
        <v>4.18157220308566E-3</v>
      </c>
      <c r="C49" s="302">
        <v>7.6633381091232536E-4</v>
      </c>
      <c r="D49" s="302">
        <v>3.8867427916299728E-3</v>
      </c>
      <c r="E49" s="302">
        <f t="shared" si="28"/>
        <v>8.8346488056279572E-3</v>
      </c>
      <c r="F49" s="303"/>
      <c r="G49" s="302">
        <v>1.2256710568061612E-2</v>
      </c>
      <c r="H49" s="302">
        <v>2.9399685358664838E-3</v>
      </c>
      <c r="I49" s="302">
        <v>0</v>
      </c>
      <c r="J49" s="302">
        <f t="shared" si="31"/>
        <v>1.5196679103928096E-2</v>
      </c>
      <c r="K49" s="303"/>
      <c r="L49" s="302">
        <v>8.6736628008770491E-3</v>
      </c>
      <c r="M49" s="302">
        <v>1.9547218258994417E-3</v>
      </c>
      <c r="N49" s="302">
        <v>0</v>
      </c>
      <c r="O49" s="302">
        <f t="shared" si="30"/>
        <v>1.0628384626776491E-2</v>
      </c>
    </row>
    <row r="50" spans="1:15" s="236" customFormat="1" x14ac:dyDescent="0.2">
      <c r="A50" s="237" t="str">
        <f>name!E$11</f>
        <v>Process, plant and machine operatives</v>
      </c>
      <c r="B50" s="302">
        <v>3.3607762891058941E-2</v>
      </c>
      <c r="C50" s="302">
        <v>1.7807954535197678E-4</v>
      </c>
      <c r="D50" s="302">
        <v>3.1656853026518356E-2</v>
      </c>
      <c r="E50" s="302">
        <f t="shared" si="28"/>
        <v>6.5442695462929273E-2</v>
      </c>
      <c r="F50" s="303"/>
      <c r="G50" s="302">
        <v>6.2023375913185762E-2</v>
      </c>
      <c r="H50" s="302">
        <v>1.9215852159927783E-3</v>
      </c>
      <c r="I50" s="302">
        <v>0</v>
      </c>
      <c r="J50" s="302">
        <f t="shared" si="31"/>
        <v>6.3944961129178537E-2</v>
      </c>
      <c r="K50" s="303"/>
      <c r="L50" s="302">
        <v>2.8575994397997285E-2</v>
      </c>
      <c r="M50" s="302">
        <v>1.6777594172014546E-3</v>
      </c>
      <c r="N50" s="302">
        <v>0</v>
      </c>
      <c r="O50" s="302">
        <f t="shared" si="30"/>
        <v>3.025375381519874E-2</v>
      </c>
    </row>
    <row r="51" spans="1:15" s="236" customFormat="1" x14ac:dyDescent="0.2">
      <c r="A51" s="237" t="str">
        <f>name!E$12</f>
        <v>Elementary occupations</v>
      </c>
      <c r="B51" s="302">
        <v>3.3610224251241919E-3</v>
      </c>
      <c r="C51" s="302">
        <v>8.0300162193401635E-4</v>
      </c>
      <c r="D51" s="302">
        <v>7.7209498999632434E-2</v>
      </c>
      <c r="E51" s="302">
        <f t="shared" si="28"/>
        <v>8.1373523046690641E-2</v>
      </c>
      <c r="F51" s="303"/>
      <c r="G51" s="302">
        <v>5.2248863269185424E-3</v>
      </c>
      <c r="H51" s="302">
        <v>2.4437137973314731E-3</v>
      </c>
      <c r="I51" s="302">
        <v>0</v>
      </c>
      <c r="J51" s="302">
        <f t="shared" si="31"/>
        <v>7.6686001242500159E-3</v>
      </c>
      <c r="K51" s="303"/>
      <c r="L51" s="302">
        <v>1.5550629943863064E-3</v>
      </c>
      <c r="M51" s="302">
        <v>9.7819794468076448E-4</v>
      </c>
      <c r="N51" s="302">
        <v>0</v>
      </c>
      <c r="O51" s="302">
        <f t="shared" si="30"/>
        <v>2.5332609390670709E-3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0.20030632411141594</v>
      </c>
      <c r="C53" s="311">
        <f t="shared" ref="C53:E53" si="32">SUM(C43:C51)</f>
        <v>4.2984189723720683E-3</v>
      </c>
      <c r="D53" s="311">
        <f t="shared" si="32"/>
        <v>0.23039525691621265</v>
      </c>
      <c r="E53" s="311">
        <f t="shared" si="32"/>
        <v>0.43500000000000072</v>
      </c>
      <c r="F53" s="311"/>
      <c r="G53" s="311">
        <f t="shared" ref="G53:J53" si="33">SUM(G43:G51)</f>
        <v>0.52849413735333872</v>
      </c>
      <c r="H53" s="311">
        <f t="shared" si="33"/>
        <v>1.9505862646660335E-2</v>
      </c>
      <c r="I53" s="311">
        <f t="shared" si="33"/>
        <v>0</v>
      </c>
      <c r="J53" s="311">
        <f t="shared" si="33"/>
        <v>0.54799999999999904</v>
      </c>
      <c r="K53" s="311"/>
      <c r="L53" s="311">
        <f t="shared" ref="L53:O53" si="34">SUM(L43:L51)</f>
        <v>0.3286522116218949</v>
      </c>
      <c r="M53" s="311">
        <f t="shared" si="34"/>
        <v>1.3347788378104844E-2</v>
      </c>
      <c r="N53" s="311">
        <f t="shared" si="34"/>
        <v>0</v>
      </c>
      <c r="O53" s="311">
        <f t="shared" si="34"/>
        <v>0.34199999999999975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0.51261184743817945</v>
      </c>
      <c r="C60" s="302">
        <v>2.7549006808994712E-2</v>
      </c>
      <c r="D60" s="302">
        <v>6.7567598704500631E-2</v>
      </c>
      <c r="E60" s="302">
        <f>SUM(B60:D60)</f>
        <v>0.60772845295167488</v>
      </c>
      <c r="F60" s="303"/>
      <c r="G60" s="302">
        <v>0.70861259777583574</v>
      </c>
      <c r="H60" s="302">
        <v>6.1463926602325671E-2</v>
      </c>
      <c r="I60" s="302">
        <v>4.3371646013788082E-2</v>
      </c>
      <c r="J60" s="302">
        <f>SUM(G60:I60)</f>
        <v>0.8134481703919495</v>
      </c>
      <c r="K60" s="303"/>
      <c r="L60" s="302">
        <v>0.72472244553227072</v>
      </c>
      <c r="M60" s="302">
        <v>6.6644497072788869E-2</v>
      </c>
      <c r="N60" s="302">
        <v>5.2629150043759364E-2</v>
      </c>
      <c r="O60" s="302">
        <f>SUM(L60:N60)</f>
        <v>0.84399609264881892</v>
      </c>
    </row>
    <row r="61" spans="1:15" s="236" customFormat="1" x14ac:dyDescent="0.2">
      <c r="A61" s="237" t="str">
        <f>name!E$5</f>
        <v>Professional occupations</v>
      </c>
      <c r="B61" s="302">
        <v>0.50463407522542558</v>
      </c>
      <c r="C61" s="302">
        <v>2.655521945935331E-2</v>
      </c>
      <c r="D61" s="302">
        <v>4.0852933381332078E-2</v>
      </c>
      <c r="E61" s="302">
        <f t="shared" ref="E61:E68" si="35">SUM(B61:D61)</f>
        <v>0.57204222806611105</v>
      </c>
      <c r="F61" s="303"/>
      <c r="G61" s="302">
        <v>0.79450561102965545</v>
      </c>
      <c r="H61" s="302">
        <v>4.6639146150037517E-2</v>
      </c>
      <c r="I61" s="302">
        <v>3.6154062415541491E-2</v>
      </c>
      <c r="J61" s="302">
        <f t="shared" ref="J61:J63" si="36">SUM(G61:I61)</f>
        <v>0.87729881959523448</v>
      </c>
      <c r="K61" s="303"/>
      <c r="L61" s="302">
        <v>1.0295908921926158</v>
      </c>
      <c r="M61" s="302">
        <v>4.6752108132825924E-2</v>
      </c>
      <c r="N61" s="302">
        <v>2.619974111807933E-2</v>
      </c>
      <c r="O61" s="302">
        <f t="shared" ref="O61:O68" si="37">SUM(L61:N61)</f>
        <v>1.1025427414435212</v>
      </c>
    </row>
    <row r="62" spans="1:15" s="236" customFormat="1" x14ac:dyDescent="0.2">
      <c r="A62" s="237" t="str">
        <f>name!E$6</f>
        <v>Associate professional occupations</v>
      </c>
      <c r="B62" s="302">
        <v>0.67165094565717576</v>
      </c>
      <c r="C62" s="302">
        <v>5.087990438073986E-2</v>
      </c>
      <c r="D62" s="302">
        <v>2.9934228623475976E-2</v>
      </c>
      <c r="E62" s="302">
        <f t="shared" si="35"/>
        <v>0.75246507866139156</v>
      </c>
      <c r="F62" s="303"/>
      <c r="G62" s="302">
        <v>0.96173509271086988</v>
      </c>
      <c r="H62" s="302">
        <v>7.6389323727700159E-2</v>
      </c>
      <c r="I62" s="302">
        <v>2.0343672090166628E-2</v>
      </c>
      <c r="J62" s="302">
        <f t="shared" si="36"/>
        <v>1.0584680885287368</v>
      </c>
      <c r="K62" s="303"/>
      <c r="L62" s="302">
        <v>0.98176074587431039</v>
      </c>
      <c r="M62" s="302">
        <v>5.7068591617851591E-2</v>
      </c>
      <c r="N62" s="302">
        <v>1.6340313943568455E-2</v>
      </c>
      <c r="O62" s="302">
        <f t="shared" si="37"/>
        <v>1.0551696514357305</v>
      </c>
    </row>
    <row r="63" spans="1:15" s="236" customFormat="1" x14ac:dyDescent="0.2">
      <c r="A63" s="237" t="str">
        <f>name!E$7</f>
        <v>Administrative and secretarial occupations</v>
      </c>
      <c r="B63" s="302">
        <v>0.49609280042909282</v>
      </c>
      <c r="C63" s="302">
        <v>0.10348773180705408</v>
      </c>
      <c r="D63" s="302">
        <v>1.7822088599286155E-2</v>
      </c>
      <c r="E63" s="302">
        <f t="shared" si="35"/>
        <v>0.61740262083543307</v>
      </c>
      <c r="F63" s="303"/>
      <c r="G63" s="302">
        <v>0.62239174540593845</v>
      </c>
      <c r="H63" s="302">
        <v>0.11409280620105487</v>
      </c>
      <c r="I63" s="302">
        <v>1.2150467006745536E-2</v>
      </c>
      <c r="J63" s="302">
        <f t="shared" si="36"/>
        <v>0.74863501861373882</v>
      </c>
      <c r="K63" s="303"/>
      <c r="L63" s="302">
        <v>0.56102025548838963</v>
      </c>
      <c r="M63" s="302">
        <v>0.11141658356093026</v>
      </c>
      <c r="N63" s="302">
        <v>1.247992861386746E-2</v>
      </c>
      <c r="O63" s="302">
        <f t="shared" si="37"/>
        <v>0.68491676766318732</v>
      </c>
    </row>
    <row r="64" spans="1:15" s="236" customFormat="1" x14ac:dyDescent="0.2">
      <c r="A64" s="237" t="str">
        <f>name!E$8</f>
        <v>Skilled trades occupations</v>
      </c>
      <c r="B64" s="302">
        <v>1.1469523604102734</v>
      </c>
      <c r="C64" s="302">
        <v>8.6312185839266586E-2</v>
      </c>
      <c r="D64" s="302">
        <v>0.20028140681777301</v>
      </c>
      <c r="E64" s="302">
        <f t="shared" si="35"/>
        <v>1.4335459530673129</v>
      </c>
      <c r="F64" s="303"/>
      <c r="G64" s="302">
        <v>1.0129022347493355</v>
      </c>
      <c r="H64" s="302">
        <v>9.3722969948560719E-2</v>
      </c>
      <c r="I64" s="302">
        <v>7.4734484865641979E-2</v>
      </c>
      <c r="J64" s="302">
        <f>SUM(G64:I64)</f>
        <v>1.1813596895635381</v>
      </c>
      <c r="K64" s="303"/>
      <c r="L64" s="302">
        <v>0.87275079541397316</v>
      </c>
      <c r="M64" s="302">
        <v>8.1670257588729672E-2</v>
      </c>
      <c r="N64" s="302">
        <v>7.0457194084735553E-2</v>
      </c>
      <c r="O64" s="302">
        <f t="shared" si="37"/>
        <v>1.0248782470874385</v>
      </c>
    </row>
    <row r="65" spans="1:15" s="236" customFormat="1" x14ac:dyDescent="0.2">
      <c r="A65" s="237" t="str">
        <f>name!E$9</f>
        <v>Caring, leisure and other service occupations</v>
      </c>
      <c r="B65" s="302">
        <v>6.5413326116732298E-2</v>
      </c>
      <c r="C65" s="302">
        <v>1.0573030489987777E-2</v>
      </c>
      <c r="D65" s="302">
        <v>1.1192862882730527E-2</v>
      </c>
      <c r="E65" s="302">
        <f t="shared" si="35"/>
        <v>8.7179219489450593E-2</v>
      </c>
      <c r="F65" s="303"/>
      <c r="G65" s="302">
        <v>8.748515227197573E-2</v>
      </c>
      <c r="H65" s="302">
        <v>1.361737923866359E-2</v>
      </c>
      <c r="I65" s="302">
        <v>1.2369579050767973E-2</v>
      </c>
      <c r="J65" s="302">
        <f t="shared" ref="J65:J68" si="38">SUM(G65:I65)</f>
        <v>0.1134721105614073</v>
      </c>
      <c r="K65" s="303"/>
      <c r="L65" s="302">
        <v>8.847791129629258E-2</v>
      </c>
      <c r="M65" s="302">
        <v>1.1034942086603546E-2</v>
      </c>
      <c r="N65" s="302">
        <v>1.6638568551295869E-2</v>
      </c>
      <c r="O65" s="302">
        <f t="shared" si="37"/>
        <v>0.11615142193419201</v>
      </c>
    </row>
    <row r="66" spans="1:15" s="236" customFormat="1" x14ac:dyDescent="0.2">
      <c r="A66" s="237" t="str">
        <f>name!E$10</f>
        <v>Sales and customer service occupations</v>
      </c>
      <c r="B66" s="302">
        <v>0.13183943927120975</v>
      </c>
      <c r="C66" s="302">
        <v>9.0790474826385151E-2</v>
      </c>
      <c r="D66" s="302">
        <v>1.8574597717016514E-2</v>
      </c>
      <c r="E66" s="302">
        <f t="shared" si="35"/>
        <v>0.24120451181461144</v>
      </c>
      <c r="F66" s="303"/>
      <c r="G66" s="302">
        <v>0.15537312261095582</v>
      </c>
      <c r="H66" s="302">
        <v>0.10278560803625744</v>
      </c>
      <c r="I66" s="302">
        <v>1.1811460033531358E-2</v>
      </c>
      <c r="J66" s="302">
        <f t="shared" si="38"/>
        <v>0.26997019068074463</v>
      </c>
      <c r="K66" s="303"/>
      <c r="L66" s="302">
        <v>0.16923741637943651</v>
      </c>
      <c r="M66" s="302">
        <v>8.1731044967182892E-2</v>
      </c>
      <c r="N66" s="302">
        <v>1.3415815039045927E-2</v>
      </c>
      <c r="O66" s="302">
        <f t="shared" si="37"/>
        <v>0.26438427638566536</v>
      </c>
    </row>
    <row r="67" spans="1:15" s="236" customFormat="1" x14ac:dyDescent="0.2">
      <c r="A67" s="237" t="str">
        <f>name!E$11</f>
        <v>Process, plant and machine operatives</v>
      </c>
      <c r="B67" s="302">
        <v>3.1154664879180078</v>
      </c>
      <c r="C67" s="302">
        <v>0.39061818932433878</v>
      </c>
      <c r="D67" s="302">
        <v>5.9958871902664912E-2</v>
      </c>
      <c r="E67" s="302">
        <f t="shared" si="35"/>
        <v>3.5660435491450118</v>
      </c>
      <c r="F67" s="303"/>
      <c r="G67" s="302">
        <v>2.7802541711082087</v>
      </c>
      <c r="H67" s="302">
        <v>0.48079836539324272</v>
      </c>
      <c r="I67" s="302">
        <v>4.1397787620187469E-2</v>
      </c>
      <c r="J67" s="302">
        <f t="shared" si="38"/>
        <v>3.3024503241216392</v>
      </c>
      <c r="K67" s="303"/>
      <c r="L67" s="302">
        <v>2.7868100890190108</v>
      </c>
      <c r="M67" s="302">
        <v>0.53628012604791087</v>
      </c>
      <c r="N67" s="302">
        <v>4.8477373511658789E-2</v>
      </c>
      <c r="O67" s="302">
        <f t="shared" si="37"/>
        <v>3.3715675885785803</v>
      </c>
    </row>
    <row r="68" spans="1:15" s="236" customFormat="1" x14ac:dyDescent="0.2">
      <c r="A68" s="237" t="str">
        <f>name!E$12</f>
        <v>Elementary occupations</v>
      </c>
      <c r="B68" s="302">
        <v>1.4320167108368189</v>
      </c>
      <c r="C68" s="302">
        <v>0.1791755950415877</v>
      </c>
      <c r="D68" s="302">
        <v>1.8196080090582687E-2</v>
      </c>
      <c r="E68" s="302">
        <f t="shared" si="35"/>
        <v>1.6293883859689893</v>
      </c>
      <c r="F68" s="303"/>
      <c r="G68" s="302">
        <v>1.2591602231293761</v>
      </c>
      <c r="H68" s="302">
        <v>0.18408100584202486</v>
      </c>
      <c r="I68" s="302">
        <v>8.6563589716099464E-3</v>
      </c>
      <c r="J68" s="302">
        <f t="shared" si="38"/>
        <v>1.4518975879430109</v>
      </c>
      <c r="K68" s="303"/>
      <c r="L68" s="302">
        <v>1.0033629177130707</v>
      </c>
      <c r="M68" s="302">
        <v>0.1402672973809837</v>
      </c>
      <c r="N68" s="302">
        <v>1.1762997728803758E-2</v>
      </c>
      <c r="O68" s="302">
        <f t="shared" si="37"/>
        <v>1.1553932128228583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8.0766779933029156</v>
      </c>
      <c r="C70" s="311">
        <f t="shared" ref="C70:E70" si="39">SUM(C60:C68)</f>
        <v>0.96594133797770798</v>
      </c>
      <c r="D70" s="311">
        <f t="shared" si="39"/>
        <v>0.46438066871936251</v>
      </c>
      <c r="E70" s="311">
        <f t="shared" si="39"/>
        <v>9.5069999999999872</v>
      </c>
      <c r="F70" s="311"/>
      <c r="G70" s="311">
        <f t="shared" ref="G70:J70" si="40">SUM(G60:G68)</f>
        <v>8.3824199507921513</v>
      </c>
      <c r="H70" s="311">
        <f t="shared" si="40"/>
        <v>1.1735905311398676</v>
      </c>
      <c r="I70" s="311">
        <f t="shared" si="40"/>
        <v>0.26098951806798043</v>
      </c>
      <c r="J70" s="311">
        <f t="shared" si="40"/>
        <v>9.8169999999999984</v>
      </c>
      <c r="K70" s="311"/>
      <c r="L70" s="311">
        <f t="shared" ref="L70:O70" si="41">SUM(L60:L68)</f>
        <v>8.2177334689093708</v>
      </c>
      <c r="M70" s="311">
        <f t="shared" si="41"/>
        <v>1.1328654484558074</v>
      </c>
      <c r="N70" s="311">
        <f t="shared" si="41"/>
        <v>0.26840108263481444</v>
      </c>
      <c r="O70" s="311">
        <f t="shared" si="41"/>
        <v>9.6189999999999927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0.50558972236141531</v>
      </c>
      <c r="C77" s="302">
        <v>3.1854611037693152E-2</v>
      </c>
      <c r="D77" s="302">
        <v>4.6916340512261588E-2</v>
      </c>
      <c r="E77" s="302">
        <f>SUM(B77:D77)</f>
        <v>0.58436067391137003</v>
      </c>
      <c r="F77" s="303"/>
      <c r="G77" s="302">
        <v>0.61777947971862868</v>
      </c>
      <c r="H77" s="302">
        <v>5.5104490918661854E-2</v>
      </c>
      <c r="I77" s="302">
        <v>5.3027787432508314E-2</v>
      </c>
      <c r="J77" s="302">
        <f>SUM(G77:I77)</f>
        <v>0.72591175806979891</v>
      </c>
      <c r="K77" s="303"/>
      <c r="L77" s="302">
        <v>0.61640810910930866</v>
      </c>
      <c r="M77" s="302">
        <v>6.4375957275038712E-2</v>
      </c>
      <c r="N77" s="302">
        <v>5.3333016692260815E-2</v>
      </c>
      <c r="O77" s="302">
        <f>SUM(L77:N77)</f>
        <v>0.73411708307660817</v>
      </c>
    </row>
    <row r="78" spans="1:15" s="236" customFormat="1" x14ac:dyDescent="0.2">
      <c r="A78" s="237" t="str">
        <f>name!E$5</f>
        <v>Professional occupations</v>
      </c>
      <c r="B78" s="302">
        <v>0.92009202496049414</v>
      </c>
      <c r="C78" s="302">
        <v>2.7207279526762166E-2</v>
      </c>
      <c r="D78" s="302">
        <v>6.0513266743714239E-2</v>
      </c>
      <c r="E78" s="302">
        <f t="shared" ref="E78:E85" si="42">SUM(B78:D78)</f>
        <v>1.0078125712309705</v>
      </c>
      <c r="F78" s="303"/>
      <c r="G78" s="302">
        <v>1.2155713102523742</v>
      </c>
      <c r="H78" s="302">
        <v>4.6480668191026933E-2</v>
      </c>
      <c r="I78" s="302">
        <v>3.9534621474972248E-2</v>
      </c>
      <c r="J78" s="302">
        <f t="shared" ref="J78:J80" si="43">SUM(G78:I78)</f>
        <v>1.3015865999183736</v>
      </c>
      <c r="K78" s="303"/>
      <c r="L78" s="302">
        <v>1.4084669207502396</v>
      </c>
      <c r="M78" s="302">
        <v>5.3996540782727726E-2</v>
      </c>
      <c r="N78" s="302">
        <v>3.2040793065142001E-2</v>
      </c>
      <c r="O78" s="302">
        <f t="shared" ref="O78:O85" si="44">SUM(L78:N78)</f>
        <v>1.4945042545981093</v>
      </c>
    </row>
    <row r="79" spans="1:15" s="236" customFormat="1" x14ac:dyDescent="0.2">
      <c r="A79" s="237" t="str">
        <f>name!E$6</f>
        <v>Associate professional occupations</v>
      </c>
      <c r="B79" s="302">
        <v>0.48658342127443616</v>
      </c>
      <c r="C79" s="302">
        <v>3.0197457132494856E-2</v>
      </c>
      <c r="D79" s="302">
        <v>1.8390795308561841E-2</v>
      </c>
      <c r="E79" s="302">
        <f t="shared" si="42"/>
        <v>0.53517167371549279</v>
      </c>
      <c r="F79" s="303"/>
      <c r="G79" s="302">
        <v>0.62378720979016378</v>
      </c>
      <c r="H79" s="302">
        <v>3.5907598797605016E-2</v>
      </c>
      <c r="I79" s="302">
        <v>1.5089331691466789E-2</v>
      </c>
      <c r="J79" s="302">
        <f t="shared" si="43"/>
        <v>0.6747841402792355</v>
      </c>
      <c r="K79" s="303"/>
      <c r="L79" s="302">
        <v>0.57055818909151979</v>
      </c>
      <c r="M79" s="302">
        <v>3.7273759195790845E-2</v>
      </c>
      <c r="N79" s="302">
        <v>1.6216946200076382E-2</v>
      </c>
      <c r="O79" s="302">
        <f t="shared" si="44"/>
        <v>0.6240488944873871</v>
      </c>
    </row>
    <row r="80" spans="1:15" s="236" customFormat="1" x14ac:dyDescent="0.2">
      <c r="A80" s="237" t="str">
        <f>name!E$7</f>
        <v>Administrative and secretarial occupations</v>
      </c>
      <c r="B80" s="302">
        <v>0.29679616118383495</v>
      </c>
      <c r="C80" s="302">
        <v>0.11943650366837216</v>
      </c>
      <c r="D80" s="302">
        <v>9.4837951006928756E-3</v>
      </c>
      <c r="E80" s="302">
        <f t="shared" si="42"/>
        <v>0.42571645995289997</v>
      </c>
      <c r="F80" s="303"/>
      <c r="G80" s="302">
        <v>0.35026395085639295</v>
      </c>
      <c r="H80" s="302">
        <v>0.12376850940150791</v>
      </c>
      <c r="I80" s="302">
        <v>1.5193147606280119E-2</v>
      </c>
      <c r="J80" s="302">
        <f t="shared" si="43"/>
        <v>0.48922560786418096</v>
      </c>
      <c r="K80" s="303"/>
      <c r="L80" s="302">
        <v>0.27932442265685442</v>
      </c>
      <c r="M80" s="302">
        <v>0.10252844062219793</v>
      </c>
      <c r="N80" s="302">
        <v>1.1352410388986262E-2</v>
      </c>
      <c r="O80" s="302">
        <f t="shared" si="44"/>
        <v>0.39320527366803859</v>
      </c>
    </row>
    <row r="81" spans="1:15" s="236" customFormat="1" x14ac:dyDescent="0.2">
      <c r="A81" s="237" t="str">
        <f>name!E$8</f>
        <v>Skilled trades occupations</v>
      </c>
      <c r="B81" s="302">
        <v>1.3028860298730489</v>
      </c>
      <c r="C81" s="302">
        <v>2.6880090770959236E-2</v>
      </c>
      <c r="D81" s="302">
        <v>0.11426485205116049</v>
      </c>
      <c r="E81" s="302">
        <f t="shared" si="42"/>
        <v>1.4440309726951686</v>
      </c>
      <c r="F81" s="303"/>
      <c r="G81" s="302">
        <v>1.1869624384101822</v>
      </c>
      <c r="H81" s="302">
        <v>2.5303968281629858E-2</v>
      </c>
      <c r="I81" s="302">
        <v>6.3769217950316828E-2</v>
      </c>
      <c r="J81" s="302">
        <f>SUM(G81:I81)</f>
        <v>1.2760356246421289</v>
      </c>
      <c r="K81" s="303"/>
      <c r="L81" s="302">
        <v>1.023687718557903</v>
      </c>
      <c r="M81" s="302">
        <v>2.2998059835741297E-2</v>
      </c>
      <c r="N81" s="302">
        <v>6.9706866878738366E-2</v>
      </c>
      <c r="O81" s="302">
        <f t="shared" si="44"/>
        <v>1.1163926452723827</v>
      </c>
    </row>
    <row r="82" spans="1:15" s="236" customFormat="1" x14ac:dyDescent="0.2">
      <c r="A82" s="237" t="str">
        <f>name!E$9</f>
        <v>Caring, leisure and other service occupations</v>
      </c>
      <c r="B82" s="302">
        <v>1.8621084197388574E-2</v>
      </c>
      <c r="C82" s="302">
        <v>1.047446124133581E-2</v>
      </c>
      <c r="D82" s="302">
        <v>7.007850777328674E-3</v>
      </c>
      <c r="E82" s="302">
        <f t="shared" si="42"/>
        <v>3.610339621605306E-2</v>
      </c>
      <c r="F82" s="303"/>
      <c r="G82" s="302">
        <v>2.0484108520830963E-2</v>
      </c>
      <c r="H82" s="302">
        <v>1.0131014549776001E-2</v>
      </c>
      <c r="I82" s="302">
        <v>1.4163257680487831E-2</v>
      </c>
      <c r="J82" s="302">
        <f t="shared" ref="J82:J85" si="45">SUM(G82:I82)</f>
        <v>4.4778380751094797E-2</v>
      </c>
      <c r="K82" s="303"/>
      <c r="L82" s="302">
        <v>1.7618842037356579E-2</v>
      </c>
      <c r="M82" s="302">
        <v>1.0116824798017506E-2</v>
      </c>
      <c r="N82" s="302">
        <v>2.7281254239331532E-2</v>
      </c>
      <c r="O82" s="302">
        <f t="shared" si="44"/>
        <v>5.5016921074705613E-2</v>
      </c>
    </row>
    <row r="83" spans="1:15" s="236" customFormat="1" x14ac:dyDescent="0.2">
      <c r="A83" s="237" t="str">
        <f>name!E$10</f>
        <v>Sales and customer service occupations</v>
      </c>
      <c r="B83" s="302">
        <v>0.10766987472071422</v>
      </c>
      <c r="C83" s="302">
        <v>3.7820071308431603E-2</v>
      </c>
      <c r="D83" s="302">
        <v>6.558879396518307E-3</v>
      </c>
      <c r="E83" s="302">
        <f t="shared" si="42"/>
        <v>0.15204882542566414</v>
      </c>
      <c r="F83" s="303"/>
      <c r="G83" s="302">
        <v>0.12210797997587992</v>
      </c>
      <c r="H83" s="302">
        <v>4.8672630734541443E-2</v>
      </c>
      <c r="I83" s="302">
        <v>6.2428555833888774E-3</v>
      </c>
      <c r="J83" s="302">
        <f t="shared" si="45"/>
        <v>0.17702346629381024</v>
      </c>
      <c r="K83" s="303"/>
      <c r="L83" s="302">
        <v>0.11764813280379675</v>
      </c>
      <c r="M83" s="302">
        <v>7.2427435708127416E-2</v>
      </c>
      <c r="N83" s="302">
        <v>6.7654232035865274E-3</v>
      </c>
      <c r="O83" s="302">
        <f t="shared" si="44"/>
        <v>0.1968409917155107</v>
      </c>
    </row>
    <row r="84" spans="1:15" s="236" customFormat="1" x14ac:dyDescent="0.2">
      <c r="A84" s="237" t="str">
        <f>name!E$11</f>
        <v>Process, plant and machine operatives</v>
      </c>
      <c r="B84" s="302">
        <v>0.87194652113269555</v>
      </c>
      <c r="C84" s="302">
        <v>3.8840048672946777E-2</v>
      </c>
      <c r="D84" s="302">
        <v>1.8558477722057466E-2</v>
      </c>
      <c r="E84" s="302">
        <f t="shared" si="42"/>
        <v>0.92934504752769975</v>
      </c>
      <c r="F84" s="303"/>
      <c r="G84" s="302">
        <v>0.73317934037459531</v>
      </c>
      <c r="H84" s="302">
        <v>3.6533081587953847E-2</v>
      </c>
      <c r="I84" s="302">
        <v>1.4167752701953433E-2</v>
      </c>
      <c r="J84" s="302">
        <f t="shared" si="45"/>
        <v>0.78388017466450266</v>
      </c>
      <c r="K84" s="303"/>
      <c r="L84" s="302">
        <v>0.77773109530267737</v>
      </c>
      <c r="M84" s="302">
        <v>3.384977323891921E-2</v>
      </c>
      <c r="N84" s="302">
        <v>1.4527691138897207E-2</v>
      </c>
      <c r="O84" s="302">
        <f t="shared" si="44"/>
        <v>0.82610855968049379</v>
      </c>
    </row>
    <row r="85" spans="1:15" s="236" customFormat="1" x14ac:dyDescent="0.2">
      <c r="A85" s="237" t="str">
        <f>name!E$12</f>
        <v>Elementary occupations</v>
      </c>
      <c r="B85" s="302">
        <v>0.17201388820918578</v>
      </c>
      <c r="C85" s="302">
        <v>2.3144231861574268E-2</v>
      </c>
      <c r="D85" s="302">
        <v>1.325225925392368E-2</v>
      </c>
      <c r="E85" s="302">
        <f t="shared" si="42"/>
        <v>0.20841037932468373</v>
      </c>
      <c r="F85" s="303"/>
      <c r="G85" s="302">
        <v>0.14483254973912574</v>
      </c>
      <c r="H85" s="302">
        <v>2.3294070313160189E-2</v>
      </c>
      <c r="I85" s="302">
        <v>1.1647627464600794E-2</v>
      </c>
      <c r="J85" s="302">
        <f t="shared" si="45"/>
        <v>0.17977424751688673</v>
      </c>
      <c r="K85" s="303"/>
      <c r="L85" s="302">
        <v>0.10017246552719414</v>
      </c>
      <c r="M85" s="302">
        <v>1.5269231872907796E-2</v>
      </c>
      <c r="N85" s="302">
        <v>1.2323679026650049E-2</v>
      </c>
      <c r="O85" s="302">
        <f t="shared" si="44"/>
        <v>0.12776537642675198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4.6821987279132138</v>
      </c>
      <c r="C87" s="311">
        <f t="shared" ref="C87:E87" si="46">SUM(C77:C85)</f>
        <v>0.34585475522057002</v>
      </c>
      <c r="D87" s="311">
        <f t="shared" si="46"/>
        <v>0.2949465168662192</v>
      </c>
      <c r="E87" s="311">
        <f t="shared" si="46"/>
        <v>5.3230000000000022</v>
      </c>
      <c r="F87" s="311"/>
      <c r="G87" s="311">
        <f t="shared" ref="G87:J87" si="47">SUM(G77:G85)</f>
        <v>5.0149683676381729</v>
      </c>
      <c r="H87" s="311">
        <f t="shared" si="47"/>
        <v>0.40519603277586297</v>
      </c>
      <c r="I87" s="311">
        <f t="shared" si="47"/>
        <v>0.23283559958597524</v>
      </c>
      <c r="J87" s="311">
        <f t="shared" si="47"/>
        <v>5.653000000000012</v>
      </c>
      <c r="K87" s="311"/>
      <c r="L87" s="311">
        <f t="shared" ref="L87:O87" si="48">SUM(L77:L85)</f>
        <v>4.9116158958368503</v>
      </c>
      <c r="M87" s="311">
        <f t="shared" si="48"/>
        <v>0.41283602332946845</v>
      </c>
      <c r="N87" s="311">
        <f t="shared" si="48"/>
        <v>0.24354808083366916</v>
      </c>
      <c r="O87" s="311">
        <f t="shared" si="48"/>
        <v>5.5679999999999872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1.7812499710708383</v>
      </c>
      <c r="C94" s="302">
        <v>7.0190704773114676E-2</v>
      </c>
      <c r="D94" s="302">
        <v>0.36459881317953524</v>
      </c>
      <c r="E94" s="302">
        <f>SUM(B94:D94)</f>
        <v>2.2160394890234882</v>
      </c>
      <c r="F94" s="303"/>
      <c r="G94" s="302">
        <v>2.1683652746933975</v>
      </c>
      <c r="H94" s="302">
        <v>0.18707743352459991</v>
      </c>
      <c r="I94" s="302">
        <v>0.28727311036522568</v>
      </c>
      <c r="J94" s="302">
        <f>SUM(G94:I94)</f>
        <v>2.6427158185832229</v>
      </c>
      <c r="K94" s="303"/>
      <c r="L94" s="302">
        <v>2.0195019159592325</v>
      </c>
      <c r="M94" s="302">
        <v>0.18202545816599935</v>
      </c>
      <c r="N94" s="302">
        <v>0.26593343723149426</v>
      </c>
      <c r="O94" s="302">
        <f>SUM(L94:N94)</f>
        <v>2.4674608113567258</v>
      </c>
    </row>
    <row r="95" spans="1:15" s="236" customFormat="1" x14ac:dyDescent="0.2">
      <c r="A95" s="237" t="str">
        <f>name!E$5</f>
        <v>Professional occupations</v>
      </c>
      <c r="B95" s="302">
        <v>2.9490108833780382</v>
      </c>
      <c r="C95" s="302">
        <v>6.6744636515012307E-2</v>
      </c>
      <c r="D95" s="302">
        <v>0.19616163548587581</v>
      </c>
      <c r="E95" s="302">
        <f t="shared" ref="E95:E102" si="49">SUM(B95:D95)</f>
        <v>3.2119171553789263</v>
      </c>
      <c r="F95" s="303"/>
      <c r="G95" s="302">
        <v>3.9090052781383102</v>
      </c>
      <c r="H95" s="302">
        <v>0.17543021649213877</v>
      </c>
      <c r="I95" s="302">
        <v>0.15224673318243617</v>
      </c>
      <c r="J95" s="302">
        <f t="shared" ref="J95:J97" si="50">SUM(G95:I95)</f>
        <v>4.2366822278128851</v>
      </c>
      <c r="K95" s="303"/>
      <c r="L95" s="302">
        <v>4.2541319716413923</v>
      </c>
      <c r="M95" s="302">
        <v>0.16736170489808447</v>
      </c>
      <c r="N95" s="302">
        <v>0.11124311504972795</v>
      </c>
      <c r="O95" s="302">
        <f t="shared" ref="O95:O102" si="51">SUM(L95:N95)</f>
        <v>4.5327367915892047</v>
      </c>
    </row>
    <row r="96" spans="1:15" s="236" customFormat="1" x14ac:dyDescent="0.2">
      <c r="A96" s="237" t="str">
        <f>name!E$6</f>
        <v>Associate professional occupations</v>
      </c>
      <c r="B96" s="302">
        <v>1.8675955568160183</v>
      </c>
      <c r="C96" s="302">
        <v>9.4640351582304924E-2</v>
      </c>
      <c r="D96" s="302">
        <v>0.15429910503018571</v>
      </c>
      <c r="E96" s="302">
        <f t="shared" si="49"/>
        <v>2.1165350134285088</v>
      </c>
      <c r="F96" s="303"/>
      <c r="G96" s="302">
        <v>2.3638617851182109</v>
      </c>
      <c r="H96" s="302">
        <v>0.21102447087635931</v>
      </c>
      <c r="I96" s="302">
        <v>0.11167658208745931</v>
      </c>
      <c r="J96" s="302">
        <f t="shared" si="50"/>
        <v>2.6865628380820294</v>
      </c>
      <c r="K96" s="303"/>
      <c r="L96" s="302">
        <v>2.0470001825115598</v>
      </c>
      <c r="M96" s="302">
        <v>0.16156150690677815</v>
      </c>
      <c r="N96" s="302">
        <v>0.10248131758375786</v>
      </c>
      <c r="O96" s="302">
        <f t="shared" si="51"/>
        <v>2.311043007002096</v>
      </c>
    </row>
    <row r="97" spans="1:15" s="236" customFormat="1" x14ac:dyDescent="0.2">
      <c r="A97" s="237" t="str">
        <f>name!E$7</f>
        <v>Administrative and secretarial occupations</v>
      </c>
      <c r="B97" s="302">
        <v>1.4391051284437788</v>
      </c>
      <c r="C97" s="302">
        <v>0.33181489526820063</v>
      </c>
      <c r="D97" s="302">
        <v>5.0546999851974535E-2</v>
      </c>
      <c r="E97" s="302">
        <f t="shared" si="49"/>
        <v>1.8214670235639538</v>
      </c>
      <c r="F97" s="303"/>
      <c r="G97" s="302">
        <v>1.670815365673916</v>
      </c>
      <c r="H97" s="302">
        <v>0.44317131104577773</v>
      </c>
      <c r="I97" s="302">
        <v>4.1532673196137876E-2</v>
      </c>
      <c r="J97" s="302">
        <f t="shared" si="50"/>
        <v>2.1555193499158318</v>
      </c>
      <c r="K97" s="303"/>
      <c r="L97" s="302">
        <v>1.3326031776475851</v>
      </c>
      <c r="M97" s="302">
        <v>0.29846849796069286</v>
      </c>
      <c r="N97" s="302">
        <v>4.0398266468109886E-2</v>
      </c>
      <c r="O97" s="302">
        <f t="shared" si="51"/>
        <v>1.6714699420763879</v>
      </c>
    </row>
    <row r="98" spans="1:15" s="236" customFormat="1" x14ac:dyDescent="0.2">
      <c r="A98" s="237" t="str">
        <f>name!E$8</f>
        <v>Skilled trades occupations</v>
      </c>
      <c r="B98" s="302">
        <v>7.3894321429746892</v>
      </c>
      <c r="C98" s="302">
        <v>0.14867817085492621</v>
      </c>
      <c r="D98" s="302">
        <v>1.0741282270603685</v>
      </c>
      <c r="E98" s="302">
        <f t="shared" si="49"/>
        <v>8.6122385408899831</v>
      </c>
      <c r="F98" s="303"/>
      <c r="G98" s="302">
        <v>6.3047497190182531</v>
      </c>
      <c r="H98" s="302">
        <v>0.26117736440273631</v>
      </c>
      <c r="I98" s="302">
        <v>0.59592742181492053</v>
      </c>
      <c r="J98" s="302">
        <f>SUM(G98:I98)</f>
        <v>7.1618545052359099</v>
      </c>
      <c r="K98" s="303"/>
      <c r="L98" s="302">
        <v>5.1420428643896319</v>
      </c>
      <c r="M98" s="302">
        <v>0.24628212217420797</v>
      </c>
      <c r="N98" s="302">
        <v>0.53678079505916576</v>
      </c>
      <c r="O98" s="302">
        <f t="shared" si="51"/>
        <v>5.9251057816230048</v>
      </c>
    </row>
    <row r="99" spans="1:15" s="236" customFormat="1" x14ac:dyDescent="0.2">
      <c r="A99" s="237" t="str">
        <f>name!E$9</f>
        <v>Caring, leisure and other service occupations</v>
      </c>
      <c r="B99" s="302">
        <v>0.1587885833918441</v>
      </c>
      <c r="C99" s="302">
        <v>4.9622663600315538E-2</v>
      </c>
      <c r="D99" s="302">
        <v>3.4203039972829204E-2</v>
      </c>
      <c r="E99" s="302">
        <f t="shared" si="49"/>
        <v>0.24261428696498882</v>
      </c>
      <c r="F99" s="303"/>
      <c r="G99" s="302">
        <v>0.18809268600875731</v>
      </c>
      <c r="H99" s="302">
        <v>0.1268015618118036</v>
      </c>
      <c r="I99" s="302">
        <v>4.2587938306095204E-2</v>
      </c>
      <c r="J99" s="302">
        <f t="shared" ref="J99:J102" si="52">SUM(G99:I99)</f>
        <v>0.35748218612665611</v>
      </c>
      <c r="K99" s="303"/>
      <c r="L99" s="302">
        <v>0.18529452174457783</v>
      </c>
      <c r="M99" s="302">
        <v>0.1261904266334927</v>
      </c>
      <c r="N99" s="302">
        <v>5.2788554609163423E-2</v>
      </c>
      <c r="O99" s="302">
        <f t="shared" si="51"/>
        <v>0.36427350298723393</v>
      </c>
    </row>
    <row r="100" spans="1:15" s="236" customFormat="1" x14ac:dyDescent="0.2">
      <c r="A100" s="237" t="str">
        <f>name!E$10</f>
        <v>Sales and customer service occupations</v>
      </c>
      <c r="B100" s="302">
        <v>0.55908828341788586</v>
      </c>
      <c r="C100" s="302">
        <v>0.13994922978139307</v>
      </c>
      <c r="D100" s="302">
        <v>6.6469800824423775E-2</v>
      </c>
      <c r="E100" s="302">
        <f t="shared" si="49"/>
        <v>0.76550731402370276</v>
      </c>
      <c r="F100" s="303"/>
      <c r="G100" s="302">
        <v>0.62410227303553789</v>
      </c>
      <c r="H100" s="302">
        <v>0.23402874840960375</v>
      </c>
      <c r="I100" s="302">
        <v>3.616537156921365E-2</v>
      </c>
      <c r="J100" s="302">
        <f t="shared" si="52"/>
        <v>0.89429639301435526</v>
      </c>
      <c r="K100" s="303"/>
      <c r="L100" s="302">
        <v>0.60442378173251743</v>
      </c>
      <c r="M100" s="302">
        <v>0.2222934415485289</v>
      </c>
      <c r="N100" s="302">
        <v>2.5976041074807273E-2</v>
      </c>
      <c r="O100" s="302">
        <f t="shared" si="51"/>
        <v>0.85269326435585358</v>
      </c>
    </row>
    <row r="101" spans="1:15" s="236" customFormat="1" x14ac:dyDescent="0.2">
      <c r="A101" s="237" t="str">
        <f>name!E$11</f>
        <v>Process, plant and machine operatives</v>
      </c>
      <c r="B101" s="302">
        <v>5.4776622774263473</v>
      </c>
      <c r="C101" s="302">
        <v>0.19995946731650224</v>
      </c>
      <c r="D101" s="302">
        <v>0.19248893209352047</v>
      </c>
      <c r="E101" s="302">
        <f t="shared" si="49"/>
        <v>5.8701106768363704</v>
      </c>
      <c r="F101" s="303"/>
      <c r="G101" s="302">
        <v>4.6657633422216165</v>
      </c>
      <c r="H101" s="302">
        <v>0.37407624842729303</v>
      </c>
      <c r="I101" s="302">
        <v>0.15761717951976548</v>
      </c>
      <c r="J101" s="302">
        <f t="shared" si="52"/>
        <v>5.1974567701686754</v>
      </c>
      <c r="K101" s="303"/>
      <c r="L101" s="302">
        <v>4.9835984516594909</v>
      </c>
      <c r="M101" s="302">
        <v>0.46142617138700459</v>
      </c>
      <c r="N101" s="302">
        <v>0.15929839081203903</v>
      </c>
      <c r="O101" s="302">
        <f t="shared" si="51"/>
        <v>5.6043230138585347</v>
      </c>
    </row>
    <row r="102" spans="1:15" s="236" customFormat="1" x14ac:dyDescent="0.2">
      <c r="A102" s="237" t="str">
        <f>name!E$12</f>
        <v>Elementary occupations</v>
      </c>
      <c r="B102" s="302">
        <v>1.1485027205811962</v>
      </c>
      <c r="C102" s="302">
        <v>0.17149369166398667</v>
      </c>
      <c r="D102" s="302">
        <v>0.14557408764487334</v>
      </c>
      <c r="E102" s="302">
        <f t="shared" si="49"/>
        <v>1.4655704998900561</v>
      </c>
      <c r="F102" s="303"/>
      <c r="G102" s="302">
        <v>1.0088240689248225</v>
      </c>
      <c r="H102" s="302">
        <v>0.24766698144690502</v>
      </c>
      <c r="I102" s="302">
        <v>9.2938860688739799E-2</v>
      </c>
      <c r="J102" s="302">
        <f t="shared" si="52"/>
        <v>1.3494299110604673</v>
      </c>
      <c r="K102" s="303"/>
      <c r="L102" s="302">
        <v>0.58743815141362232</v>
      </c>
      <c r="M102" s="302">
        <v>0.16942466856988408</v>
      </c>
      <c r="N102" s="302">
        <v>8.8031065167438097E-2</v>
      </c>
      <c r="O102" s="302">
        <f t="shared" si="51"/>
        <v>0.84489388515094443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22.770435547500636</v>
      </c>
      <c r="C104" s="311">
        <f t="shared" ref="C104:E104" si="53">SUM(C94:C102)</f>
        <v>1.2730938113557562</v>
      </c>
      <c r="D104" s="311">
        <f t="shared" si="53"/>
        <v>2.2784706411435867</v>
      </c>
      <c r="E104" s="311">
        <f t="shared" si="53"/>
        <v>26.321999999999981</v>
      </c>
      <c r="F104" s="311"/>
      <c r="G104" s="311">
        <f t="shared" ref="G104:J104" si="54">SUM(G94:G102)</f>
        <v>22.903579792832822</v>
      </c>
      <c r="H104" s="311">
        <f t="shared" si="54"/>
        <v>2.2604543364372169</v>
      </c>
      <c r="I104" s="311">
        <f t="shared" si="54"/>
        <v>1.5179658707299934</v>
      </c>
      <c r="J104" s="311">
        <f t="shared" si="54"/>
        <v>26.682000000000034</v>
      </c>
      <c r="K104" s="311"/>
      <c r="L104" s="311">
        <f t="shared" ref="L104:O104" si="55">SUM(L94:L102)</f>
        <v>21.156035018699608</v>
      </c>
      <c r="M104" s="311">
        <f t="shared" si="55"/>
        <v>2.035033998244673</v>
      </c>
      <c r="N104" s="311">
        <f t="shared" si="55"/>
        <v>1.3829309830557035</v>
      </c>
      <c r="O104" s="311">
        <f t="shared" si="55"/>
        <v>24.573999999999984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4.8341036831630636E-2</v>
      </c>
      <c r="C111" s="302">
        <v>1.7156084104971033E-3</v>
      </c>
      <c r="D111" s="302">
        <v>4.6058795576293787E-3</v>
      </c>
      <c r="E111" s="302">
        <f>SUM(B111:D111)</f>
        <v>5.4662524799757119E-2</v>
      </c>
      <c r="F111" s="303"/>
      <c r="G111" s="302">
        <v>5.1976995390004804E-2</v>
      </c>
      <c r="H111" s="302">
        <v>2.2995217104372898E-3</v>
      </c>
      <c r="I111" s="302">
        <v>0</v>
      </c>
      <c r="J111" s="302">
        <f>SUM(G111:I111)</f>
        <v>5.4276517100442095E-2</v>
      </c>
      <c r="K111" s="303"/>
      <c r="L111" s="302">
        <v>5.4836806861045022E-2</v>
      </c>
      <c r="M111" s="302">
        <v>2.1705981435492113E-3</v>
      </c>
      <c r="N111" s="302">
        <v>0</v>
      </c>
      <c r="O111" s="302">
        <f>SUM(L111:N111)</f>
        <v>5.7007405004594232E-2</v>
      </c>
    </row>
    <row r="112" spans="1:15" s="236" customFormat="1" x14ac:dyDescent="0.2">
      <c r="A112" s="237" t="str">
        <f>name!E$5</f>
        <v>Professional occupations</v>
      </c>
      <c r="B112" s="302">
        <v>0.11145617029670783</v>
      </c>
      <c r="C112" s="302">
        <v>2.1609762935988434E-3</v>
      </c>
      <c r="D112" s="302">
        <v>6.3877873133660872E-3</v>
      </c>
      <c r="E112" s="302">
        <f t="shared" ref="E112:E119" si="56">SUM(B112:D112)</f>
        <v>0.12000493390367277</v>
      </c>
      <c r="F112" s="303"/>
      <c r="G112" s="302">
        <v>0.12883258675121961</v>
      </c>
      <c r="H112" s="302">
        <v>2.6070163964549346E-3</v>
      </c>
      <c r="I112" s="302">
        <v>0</v>
      </c>
      <c r="J112" s="302">
        <f t="shared" ref="J112:J114" si="57">SUM(G112:I112)</f>
        <v>0.13143960314767456</v>
      </c>
      <c r="K112" s="303"/>
      <c r="L112" s="302">
        <v>0.14375004369029518</v>
      </c>
      <c r="M112" s="302">
        <v>3.0405363082950123E-3</v>
      </c>
      <c r="N112" s="302">
        <v>0</v>
      </c>
      <c r="O112" s="302">
        <f t="shared" ref="O112:O119" si="58">SUM(L112:N112)</f>
        <v>0.14679057999859019</v>
      </c>
    </row>
    <row r="113" spans="1:15" s="236" customFormat="1" x14ac:dyDescent="0.2">
      <c r="A113" s="237" t="str">
        <f>name!E$6</f>
        <v>Associate professional occupations</v>
      </c>
      <c r="B113" s="302">
        <v>7.6129876376888797E-2</v>
      </c>
      <c r="C113" s="302">
        <v>2.9231787549119171E-3</v>
      </c>
      <c r="D113" s="302">
        <v>2.4840204724031183E-3</v>
      </c>
      <c r="E113" s="302">
        <f t="shared" si="56"/>
        <v>8.153707560420384E-2</v>
      </c>
      <c r="F113" s="303"/>
      <c r="G113" s="302">
        <v>8.8075144539953312E-2</v>
      </c>
      <c r="H113" s="302">
        <v>3.0613426086709516E-3</v>
      </c>
      <c r="I113" s="302">
        <v>0</v>
      </c>
      <c r="J113" s="302">
        <f t="shared" si="57"/>
        <v>9.1136487148624268E-2</v>
      </c>
      <c r="K113" s="303"/>
      <c r="L113" s="302">
        <v>7.6817766017876835E-2</v>
      </c>
      <c r="M113" s="302">
        <v>2.8365447156323354E-3</v>
      </c>
      <c r="N113" s="302">
        <v>0</v>
      </c>
      <c r="O113" s="302">
        <f t="shared" si="58"/>
        <v>7.9654310733509176E-2</v>
      </c>
    </row>
    <row r="114" spans="1:15" s="236" customFormat="1" x14ac:dyDescent="0.2">
      <c r="A114" s="237" t="str">
        <f>name!E$7</f>
        <v>Administrative and secretarial occupations</v>
      </c>
      <c r="B114" s="302">
        <v>5.4451278282983157E-2</v>
      </c>
      <c r="C114" s="302">
        <v>1.0831624790875452E-2</v>
      </c>
      <c r="D114" s="302">
        <v>1.502447083302405E-3</v>
      </c>
      <c r="E114" s="302">
        <f t="shared" si="56"/>
        <v>6.6785350157161014E-2</v>
      </c>
      <c r="F114" s="303"/>
      <c r="G114" s="302">
        <v>5.5177157767499097E-2</v>
      </c>
      <c r="H114" s="302">
        <v>9.8152779783616268E-3</v>
      </c>
      <c r="I114" s="302">
        <v>0</v>
      </c>
      <c r="J114" s="302">
        <f t="shared" si="57"/>
        <v>6.4992435745860722E-2</v>
      </c>
      <c r="K114" s="303"/>
      <c r="L114" s="302">
        <v>3.7513575364252143E-2</v>
      </c>
      <c r="M114" s="302">
        <v>7.3583032999683766E-3</v>
      </c>
      <c r="N114" s="302">
        <v>0</v>
      </c>
      <c r="O114" s="302">
        <f t="shared" si="58"/>
        <v>4.4871878664220516E-2</v>
      </c>
    </row>
    <row r="115" spans="1:15" s="236" customFormat="1" x14ac:dyDescent="0.2">
      <c r="A115" s="237" t="str">
        <f>name!E$8</f>
        <v>Skilled trades occupations</v>
      </c>
      <c r="B115" s="302">
        <v>0.13508455396984292</v>
      </c>
      <c r="C115" s="302">
        <v>2.6020710925092456E-3</v>
      </c>
      <c r="D115" s="302">
        <v>6.6245249924615562E-3</v>
      </c>
      <c r="E115" s="302">
        <f t="shared" si="56"/>
        <v>0.14431115005481371</v>
      </c>
      <c r="F115" s="303"/>
      <c r="G115" s="302">
        <v>9.6223210086479799E-2</v>
      </c>
      <c r="H115" s="302">
        <v>1.11905730826131E-3</v>
      </c>
      <c r="I115" s="302">
        <v>0</v>
      </c>
      <c r="J115" s="302">
        <f>SUM(G115:I115)</f>
        <v>9.7342267394741111E-2</v>
      </c>
      <c r="K115" s="303"/>
      <c r="L115" s="302">
        <v>7.8293954214546491E-2</v>
      </c>
      <c r="M115" s="302">
        <v>1.581764297455892E-3</v>
      </c>
      <c r="N115" s="302">
        <v>0</v>
      </c>
      <c r="O115" s="302">
        <f t="shared" si="58"/>
        <v>7.9875718512002383E-2</v>
      </c>
    </row>
    <row r="116" spans="1:15" s="236" customFormat="1" x14ac:dyDescent="0.2">
      <c r="A116" s="237" t="str">
        <f>name!E$9</f>
        <v>Caring, leisure and other service occupations</v>
      </c>
      <c r="B116" s="302">
        <v>4.2736059929244629E-3</v>
      </c>
      <c r="C116" s="302">
        <v>1.6173195954902351E-3</v>
      </c>
      <c r="D116" s="302">
        <v>2.8929743210810585E-4</v>
      </c>
      <c r="E116" s="302">
        <f t="shared" si="56"/>
        <v>6.1802230205228043E-3</v>
      </c>
      <c r="F116" s="303"/>
      <c r="G116" s="302">
        <v>3.945957991204084E-3</v>
      </c>
      <c r="H116" s="302">
        <v>1.2048057889114329E-3</v>
      </c>
      <c r="I116" s="302">
        <v>0</v>
      </c>
      <c r="J116" s="302">
        <f t="shared" ref="J116:J119" si="59">SUM(G116:I116)</f>
        <v>5.1507637801155165E-3</v>
      </c>
      <c r="K116" s="303"/>
      <c r="L116" s="302">
        <v>3.3821052931319704E-3</v>
      </c>
      <c r="M116" s="302">
        <v>7.2946238459170966E-4</v>
      </c>
      <c r="N116" s="302">
        <v>0</v>
      </c>
      <c r="O116" s="302">
        <f t="shared" si="58"/>
        <v>4.1115676777236801E-3</v>
      </c>
    </row>
    <row r="117" spans="1:15" s="236" customFormat="1" x14ac:dyDescent="0.2">
      <c r="A117" s="237" t="str">
        <f>name!E$10</f>
        <v>Sales and customer service occupations</v>
      </c>
      <c r="B117" s="302">
        <v>2.9347094167804726E-2</v>
      </c>
      <c r="C117" s="302">
        <v>1.2360938009019164E-2</v>
      </c>
      <c r="D117" s="302">
        <v>2.9333900968725739E-3</v>
      </c>
      <c r="E117" s="302">
        <f t="shared" si="56"/>
        <v>4.4641422273696461E-2</v>
      </c>
      <c r="F117" s="303"/>
      <c r="G117" s="302">
        <v>2.9273772242968704E-2</v>
      </c>
      <c r="H117" s="302">
        <v>1.2203418821187762E-2</v>
      </c>
      <c r="I117" s="302">
        <v>0</v>
      </c>
      <c r="J117" s="302">
        <f t="shared" si="59"/>
        <v>4.1477191064156468E-2</v>
      </c>
      <c r="K117" s="303"/>
      <c r="L117" s="302">
        <v>3.4885320239334078E-2</v>
      </c>
      <c r="M117" s="302">
        <v>1.3401967533219303E-2</v>
      </c>
      <c r="N117" s="302">
        <v>0</v>
      </c>
      <c r="O117" s="302">
        <f t="shared" si="58"/>
        <v>4.8287287772553381E-2</v>
      </c>
    </row>
    <row r="118" spans="1:15" s="236" customFormat="1" x14ac:dyDescent="0.2">
      <c r="A118" s="237" t="str">
        <f>name!E$11</f>
        <v>Process, plant and machine operatives</v>
      </c>
      <c r="B118" s="302">
        <v>2.5437725098089364E-2</v>
      </c>
      <c r="C118" s="302">
        <v>1.084207378258043E-3</v>
      </c>
      <c r="D118" s="302">
        <v>3.1234898629385012E-3</v>
      </c>
      <c r="E118" s="302">
        <f t="shared" si="56"/>
        <v>2.964542233928591E-2</v>
      </c>
      <c r="F118" s="303"/>
      <c r="G118" s="302">
        <v>1.8456504254945966E-2</v>
      </c>
      <c r="H118" s="302">
        <v>7.9510644318225648E-4</v>
      </c>
      <c r="I118" s="302">
        <v>0</v>
      </c>
      <c r="J118" s="302">
        <f t="shared" si="59"/>
        <v>1.9251610698128221E-2</v>
      </c>
      <c r="K118" s="303"/>
      <c r="L118" s="302">
        <v>1.9067554708813335E-2</v>
      </c>
      <c r="M118" s="302">
        <v>1.0964138998524793E-3</v>
      </c>
      <c r="N118" s="302">
        <v>0</v>
      </c>
      <c r="O118" s="302">
        <f t="shared" si="58"/>
        <v>2.0163968608665813E-2</v>
      </c>
    </row>
    <row r="119" spans="1:15" s="236" customFormat="1" x14ac:dyDescent="0.2">
      <c r="A119" s="237" t="str">
        <f>name!E$12</f>
        <v>Elementary occupations</v>
      </c>
      <c r="B119" s="302">
        <v>6.6373940149571679E-3</v>
      </c>
      <c r="C119" s="302">
        <v>1.3870661573791116E-3</v>
      </c>
      <c r="D119" s="302">
        <v>1.2074376745496607E-3</v>
      </c>
      <c r="E119" s="302">
        <f t="shared" si="56"/>
        <v>9.2318978468859409E-3</v>
      </c>
      <c r="F119" s="303"/>
      <c r="G119" s="302">
        <v>4.9335676950387165E-3</v>
      </c>
      <c r="H119" s="302">
        <v>9.9955622521810087E-4</v>
      </c>
      <c r="I119" s="302">
        <v>0</v>
      </c>
      <c r="J119" s="302">
        <f t="shared" si="59"/>
        <v>5.9331239202568171E-3</v>
      </c>
      <c r="K119" s="303"/>
      <c r="L119" s="302">
        <v>2.7399183321627717E-3</v>
      </c>
      <c r="M119" s="302">
        <v>4.9736469597775799E-4</v>
      </c>
      <c r="N119" s="302">
        <v>0</v>
      </c>
      <c r="O119" s="302">
        <f t="shared" si="58"/>
        <v>3.2372830281405295E-3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0.49115873503182911</v>
      </c>
      <c r="C121" s="311">
        <f t="shared" ref="C121:E121" si="60">SUM(C111:C119)</f>
        <v>3.6682990482539105E-2</v>
      </c>
      <c r="D121" s="311">
        <f t="shared" si="60"/>
        <v>2.9158274485631391E-2</v>
      </c>
      <c r="E121" s="311">
        <f t="shared" si="60"/>
        <v>0.55699999999999961</v>
      </c>
      <c r="F121" s="311"/>
      <c r="G121" s="311">
        <f t="shared" ref="G121:J121" si="61">SUM(G111:G119)</f>
        <v>0.47689489671931407</v>
      </c>
      <c r="H121" s="311">
        <f t="shared" si="61"/>
        <v>3.4105103280685667E-2</v>
      </c>
      <c r="I121" s="311">
        <f t="shared" si="61"/>
        <v>0</v>
      </c>
      <c r="J121" s="311">
        <f t="shared" si="61"/>
        <v>0.51099999999999979</v>
      </c>
      <c r="K121" s="311"/>
      <c r="L121" s="311">
        <f t="shared" ref="L121:O121" si="62">SUM(L111:L119)</f>
        <v>0.45128704472145786</v>
      </c>
      <c r="M121" s="311">
        <f t="shared" si="62"/>
        <v>3.2712955278542073E-2</v>
      </c>
      <c r="N121" s="311">
        <f t="shared" si="62"/>
        <v>0</v>
      </c>
      <c r="O121" s="311">
        <f t="shared" si="62"/>
        <v>0.48399999999999987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0.22605874098334863</v>
      </c>
      <c r="C128" s="302">
        <v>8.7497065241114499E-3</v>
      </c>
      <c r="D128" s="302">
        <v>2.5673926301787213E-2</v>
      </c>
      <c r="E128" s="302">
        <f>SUM(B128:D128)</f>
        <v>0.26048237380924727</v>
      </c>
      <c r="F128" s="303"/>
      <c r="G128" s="302">
        <v>0.20655651753688756</v>
      </c>
      <c r="H128" s="302">
        <v>5.2473584939193768E-2</v>
      </c>
      <c r="I128" s="302">
        <v>1.2999845561788392E-3</v>
      </c>
      <c r="J128" s="302">
        <f>SUM(G128:I128)</f>
        <v>0.26033008703226018</v>
      </c>
      <c r="K128" s="303"/>
      <c r="L128" s="302">
        <v>0.2283627434680123</v>
      </c>
      <c r="M128" s="302">
        <v>7.7367966874557256E-2</v>
      </c>
      <c r="N128" s="302">
        <v>1.4157900395000826E-3</v>
      </c>
      <c r="O128" s="302">
        <f>SUM(L128:N128)</f>
        <v>0.30714650038206964</v>
      </c>
    </row>
    <row r="129" spans="1:15" s="236" customFormat="1" x14ac:dyDescent="0.2">
      <c r="A129" s="237" t="str">
        <f>name!E$5</f>
        <v>Professional occupations</v>
      </c>
      <c r="B129" s="302">
        <v>0.23395500848442471</v>
      </c>
      <c r="C129" s="302">
        <v>1.9340726396846447E-2</v>
      </c>
      <c r="D129" s="302">
        <v>1.6739389593458012E-2</v>
      </c>
      <c r="E129" s="302">
        <f t="shared" ref="E129:E136" si="63">SUM(B129:D129)</f>
        <v>0.27003512447472916</v>
      </c>
      <c r="F129" s="303"/>
      <c r="G129" s="302">
        <v>0.23790405999805897</v>
      </c>
      <c r="H129" s="302">
        <v>5.3649173203676681E-2</v>
      </c>
      <c r="I129" s="302">
        <v>1.8993658324016327E-3</v>
      </c>
      <c r="J129" s="302">
        <f t="shared" ref="J129:J131" si="64">SUM(G129:I129)</f>
        <v>0.29345259903413728</v>
      </c>
      <c r="K129" s="303"/>
      <c r="L129" s="302">
        <v>0.27968021189216102</v>
      </c>
      <c r="M129" s="302">
        <v>6.5696982475311874E-2</v>
      </c>
      <c r="N129" s="302">
        <v>1.7723461934630934E-3</v>
      </c>
      <c r="O129" s="302">
        <f t="shared" ref="O129:O136" si="65">SUM(L129:N129)</f>
        <v>0.347149540560936</v>
      </c>
    </row>
    <row r="130" spans="1:15" s="236" customFormat="1" x14ac:dyDescent="0.2">
      <c r="A130" s="237" t="str">
        <f>name!E$6</f>
        <v>Associate professional occupations</v>
      </c>
      <c r="B130" s="302">
        <v>0.30577517265742182</v>
      </c>
      <c r="C130" s="302">
        <v>3.9607945756569507E-2</v>
      </c>
      <c r="D130" s="302">
        <v>1.8789843791744514E-2</v>
      </c>
      <c r="E130" s="302">
        <f t="shared" si="63"/>
        <v>0.36417296220573586</v>
      </c>
      <c r="F130" s="303"/>
      <c r="G130" s="302">
        <v>0.32761282600970637</v>
      </c>
      <c r="H130" s="302">
        <v>9.2985174105532059E-2</v>
      </c>
      <c r="I130" s="302">
        <v>2.0860699175609008E-3</v>
      </c>
      <c r="J130" s="302">
        <f t="shared" si="64"/>
        <v>0.42268407003279929</v>
      </c>
      <c r="K130" s="303"/>
      <c r="L130" s="302">
        <v>0.42712361953338029</v>
      </c>
      <c r="M130" s="302">
        <v>0.10167420559064869</v>
      </c>
      <c r="N130" s="302">
        <v>2.6608121346866857E-3</v>
      </c>
      <c r="O130" s="302">
        <f t="shared" si="65"/>
        <v>0.53145863725871567</v>
      </c>
    </row>
    <row r="131" spans="1:15" s="236" customFormat="1" x14ac:dyDescent="0.2">
      <c r="A131" s="237" t="str">
        <f>name!E$7</f>
        <v>Administrative and secretarial occupations</v>
      </c>
      <c r="B131" s="302">
        <v>0.17646441897093923</v>
      </c>
      <c r="C131" s="302">
        <v>5.9611723870774978E-2</v>
      </c>
      <c r="D131" s="302">
        <v>5.2474064025379574E-3</v>
      </c>
      <c r="E131" s="302">
        <f t="shared" si="63"/>
        <v>0.24132354924425217</v>
      </c>
      <c r="F131" s="303"/>
      <c r="G131" s="302">
        <v>0.17125098952685014</v>
      </c>
      <c r="H131" s="302">
        <v>0.16556225622956097</v>
      </c>
      <c r="I131" s="302">
        <v>5.5475152032341828E-4</v>
      </c>
      <c r="J131" s="302">
        <f t="shared" si="64"/>
        <v>0.33736799727673455</v>
      </c>
      <c r="K131" s="303"/>
      <c r="L131" s="302">
        <v>0.14585810122020257</v>
      </c>
      <c r="M131" s="302">
        <v>0.16519639555684595</v>
      </c>
      <c r="N131" s="302">
        <v>4.5704862781296973E-4</v>
      </c>
      <c r="O131" s="302">
        <f t="shared" si="65"/>
        <v>0.31151154540486153</v>
      </c>
    </row>
    <row r="132" spans="1:15" s="236" customFormat="1" x14ac:dyDescent="0.2">
      <c r="A132" s="237" t="str">
        <f>name!E$8</f>
        <v>Skilled trades occupations</v>
      </c>
      <c r="B132" s="302">
        <v>0.26376600410366707</v>
      </c>
      <c r="C132" s="302">
        <v>9.5946696443914882E-3</v>
      </c>
      <c r="D132" s="302">
        <v>4.7339303461945204E-2</v>
      </c>
      <c r="E132" s="302">
        <f t="shared" si="63"/>
        <v>0.32069997721000376</v>
      </c>
      <c r="F132" s="303"/>
      <c r="G132" s="302">
        <v>0.18346026022950115</v>
      </c>
      <c r="H132" s="302">
        <v>7.651399004689749E-2</v>
      </c>
      <c r="I132" s="302">
        <v>2.6702360680061123E-3</v>
      </c>
      <c r="J132" s="302">
        <f>SUM(G132:I132)</f>
        <v>0.26264448634440474</v>
      </c>
      <c r="K132" s="303"/>
      <c r="L132" s="302">
        <v>0.18683831201887852</v>
      </c>
      <c r="M132" s="302">
        <v>0.11138442426975302</v>
      </c>
      <c r="N132" s="302">
        <v>2.8268319719015325E-3</v>
      </c>
      <c r="O132" s="302">
        <f t="shared" si="65"/>
        <v>0.30104956826053308</v>
      </c>
    </row>
    <row r="133" spans="1:15" s="236" customFormat="1" x14ac:dyDescent="0.2">
      <c r="A133" s="237" t="str">
        <f>name!E$9</f>
        <v>Caring, leisure and other service occupations</v>
      </c>
      <c r="B133" s="302">
        <v>5.2813413896911958E-2</v>
      </c>
      <c r="C133" s="302">
        <v>6.7430599103895641E-3</v>
      </c>
      <c r="D133" s="302">
        <v>9.5466216955201796E-3</v>
      </c>
      <c r="E133" s="302">
        <f t="shared" si="63"/>
        <v>6.9103095502821704E-2</v>
      </c>
      <c r="F133" s="303"/>
      <c r="G133" s="302">
        <v>5.3098208960456104E-2</v>
      </c>
      <c r="H133" s="302">
        <v>1.4193308270247151E-2</v>
      </c>
      <c r="I133" s="302">
        <v>1.0362421438619691E-3</v>
      </c>
      <c r="J133" s="302">
        <f t="shared" ref="J133:J136" si="66">SUM(G133:I133)</f>
        <v>6.8327759374565228E-2</v>
      </c>
      <c r="K133" s="303"/>
      <c r="L133" s="302">
        <v>6.9847659016221988E-2</v>
      </c>
      <c r="M133" s="302">
        <v>1.0493053478029278E-2</v>
      </c>
      <c r="N133" s="302">
        <v>1.1827358583187378E-3</v>
      </c>
      <c r="O133" s="302">
        <f t="shared" si="65"/>
        <v>8.1523448352569999E-2</v>
      </c>
    </row>
    <row r="134" spans="1:15" s="236" customFormat="1" x14ac:dyDescent="0.2">
      <c r="A134" s="237" t="str">
        <f>name!E$10</f>
        <v>Sales and customer service occupations</v>
      </c>
      <c r="B134" s="302">
        <v>6.6435193096685052E-2</v>
      </c>
      <c r="C134" s="302">
        <v>2.2287295698950039E-2</v>
      </c>
      <c r="D134" s="302">
        <v>7.3810757846694023E-3</v>
      </c>
      <c r="E134" s="302">
        <f t="shared" si="63"/>
        <v>9.6103564580304487E-2</v>
      </c>
      <c r="F134" s="303"/>
      <c r="G134" s="302">
        <v>5.9369330543629965E-2</v>
      </c>
      <c r="H134" s="302">
        <v>8.3723179038033294E-2</v>
      </c>
      <c r="I134" s="302">
        <v>2.98782998945253E-4</v>
      </c>
      <c r="J134" s="302">
        <f t="shared" si="66"/>
        <v>0.14339129258060851</v>
      </c>
      <c r="K134" s="303"/>
      <c r="L134" s="302">
        <v>7.3287281469763349E-2</v>
      </c>
      <c r="M134" s="302">
        <v>6.5920318765777627E-2</v>
      </c>
      <c r="N134" s="302">
        <v>2.4713500050282131E-4</v>
      </c>
      <c r="O134" s="302">
        <f t="shared" si="65"/>
        <v>0.13945473523604379</v>
      </c>
    </row>
    <row r="135" spans="1:15" s="236" customFormat="1" x14ac:dyDescent="0.2">
      <c r="A135" s="237" t="str">
        <f>name!E$11</f>
        <v>Process, plant and machine operatives</v>
      </c>
      <c r="B135" s="302">
        <v>0.6357579499911209</v>
      </c>
      <c r="C135" s="302">
        <v>9.7900187480536808E-3</v>
      </c>
      <c r="D135" s="302">
        <v>7.5520792225931381E-3</v>
      </c>
      <c r="E135" s="302">
        <f t="shared" si="63"/>
        <v>0.65310004796176768</v>
      </c>
      <c r="F135" s="303"/>
      <c r="G135" s="302">
        <v>0.42133972421555588</v>
      </c>
      <c r="H135" s="302">
        <v>0.10994633684120336</v>
      </c>
      <c r="I135" s="302">
        <v>4.614072681367558E-4</v>
      </c>
      <c r="J135" s="302">
        <f t="shared" si="66"/>
        <v>0.53174746832489594</v>
      </c>
      <c r="K135" s="303"/>
      <c r="L135" s="302">
        <v>0.50054279108242716</v>
      </c>
      <c r="M135" s="302">
        <v>0.1529387990833162</v>
      </c>
      <c r="N135" s="302">
        <v>1.9794587524151074E-4</v>
      </c>
      <c r="O135" s="302">
        <f t="shared" si="65"/>
        <v>0.65367953604098483</v>
      </c>
    </row>
    <row r="136" spans="1:15" s="236" customFormat="1" x14ac:dyDescent="0.2">
      <c r="A136" s="237" t="str">
        <f>name!E$12</f>
        <v>Elementary occupations</v>
      </c>
      <c r="B136" s="302">
        <v>0.44689998380096524</v>
      </c>
      <c r="C136" s="302">
        <v>3.967645141185501E-2</v>
      </c>
      <c r="D136" s="302">
        <v>1.4402869798309069E-2</v>
      </c>
      <c r="E136" s="302">
        <f t="shared" si="63"/>
        <v>0.50097930501112931</v>
      </c>
      <c r="F136" s="303"/>
      <c r="G136" s="302">
        <v>0.29042667694102658</v>
      </c>
      <c r="H136" s="302">
        <v>7.4711171357181402E-2</v>
      </c>
      <c r="I136" s="302">
        <v>9.1639170138758204E-4</v>
      </c>
      <c r="J136" s="302">
        <f t="shared" si="66"/>
        <v>0.36605423999959558</v>
      </c>
      <c r="K136" s="303"/>
      <c r="L136" s="302">
        <v>0.24460705437282615</v>
      </c>
      <c r="M136" s="302">
        <v>5.138512003576258E-2</v>
      </c>
      <c r="N136" s="302">
        <v>1.0343140946968107E-3</v>
      </c>
      <c r="O136" s="302">
        <f t="shared" si="65"/>
        <v>0.2970264885032855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2.4079258859854846</v>
      </c>
      <c r="C138" s="311">
        <f t="shared" ref="C138:E138" si="67">SUM(C128:C136)</f>
        <v>0.21540159796194219</v>
      </c>
      <c r="D138" s="311">
        <f t="shared" si="67"/>
        <v>0.15267251605256468</v>
      </c>
      <c r="E138" s="311">
        <f t="shared" si="67"/>
        <v>2.7759999999999918</v>
      </c>
      <c r="F138" s="311"/>
      <c r="G138" s="311">
        <f t="shared" ref="G138:J138" si="68">SUM(G128:G136)</f>
        <v>1.9510185939616729</v>
      </c>
      <c r="H138" s="311">
        <f t="shared" si="68"/>
        <v>0.72375817403152631</v>
      </c>
      <c r="I138" s="311">
        <f t="shared" si="68"/>
        <v>1.1223232006802464E-2</v>
      </c>
      <c r="J138" s="311">
        <f t="shared" si="68"/>
        <v>2.6860000000000008</v>
      </c>
      <c r="K138" s="311"/>
      <c r="L138" s="311">
        <f t="shared" ref="L138:O138" si="69">SUM(L128:L136)</f>
        <v>2.1561477740738733</v>
      </c>
      <c r="M138" s="311">
        <f t="shared" si="69"/>
        <v>0.8020572661300025</v>
      </c>
      <c r="N138" s="311">
        <f t="shared" si="69"/>
        <v>1.1794959796124245E-2</v>
      </c>
      <c r="O138" s="311">
        <f t="shared" si="69"/>
        <v>2.97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1.0700747812294868</v>
      </c>
      <c r="C145" s="302">
        <v>0.14581341504918904</v>
      </c>
      <c r="D145" s="302">
        <v>0.38143229747792262</v>
      </c>
      <c r="E145" s="302">
        <f>SUM(B145:D145)</f>
        <v>1.5973204937565986</v>
      </c>
      <c r="F145" s="303"/>
      <c r="G145" s="302">
        <v>1.3119771928624899</v>
      </c>
      <c r="H145" s="302">
        <v>0.2239454277696441</v>
      </c>
      <c r="I145" s="302">
        <v>1.016535070607077</v>
      </c>
      <c r="J145" s="302">
        <f>SUM(G145:I145)</f>
        <v>2.5524576912392112</v>
      </c>
      <c r="K145" s="303"/>
      <c r="L145" s="302">
        <v>1.4238791999011393</v>
      </c>
      <c r="M145" s="302">
        <v>0.25535274543212794</v>
      </c>
      <c r="N145" s="302">
        <v>1.0646039299435281</v>
      </c>
      <c r="O145" s="302">
        <f>SUM(L145:N145)</f>
        <v>2.7438358752767957</v>
      </c>
    </row>
    <row r="146" spans="1:15" s="236" customFormat="1" x14ac:dyDescent="0.2">
      <c r="A146" s="237" t="str">
        <f>name!E$5</f>
        <v>Professional occupations</v>
      </c>
      <c r="B146" s="302">
        <v>1.8815640333023602</v>
      </c>
      <c r="C146" s="302">
        <v>0.10187226552409728</v>
      </c>
      <c r="D146" s="302">
        <v>0.27401085160847094</v>
      </c>
      <c r="E146" s="302">
        <f t="shared" ref="E146:E153" si="70">SUM(B146:D146)</f>
        <v>2.2574471504349285</v>
      </c>
      <c r="F146" s="303"/>
      <c r="G146" s="302">
        <v>2.519629119713223</v>
      </c>
      <c r="H146" s="302">
        <v>0.13488019212566804</v>
      </c>
      <c r="I146" s="302">
        <v>0.6832927172158294</v>
      </c>
      <c r="J146" s="302">
        <f t="shared" ref="J146:J148" si="71">SUM(G146:I146)</f>
        <v>3.3378020290547203</v>
      </c>
      <c r="K146" s="303"/>
      <c r="L146" s="302">
        <v>3.092485502081916</v>
      </c>
      <c r="M146" s="302">
        <v>0.16145300873653345</v>
      </c>
      <c r="N146" s="302">
        <v>0.55452116305631938</v>
      </c>
      <c r="O146" s="302">
        <f t="shared" ref="O146:O153" si="72">SUM(L146:N146)</f>
        <v>3.8084596738747689</v>
      </c>
    </row>
    <row r="147" spans="1:15" s="236" customFormat="1" x14ac:dyDescent="0.2">
      <c r="A147" s="237" t="str">
        <f>name!E$6</f>
        <v>Associate professional occupations</v>
      </c>
      <c r="B147" s="302">
        <v>0.91810045418836805</v>
      </c>
      <c r="C147" s="302">
        <v>0.13793991723266857</v>
      </c>
      <c r="D147" s="302">
        <v>9.8629282955272263E-2</v>
      </c>
      <c r="E147" s="302">
        <f t="shared" si="70"/>
        <v>1.1546696543763089</v>
      </c>
      <c r="F147" s="303"/>
      <c r="G147" s="302">
        <v>1.1909116025448947</v>
      </c>
      <c r="H147" s="302">
        <v>0.16863276423483786</v>
      </c>
      <c r="I147" s="302">
        <v>0.19246548558768731</v>
      </c>
      <c r="J147" s="302">
        <f t="shared" si="71"/>
        <v>1.5520098523674197</v>
      </c>
      <c r="K147" s="303"/>
      <c r="L147" s="302">
        <v>1.1877545600390995</v>
      </c>
      <c r="M147" s="302">
        <v>0.17039716726151363</v>
      </c>
      <c r="N147" s="302">
        <v>0.18082306807312973</v>
      </c>
      <c r="O147" s="302">
        <f t="shared" si="72"/>
        <v>1.5389747953737429</v>
      </c>
    </row>
    <row r="148" spans="1:15" s="236" customFormat="1" x14ac:dyDescent="0.2">
      <c r="A148" s="237" t="str">
        <f>name!E$7</f>
        <v>Administrative and secretarial occupations</v>
      </c>
      <c r="B148" s="302">
        <v>1.13247491253025</v>
      </c>
      <c r="C148" s="302">
        <v>0.78399065384511579</v>
      </c>
      <c r="D148" s="302">
        <v>0.2162197861738635</v>
      </c>
      <c r="E148" s="302">
        <f t="shared" si="70"/>
        <v>2.1326853525492293</v>
      </c>
      <c r="F148" s="303"/>
      <c r="G148" s="302">
        <v>1.2401089095928159</v>
      </c>
      <c r="H148" s="302">
        <v>0.75176570723487179</v>
      </c>
      <c r="I148" s="302">
        <v>0.22900187454459178</v>
      </c>
      <c r="J148" s="302">
        <f t="shared" si="71"/>
        <v>2.2208764913722794</v>
      </c>
      <c r="K148" s="303"/>
      <c r="L148" s="302">
        <v>0.98836203017171831</v>
      </c>
      <c r="M148" s="302">
        <v>0.76364038804631329</v>
      </c>
      <c r="N148" s="302">
        <v>0.19362700926417778</v>
      </c>
      <c r="O148" s="302">
        <f t="shared" si="72"/>
        <v>1.9456294274822095</v>
      </c>
    </row>
    <row r="149" spans="1:15" s="236" customFormat="1" x14ac:dyDescent="0.2">
      <c r="A149" s="237" t="str">
        <f>name!E$8</f>
        <v>Skilled trades occupations</v>
      </c>
      <c r="B149" s="302">
        <v>6.0858502220867337</v>
      </c>
      <c r="C149" s="302">
        <v>0.33598432275889356</v>
      </c>
      <c r="D149" s="302">
        <v>5.14354905518673</v>
      </c>
      <c r="E149" s="302">
        <f t="shared" si="70"/>
        <v>11.565383600032357</v>
      </c>
      <c r="F149" s="303"/>
      <c r="G149" s="302">
        <v>5.0094204863248599</v>
      </c>
      <c r="H149" s="302">
        <v>0.17042738782917236</v>
      </c>
      <c r="I149" s="302">
        <v>8.9727430410163205</v>
      </c>
      <c r="J149" s="302">
        <f>SUM(G149:I149)</f>
        <v>14.152590915170354</v>
      </c>
      <c r="K149" s="303"/>
      <c r="L149" s="302">
        <v>4.2857791825150526</v>
      </c>
      <c r="M149" s="302">
        <v>0.25033872952825897</v>
      </c>
      <c r="N149" s="302">
        <v>9.0163461775852891</v>
      </c>
      <c r="O149" s="302">
        <f t="shared" si="72"/>
        <v>13.5524640896286</v>
      </c>
    </row>
    <row r="150" spans="1:15" s="236" customFormat="1" x14ac:dyDescent="0.2">
      <c r="A150" s="237" t="str">
        <f>name!E$9</f>
        <v>Caring, leisure and other service occupations</v>
      </c>
      <c r="B150" s="302">
        <v>3.2327285065689167E-2</v>
      </c>
      <c r="C150" s="302">
        <v>1.7852744111033814E-2</v>
      </c>
      <c r="D150" s="302">
        <v>8.0567802551355493E-3</v>
      </c>
      <c r="E150" s="302">
        <f t="shared" si="70"/>
        <v>5.8236809431858536E-2</v>
      </c>
      <c r="F150" s="303"/>
      <c r="G150" s="302">
        <v>3.6239887644304629E-2</v>
      </c>
      <c r="H150" s="302">
        <v>1.6219628307178036E-2</v>
      </c>
      <c r="I150" s="302">
        <v>1.2036078042010697E-2</v>
      </c>
      <c r="J150" s="302">
        <f t="shared" ref="J150:J153" si="73">SUM(G150:I150)</f>
        <v>6.4495593993493361E-2</v>
      </c>
      <c r="K150" s="303"/>
      <c r="L150" s="302">
        <v>3.8420071093783252E-2</v>
      </c>
      <c r="M150" s="302">
        <v>1.4647268390948934E-2</v>
      </c>
      <c r="N150" s="302">
        <v>2.1957695301020399E-2</v>
      </c>
      <c r="O150" s="302">
        <f t="shared" si="72"/>
        <v>7.5025034785752592E-2</v>
      </c>
    </row>
    <row r="151" spans="1:15" s="236" customFormat="1" x14ac:dyDescent="0.2">
      <c r="A151" s="237" t="str">
        <f>name!E$10</f>
        <v>Sales and customer service occupations</v>
      </c>
      <c r="B151" s="302">
        <v>0.26460247799497688</v>
      </c>
      <c r="C151" s="302">
        <v>0.16903314806318775</v>
      </c>
      <c r="D151" s="302">
        <v>4.7243639020061907E-2</v>
      </c>
      <c r="E151" s="302">
        <f t="shared" si="70"/>
        <v>0.48087926507822654</v>
      </c>
      <c r="F151" s="303"/>
      <c r="G151" s="302">
        <v>0.28315471690832966</v>
      </c>
      <c r="H151" s="302">
        <v>0.17158027737718312</v>
      </c>
      <c r="I151" s="302">
        <v>7.8521298481004378E-2</v>
      </c>
      <c r="J151" s="302">
        <f t="shared" si="73"/>
        <v>0.5332562927665172</v>
      </c>
      <c r="K151" s="303"/>
      <c r="L151" s="302">
        <v>0.31908915335325383</v>
      </c>
      <c r="M151" s="302">
        <v>0.2066402415889961</v>
      </c>
      <c r="N151" s="302">
        <v>8.7509358942288173E-2</v>
      </c>
      <c r="O151" s="302">
        <f t="shared" si="72"/>
        <v>0.61323875388453808</v>
      </c>
    </row>
    <row r="152" spans="1:15" s="236" customFormat="1" x14ac:dyDescent="0.2">
      <c r="A152" s="237" t="str">
        <f>name!E$11</f>
        <v>Process, plant and machine operatives</v>
      </c>
      <c r="B152" s="302">
        <v>1.4497816671502068</v>
      </c>
      <c r="C152" s="302">
        <v>7.3904821991704867E-2</v>
      </c>
      <c r="D152" s="302">
        <v>0.34828829542005441</v>
      </c>
      <c r="E152" s="302">
        <f t="shared" si="70"/>
        <v>1.8719747845619661</v>
      </c>
      <c r="F152" s="303"/>
      <c r="G152" s="302">
        <v>1.2054008746390179</v>
      </c>
      <c r="H152" s="302">
        <v>6.8376338140703583E-2</v>
      </c>
      <c r="I152" s="302">
        <v>0.81797030538181292</v>
      </c>
      <c r="J152" s="302">
        <f t="shared" si="73"/>
        <v>2.0917475181615344</v>
      </c>
      <c r="K152" s="303"/>
      <c r="L152" s="302">
        <v>1.351270259859247</v>
      </c>
      <c r="M152" s="302">
        <v>8.4682355470596521E-2</v>
      </c>
      <c r="N152" s="302">
        <v>1.2116727353373835</v>
      </c>
      <c r="O152" s="302">
        <f t="shared" si="72"/>
        <v>2.6476253506672269</v>
      </c>
    </row>
    <row r="153" spans="1:15" s="236" customFormat="1" x14ac:dyDescent="0.2">
      <c r="A153" s="237" t="str">
        <f>name!E$12</f>
        <v>Elementary occupations</v>
      </c>
      <c r="B153" s="302">
        <v>0.77960202562346759</v>
      </c>
      <c r="C153" s="302">
        <v>0.41668228425346682</v>
      </c>
      <c r="D153" s="302">
        <v>0.44911857990157378</v>
      </c>
      <c r="E153" s="302">
        <f t="shared" si="70"/>
        <v>1.6454028897785082</v>
      </c>
      <c r="F153" s="303"/>
      <c r="G153" s="302">
        <v>0.63016542508335871</v>
      </c>
      <c r="H153" s="302">
        <v>0.31693409900661479</v>
      </c>
      <c r="I153" s="302">
        <v>0.81166409178452414</v>
      </c>
      <c r="J153" s="302">
        <f t="shared" si="73"/>
        <v>1.7587636158744977</v>
      </c>
      <c r="K153" s="303"/>
      <c r="L153" s="302">
        <v>0.51676601394140131</v>
      </c>
      <c r="M153" s="302">
        <v>0.24108036790075033</v>
      </c>
      <c r="N153" s="302">
        <v>1.1499006171842086</v>
      </c>
      <c r="O153" s="302">
        <f t="shared" si="72"/>
        <v>1.9077469990263602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13.61437785917154</v>
      </c>
      <c r="C155" s="311">
        <f t="shared" ref="C155:E155" si="74">SUM(C145:C153)</f>
        <v>2.1830735728293575</v>
      </c>
      <c r="D155" s="311">
        <f t="shared" si="74"/>
        <v>6.9665485679990855</v>
      </c>
      <c r="E155" s="311">
        <f t="shared" si="74"/>
        <v>22.763999999999982</v>
      </c>
      <c r="F155" s="311"/>
      <c r="G155" s="311">
        <f t="shared" ref="G155:J155" si="75">SUM(G145:G153)</f>
        <v>13.427008215313295</v>
      </c>
      <c r="H155" s="311">
        <f t="shared" si="75"/>
        <v>2.0227618220258741</v>
      </c>
      <c r="I155" s="311">
        <f t="shared" si="75"/>
        <v>12.814229962660857</v>
      </c>
      <c r="J155" s="311">
        <f t="shared" si="75"/>
        <v>28.264000000000021</v>
      </c>
      <c r="K155" s="311"/>
      <c r="L155" s="311">
        <f t="shared" ref="L155:O155" si="76">SUM(L145:L153)</f>
        <v>13.20380597295661</v>
      </c>
      <c r="M155" s="311">
        <f t="shared" si="76"/>
        <v>2.1482322723560388</v>
      </c>
      <c r="N155" s="311">
        <f t="shared" si="76"/>
        <v>13.480961754687346</v>
      </c>
      <c r="O155" s="311">
        <f t="shared" si="76"/>
        <v>28.832999999999995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5.2751138382447582</v>
      </c>
      <c r="C162" s="302">
        <v>0.60930174806399684</v>
      </c>
      <c r="D162" s="302">
        <v>1.2464957607178431</v>
      </c>
      <c r="E162" s="302">
        <f>SUM(B162:D162)</f>
        <v>7.1309113470265979</v>
      </c>
      <c r="F162" s="303"/>
      <c r="G162" s="302">
        <v>5.8543251319719039</v>
      </c>
      <c r="H162" s="302">
        <v>1.0519116921454379</v>
      </c>
      <c r="I162" s="302">
        <v>1.3145128737487162</v>
      </c>
      <c r="J162" s="302">
        <f>SUM(G162:I162)</f>
        <v>8.2207496978660579</v>
      </c>
      <c r="K162" s="303"/>
      <c r="L162" s="302">
        <v>6.7879580438584437</v>
      </c>
      <c r="M162" s="302">
        <v>1.3485683009594616</v>
      </c>
      <c r="N162" s="302">
        <v>1.5692291420358324</v>
      </c>
      <c r="O162" s="302">
        <f>SUM(L162:N162)</f>
        <v>9.7057554868537377</v>
      </c>
    </row>
    <row r="163" spans="1:15" s="236" customFormat="1" x14ac:dyDescent="0.2">
      <c r="A163" s="237" t="str">
        <f>name!E$5</f>
        <v>Professional occupations</v>
      </c>
      <c r="B163" s="302">
        <v>3.4203922411517844</v>
      </c>
      <c r="C163" s="302">
        <v>0.95028065163292241</v>
      </c>
      <c r="D163" s="302">
        <v>0.37844024311567331</v>
      </c>
      <c r="E163" s="302">
        <f t="shared" ref="E163:E170" si="77">SUM(B163:D163)</f>
        <v>4.7491131359003802</v>
      </c>
      <c r="F163" s="303"/>
      <c r="G163" s="302">
        <v>4.2978913792204771</v>
      </c>
      <c r="H163" s="302">
        <v>1.3193398463168786</v>
      </c>
      <c r="I163" s="302">
        <v>0.29445217650093969</v>
      </c>
      <c r="J163" s="302">
        <f t="shared" ref="J163:J165" si="78">SUM(G163:I163)</f>
        <v>5.911683402038296</v>
      </c>
      <c r="K163" s="303"/>
      <c r="L163" s="302">
        <v>5.6629180919242454</v>
      </c>
      <c r="M163" s="302">
        <v>1.6008098659755898</v>
      </c>
      <c r="N163" s="302">
        <v>0.22773912311266889</v>
      </c>
      <c r="O163" s="302">
        <f t="shared" ref="O163:O170" si="79">SUM(L163:N163)</f>
        <v>7.4914670810125044</v>
      </c>
    </row>
    <row r="164" spans="1:15" s="236" customFormat="1" x14ac:dyDescent="0.2">
      <c r="A164" s="237" t="str">
        <f>name!E$6</f>
        <v>Associate professional occupations</v>
      </c>
      <c r="B164" s="302">
        <v>3.2970149795661614</v>
      </c>
      <c r="C164" s="302">
        <v>0.86366784806959229</v>
      </c>
      <c r="D164" s="302">
        <v>0.21960798453904032</v>
      </c>
      <c r="E164" s="302">
        <f t="shared" si="77"/>
        <v>4.3802908121747937</v>
      </c>
      <c r="F164" s="303"/>
      <c r="G164" s="302">
        <v>3.7686936710789438</v>
      </c>
      <c r="H164" s="302">
        <v>1.0584729174638703</v>
      </c>
      <c r="I164" s="302">
        <v>0.18237871124215382</v>
      </c>
      <c r="J164" s="302">
        <f t="shared" si="78"/>
        <v>5.0095452997849685</v>
      </c>
      <c r="K164" s="303"/>
      <c r="L164" s="302">
        <v>4.0741024371451671</v>
      </c>
      <c r="M164" s="302">
        <v>1.0446022203589078</v>
      </c>
      <c r="N164" s="302">
        <v>0.14399232584262964</v>
      </c>
      <c r="O164" s="302">
        <f t="shared" si="79"/>
        <v>5.2626969833467045</v>
      </c>
    </row>
    <row r="165" spans="1:15" s="236" customFormat="1" x14ac:dyDescent="0.2">
      <c r="A165" s="237" t="str">
        <f>name!E$7</f>
        <v>Administrative and secretarial occupations</v>
      </c>
      <c r="B165" s="302">
        <v>3.785652741431623</v>
      </c>
      <c r="C165" s="302">
        <v>1.8940068429751173</v>
      </c>
      <c r="D165" s="302">
        <v>7.2679698883558616E-2</v>
      </c>
      <c r="E165" s="302">
        <f t="shared" si="77"/>
        <v>5.7523392832902998</v>
      </c>
      <c r="F165" s="303"/>
      <c r="G165" s="302">
        <v>3.9029687684962893</v>
      </c>
      <c r="H165" s="302">
        <v>2.050084046052115</v>
      </c>
      <c r="I165" s="302">
        <v>9.4660295736341105E-2</v>
      </c>
      <c r="J165" s="302">
        <f t="shared" si="78"/>
        <v>6.0477131102847457</v>
      </c>
      <c r="K165" s="303"/>
      <c r="L165" s="302">
        <v>3.8087418448059274</v>
      </c>
      <c r="M165" s="302">
        <v>1.9476182722421418</v>
      </c>
      <c r="N165" s="302">
        <v>6.8693421846320588E-2</v>
      </c>
      <c r="O165" s="302">
        <f t="shared" si="79"/>
        <v>5.8250535388943891</v>
      </c>
    </row>
    <row r="166" spans="1:15" s="236" customFormat="1" x14ac:dyDescent="0.2">
      <c r="A166" s="237" t="str">
        <f>name!E$8</f>
        <v>Skilled trades occupations</v>
      </c>
      <c r="B166" s="302">
        <v>4.1553568179702403</v>
      </c>
      <c r="C166" s="302">
        <v>0.60141751909285524</v>
      </c>
      <c r="D166" s="302">
        <v>1.1195842249114887</v>
      </c>
      <c r="E166" s="302">
        <f t="shared" si="77"/>
        <v>5.8763585619745839</v>
      </c>
      <c r="F166" s="303"/>
      <c r="G166" s="302">
        <v>3.5892507264813833</v>
      </c>
      <c r="H166" s="302">
        <v>0.53529753294814941</v>
      </c>
      <c r="I166" s="302">
        <v>0.72402679689597937</v>
      </c>
      <c r="J166" s="302">
        <f>SUM(G166:I166)</f>
        <v>4.8485750563255126</v>
      </c>
      <c r="K166" s="303"/>
      <c r="L166" s="302">
        <v>3.3452928821183257</v>
      </c>
      <c r="M166" s="302">
        <v>0.56487212103729467</v>
      </c>
      <c r="N166" s="302">
        <v>0.80741512690330819</v>
      </c>
      <c r="O166" s="302">
        <f t="shared" si="79"/>
        <v>4.7175801300589288</v>
      </c>
    </row>
    <row r="167" spans="1:15" s="236" customFormat="1" x14ac:dyDescent="0.2">
      <c r="A167" s="237" t="str">
        <f>name!E$9</f>
        <v>Caring, leisure and other service occupations</v>
      </c>
      <c r="B167" s="302">
        <v>0.31421643729072274</v>
      </c>
      <c r="C167" s="302">
        <v>0.11365415193627744</v>
      </c>
      <c r="D167" s="302">
        <v>3.5526035995292041E-2</v>
      </c>
      <c r="E167" s="302">
        <f t="shared" si="77"/>
        <v>0.46339662522229219</v>
      </c>
      <c r="F167" s="303"/>
      <c r="G167" s="302">
        <v>0.32439912703345591</v>
      </c>
      <c r="H167" s="302">
        <v>0.10549365352387971</v>
      </c>
      <c r="I167" s="302">
        <v>6.8692248652422488E-2</v>
      </c>
      <c r="J167" s="302">
        <f t="shared" ref="J167:J170" si="80">SUM(G167:I167)</f>
        <v>0.49858502920975811</v>
      </c>
      <c r="K167" s="303"/>
      <c r="L167" s="302">
        <v>0.46285314926228821</v>
      </c>
      <c r="M167" s="302">
        <v>9.0873767732999433E-2</v>
      </c>
      <c r="N167" s="302">
        <v>0.11527844127234009</v>
      </c>
      <c r="O167" s="302">
        <f t="shared" si="79"/>
        <v>0.66900535826762775</v>
      </c>
    </row>
    <row r="168" spans="1:15" s="236" customFormat="1" x14ac:dyDescent="0.2">
      <c r="A168" s="237" t="str">
        <f>name!E$10</f>
        <v>Sales and customer service occupations</v>
      </c>
      <c r="B168" s="302">
        <v>3.6718970858596451</v>
      </c>
      <c r="C168" s="302">
        <v>11.345918400702574</v>
      </c>
      <c r="D168" s="302">
        <v>0.57513117359031696</v>
      </c>
      <c r="E168" s="302">
        <f t="shared" si="77"/>
        <v>15.592946660152537</v>
      </c>
      <c r="F168" s="303"/>
      <c r="G168" s="302">
        <v>3.3033498634022518</v>
      </c>
      <c r="H168" s="302">
        <v>11.016780700056115</v>
      </c>
      <c r="I168" s="302">
        <v>0.37509844107093832</v>
      </c>
      <c r="J168" s="302">
        <f t="shared" si="80"/>
        <v>14.695229004529304</v>
      </c>
      <c r="K168" s="303"/>
      <c r="L168" s="302">
        <v>2.8394211924701338</v>
      </c>
      <c r="M168" s="302">
        <v>9.7679517934811173</v>
      </c>
      <c r="N168" s="302">
        <v>0.27762995865042539</v>
      </c>
      <c r="O168" s="302">
        <f t="shared" si="79"/>
        <v>12.885002944601677</v>
      </c>
    </row>
    <row r="169" spans="1:15" s="236" customFormat="1" x14ac:dyDescent="0.2">
      <c r="A169" s="237" t="str">
        <f>name!E$11</f>
        <v>Process, plant and machine operatives</v>
      </c>
      <c r="B169" s="302">
        <v>4.0888714612208501</v>
      </c>
      <c r="C169" s="302">
        <v>0.82571109156415223</v>
      </c>
      <c r="D169" s="302">
        <v>0.10871226402297475</v>
      </c>
      <c r="E169" s="302">
        <f t="shared" si="77"/>
        <v>5.0232948168079767</v>
      </c>
      <c r="F169" s="303"/>
      <c r="G169" s="302">
        <v>3.2574970450881575</v>
      </c>
      <c r="H169" s="302">
        <v>0.87851638453143621</v>
      </c>
      <c r="I169" s="302">
        <v>9.3911590165620146E-2</v>
      </c>
      <c r="J169" s="302">
        <f t="shared" si="80"/>
        <v>4.2299250197852132</v>
      </c>
      <c r="K169" s="303"/>
      <c r="L169" s="302">
        <v>3.6480098900603886</v>
      </c>
      <c r="M169" s="302">
        <v>1.14681710377845</v>
      </c>
      <c r="N169" s="302">
        <v>0.12473059279091296</v>
      </c>
      <c r="O169" s="302">
        <f t="shared" si="79"/>
        <v>4.9195575866297512</v>
      </c>
    </row>
    <row r="170" spans="1:15" s="236" customFormat="1" x14ac:dyDescent="0.2">
      <c r="A170" s="237" t="str">
        <f>name!E$12</f>
        <v>Elementary occupations</v>
      </c>
      <c r="B170" s="302">
        <v>3.429041780377299</v>
      </c>
      <c r="C170" s="302">
        <v>3.0287966877753045</v>
      </c>
      <c r="D170" s="302">
        <v>0.12451028929794367</v>
      </c>
      <c r="E170" s="302">
        <f t="shared" si="77"/>
        <v>6.5823487574505473</v>
      </c>
      <c r="F170" s="303"/>
      <c r="G170" s="302">
        <v>2.6279241169620837</v>
      </c>
      <c r="H170" s="302">
        <v>2.5402897208198132</v>
      </c>
      <c r="I170" s="302">
        <v>0.11078054239422457</v>
      </c>
      <c r="J170" s="302">
        <f t="shared" si="80"/>
        <v>5.2789943801761217</v>
      </c>
      <c r="K170" s="303"/>
      <c r="L170" s="302">
        <v>2.2238629649982991</v>
      </c>
      <c r="M170" s="302">
        <v>1.8742633476532007</v>
      </c>
      <c r="N170" s="302">
        <v>0.14775457768317471</v>
      </c>
      <c r="O170" s="302">
        <f t="shared" si="79"/>
        <v>4.245880890334675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31.437557383113084</v>
      </c>
      <c r="C172" s="311">
        <f t="shared" ref="C172:E172" si="81">SUM(C162:C170)</f>
        <v>20.232754941812793</v>
      </c>
      <c r="D172" s="311">
        <f t="shared" si="81"/>
        <v>3.8806876750741317</v>
      </c>
      <c r="E172" s="311">
        <f t="shared" si="81"/>
        <v>55.551000000000002</v>
      </c>
      <c r="F172" s="311"/>
      <c r="G172" s="311">
        <f t="shared" ref="G172:J172" si="82">SUM(G162:G170)</f>
        <v>30.926299829734944</v>
      </c>
      <c r="H172" s="311">
        <f t="shared" si="82"/>
        <v>20.556186493857698</v>
      </c>
      <c r="I172" s="311">
        <f t="shared" si="82"/>
        <v>3.2585136764073361</v>
      </c>
      <c r="J172" s="311">
        <f t="shared" si="82"/>
        <v>54.740999999999978</v>
      </c>
      <c r="K172" s="311"/>
      <c r="L172" s="311">
        <f t="shared" ref="L172:O172" si="83">SUM(L162:L170)</f>
        <v>32.85316049664322</v>
      </c>
      <c r="M172" s="311">
        <f t="shared" si="83"/>
        <v>19.386376793219164</v>
      </c>
      <c r="N172" s="311">
        <f t="shared" si="83"/>
        <v>3.4824627101376122</v>
      </c>
      <c r="O172" s="311">
        <f t="shared" si="83"/>
        <v>55.721999999999994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0.90621542047868298</v>
      </c>
      <c r="C179" s="302">
        <v>4.4608621813370261E-2</v>
      </c>
      <c r="D179" s="302">
        <v>0.18177144518824667</v>
      </c>
      <c r="E179" s="302">
        <f>SUM(B179:D179)</f>
        <v>1.1325954874802999</v>
      </c>
      <c r="F179" s="303"/>
      <c r="G179" s="302">
        <v>1.0979750112569933</v>
      </c>
      <c r="H179" s="302">
        <v>0.13746935128965068</v>
      </c>
      <c r="I179" s="302">
        <v>0.21849930922538213</v>
      </c>
      <c r="J179" s="302">
        <f>SUM(G179:I179)</f>
        <v>1.4539436717720262</v>
      </c>
      <c r="K179" s="303"/>
      <c r="L179" s="302">
        <v>1.3815559014348546</v>
      </c>
      <c r="M179" s="302">
        <v>0.19532703816296415</v>
      </c>
      <c r="N179" s="302">
        <v>0.23920284202394657</v>
      </c>
      <c r="O179" s="302">
        <f>SUM(L179:N179)</f>
        <v>1.8160857816217653</v>
      </c>
    </row>
    <row r="180" spans="1:15" s="236" customFormat="1" x14ac:dyDescent="0.2">
      <c r="A180" s="237" t="str">
        <f>name!E$5</f>
        <v>Professional occupations</v>
      </c>
      <c r="B180" s="302">
        <v>0.65098632462499118</v>
      </c>
      <c r="C180" s="302">
        <v>3.7550676708752388E-2</v>
      </c>
      <c r="D180" s="302">
        <v>6.1063430857619394E-2</v>
      </c>
      <c r="E180" s="302">
        <f t="shared" ref="E180:E187" si="84">SUM(B180:D180)</f>
        <v>0.74960043219136296</v>
      </c>
      <c r="F180" s="303"/>
      <c r="G180" s="302">
        <v>0.89162550219207259</v>
      </c>
      <c r="H180" s="302">
        <v>0.10402512750019019</v>
      </c>
      <c r="I180" s="302">
        <v>6.7381656677626134E-2</v>
      </c>
      <c r="J180" s="302">
        <f t="shared" ref="J180:J182" si="85">SUM(G180:I180)</f>
        <v>1.0630322863698889</v>
      </c>
      <c r="K180" s="303"/>
      <c r="L180" s="302">
        <v>1.2321686495046869</v>
      </c>
      <c r="M180" s="302">
        <v>0.1699908774157726</v>
      </c>
      <c r="N180" s="302">
        <v>6.1015800088014521E-2</v>
      </c>
      <c r="O180" s="302">
        <f t="shared" ref="O180:O187" si="86">SUM(L180:N180)</f>
        <v>1.463175327008474</v>
      </c>
    </row>
    <row r="181" spans="1:15" s="236" customFormat="1" x14ac:dyDescent="0.2">
      <c r="A181" s="237" t="str">
        <f>name!E$6</f>
        <v>Associate professional occupations</v>
      </c>
      <c r="B181" s="302">
        <v>0.65005350161245767</v>
      </c>
      <c r="C181" s="302">
        <v>5.9362733434794222E-2</v>
      </c>
      <c r="D181" s="302">
        <v>3.4214801356273507E-2</v>
      </c>
      <c r="E181" s="302">
        <f t="shared" si="84"/>
        <v>0.74363103640352546</v>
      </c>
      <c r="F181" s="303"/>
      <c r="G181" s="302">
        <v>0.77835659861388062</v>
      </c>
      <c r="H181" s="302">
        <v>0.1219944775318713</v>
      </c>
      <c r="I181" s="302">
        <v>3.7398516068063561E-2</v>
      </c>
      <c r="J181" s="302">
        <f t="shared" si="85"/>
        <v>0.93774959221381549</v>
      </c>
      <c r="K181" s="303"/>
      <c r="L181" s="302">
        <v>0.83835938741720861</v>
      </c>
      <c r="M181" s="302">
        <v>0.15280152862372998</v>
      </c>
      <c r="N181" s="302">
        <v>3.305497035300406E-2</v>
      </c>
      <c r="O181" s="302">
        <f t="shared" si="86"/>
        <v>1.0242158863939426</v>
      </c>
    </row>
    <row r="182" spans="1:15" s="236" customFormat="1" x14ac:dyDescent="0.2">
      <c r="A182" s="237" t="str">
        <f>name!E$7</f>
        <v>Administrative and secretarial occupations</v>
      </c>
      <c r="B182" s="302">
        <v>1.1088653629409897</v>
      </c>
      <c r="C182" s="302">
        <v>0.4227416001422416</v>
      </c>
      <c r="D182" s="302">
        <v>3.2149494204786716E-2</v>
      </c>
      <c r="E182" s="302">
        <f t="shared" si="84"/>
        <v>1.563756457288018</v>
      </c>
      <c r="F182" s="303"/>
      <c r="G182" s="302">
        <v>1.2063017615994389</v>
      </c>
      <c r="H182" s="302">
        <v>0.54223356005625079</v>
      </c>
      <c r="I182" s="302">
        <v>2.8833028380807313E-2</v>
      </c>
      <c r="J182" s="302">
        <f t="shared" si="85"/>
        <v>1.777368350036497</v>
      </c>
      <c r="K182" s="303"/>
      <c r="L182" s="302">
        <v>1.2939576831295134</v>
      </c>
      <c r="M182" s="302">
        <v>0.5489928528710275</v>
      </c>
      <c r="N182" s="302">
        <v>2.9537481451961591E-2</v>
      </c>
      <c r="O182" s="302">
        <f t="shared" si="86"/>
        <v>1.8724880174525025</v>
      </c>
    </row>
    <row r="183" spans="1:15" s="236" customFormat="1" x14ac:dyDescent="0.2">
      <c r="A183" s="237" t="str">
        <f>name!E$8</f>
        <v>Skilled trades occupations</v>
      </c>
      <c r="B183" s="302">
        <v>0.57756100759558848</v>
      </c>
      <c r="C183" s="302">
        <v>0.14924450925727414</v>
      </c>
      <c r="D183" s="302">
        <v>0.20522789211837794</v>
      </c>
      <c r="E183" s="302">
        <f t="shared" si="84"/>
        <v>0.93203340897124054</v>
      </c>
      <c r="F183" s="303"/>
      <c r="G183" s="302">
        <v>0.44272019470307522</v>
      </c>
      <c r="H183" s="302">
        <v>0.10700077385780699</v>
      </c>
      <c r="I183" s="302">
        <v>0.14748421075820567</v>
      </c>
      <c r="J183" s="302">
        <f>SUM(G183:I183)</f>
        <v>0.69720517931908788</v>
      </c>
      <c r="K183" s="303"/>
      <c r="L183" s="302">
        <v>0.3771712836872152</v>
      </c>
      <c r="M183" s="302">
        <v>0.14118295395253419</v>
      </c>
      <c r="N183" s="302">
        <v>0.14437730021636583</v>
      </c>
      <c r="O183" s="302">
        <f t="shared" si="86"/>
        <v>0.66273153785611527</v>
      </c>
    </row>
    <row r="184" spans="1:15" s="236" customFormat="1" x14ac:dyDescent="0.2">
      <c r="A184" s="237" t="str">
        <f>name!E$9</f>
        <v>Caring, leisure and other service occupations</v>
      </c>
      <c r="B184" s="302">
        <v>0.42151802040314751</v>
      </c>
      <c r="C184" s="302">
        <v>0.2027312480390043</v>
      </c>
      <c r="D184" s="302">
        <v>7.0663694761106094E-2</v>
      </c>
      <c r="E184" s="302">
        <f t="shared" si="84"/>
        <v>0.69491296320325791</v>
      </c>
      <c r="F184" s="303"/>
      <c r="G184" s="302">
        <v>0.42714181746860058</v>
      </c>
      <c r="H184" s="302">
        <v>0.41612573281420601</v>
      </c>
      <c r="I184" s="302">
        <v>7.3295946404959428E-2</v>
      </c>
      <c r="J184" s="302">
        <f t="shared" ref="J184:J187" si="87">SUM(G184:I184)</f>
        <v>0.91656349668776604</v>
      </c>
      <c r="K184" s="303"/>
      <c r="L184" s="302">
        <v>0.45854642791795414</v>
      </c>
      <c r="M184" s="302">
        <v>0.49799509055581959</v>
      </c>
      <c r="N184" s="302">
        <v>0.10004351340619233</v>
      </c>
      <c r="O184" s="302">
        <f t="shared" si="86"/>
        <v>1.0565850318799661</v>
      </c>
    </row>
    <row r="185" spans="1:15" s="236" customFormat="1" x14ac:dyDescent="0.2">
      <c r="A185" s="237" t="str">
        <f>name!E$10</f>
        <v>Sales and customer service occupations</v>
      </c>
      <c r="B185" s="302">
        <v>0.36781299513533705</v>
      </c>
      <c r="C185" s="302">
        <v>0.11478876632546793</v>
      </c>
      <c r="D185" s="302">
        <v>3.3620837090942601E-2</v>
      </c>
      <c r="E185" s="302">
        <f t="shared" si="84"/>
        <v>0.51622259855174757</v>
      </c>
      <c r="F185" s="303"/>
      <c r="G185" s="302">
        <v>0.39804973768386481</v>
      </c>
      <c r="H185" s="302">
        <v>0.12604823238896234</v>
      </c>
      <c r="I185" s="302">
        <v>2.895755614038252E-2</v>
      </c>
      <c r="J185" s="302">
        <f t="shared" si="87"/>
        <v>0.55305552621320975</v>
      </c>
      <c r="K185" s="303"/>
      <c r="L185" s="302">
        <v>0.51318039487698885</v>
      </c>
      <c r="M185" s="302">
        <v>0.19939146586083703</v>
      </c>
      <c r="N185" s="302">
        <v>2.7574143008668919E-2</v>
      </c>
      <c r="O185" s="302">
        <f t="shared" si="86"/>
        <v>0.74014600374649475</v>
      </c>
    </row>
    <row r="186" spans="1:15" s="236" customFormat="1" x14ac:dyDescent="0.2">
      <c r="A186" s="237" t="str">
        <f>name!E$11</f>
        <v>Process, plant and machine operatives</v>
      </c>
      <c r="B186" s="302">
        <v>4.2340554384055098</v>
      </c>
      <c r="C186" s="302">
        <v>0.2858786085282789</v>
      </c>
      <c r="D186" s="302">
        <v>1.5127548351572897</v>
      </c>
      <c r="E186" s="302">
        <f t="shared" si="84"/>
        <v>6.0326888820910778</v>
      </c>
      <c r="F186" s="303"/>
      <c r="G186" s="302">
        <v>3.4704232137519204</v>
      </c>
      <c r="H186" s="302">
        <v>0.86578654513521347</v>
      </c>
      <c r="I186" s="302">
        <v>1.6670303030329534</v>
      </c>
      <c r="J186" s="302">
        <f t="shared" si="87"/>
        <v>6.0032400619200867</v>
      </c>
      <c r="K186" s="303"/>
      <c r="L186" s="302">
        <v>3.9108133400641396</v>
      </c>
      <c r="M186" s="302">
        <v>1.1603595634025698</v>
      </c>
      <c r="N186" s="302">
        <v>1.9714310226034031</v>
      </c>
      <c r="O186" s="302">
        <f t="shared" si="86"/>
        <v>7.0426039260701128</v>
      </c>
    </row>
    <row r="187" spans="1:15" s="236" customFormat="1" x14ac:dyDescent="0.2">
      <c r="A187" s="237" t="str">
        <f>name!E$12</f>
        <v>Elementary occupations</v>
      </c>
      <c r="B187" s="302">
        <v>2.1245518759416511</v>
      </c>
      <c r="C187" s="302">
        <v>0.60254883918088886</v>
      </c>
      <c r="D187" s="302">
        <v>8.6458018696927347E-2</v>
      </c>
      <c r="E187" s="302">
        <f t="shared" si="84"/>
        <v>2.8135587338194674</v>
      </c>
      <c r="F187" s="303"/>
      <c r="G187" s="302">
        <v>1.8325740910645609</v>
      </c>
      <c r="H187" s="302">
        <v>0.52014955636382865</v>
      </c>
      <c r="I187" s="302">
        <v>6.9118188039217959E-2</v>
      </c>
      <c r="J187" s="302">
        <f t="shared" si="87"/>
        <v>2.4218418354676077</v>
      </c>
      <c r="K187" s="303"/>
      <c r="L187" s="302">
        <v>1.795806076129937</v>
      </c>
      <c r="M187" s="302">
        <v>0.51396794190755402</v>
      </c>
      <c r="N187" s="302">
        <v>8.1194469933130411E-2</v>
      </c>
      <c r="O187" s="302">
        <f t="shared" si="86"/>
        <v>2.3909684879706217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11.041619947138358</v>
      </c>
      <c r="C189" s="311">
        <f t="shared" ref="C189:E189" si="88">SUM(C179:C187)</f>
        <v>1.9194556034300727</v>
      </c>
      <c r="D189" s="311">
        <f t="shared" si="88"/>
        <v>2.2179244494315702</v>
      </c>
      <c r="E189" s="311">
        <f t="shared" si="88"/>
        <v>15.178999999999998</v>
      </c>
      <c r="F189" s="311"/>
      <c r="G189" s="311">
        <f t="shared" ref="G189:J189" si="89">SUM(G179:G187)</f>
        <v>10.545167928334408</v>
      </c>
      <c r="H189" s="311">
        <f t="shared" si="89"/>
        <v>2.9408333569379805</v>
      </c>
      <c r="I189" s="311">
        <f t="shared" si="89"/>
        <v>2.3379987147275982</v>
      </c>
      <c r="J189" s="311">
        <f t="shared" si="89"/>
        <v>15.823999999999984</v>
      </c>
      <c r="K189" s="311"/>
      <c r="L189" s="311">
        <f t="shared" ref="L189:O189" si="90">SUM(L179:L187)</f>
        <v>11.801559144162498</v>
      </c>
      <c r="M189" s="311">
        <f t="shared" si="90"/>
        <v>3.580009312752809</v>
      </c>
      <c r="N189" s="311">
        <f t="shared" si="90"/>
        <v>2.6874315430846876</v>
      </c>
      <c r="O189" s="311">
        <f t="shared" si="90"/>
        <v>18.068999999999996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1.7109116106310376</v>
      </c>
      <c r="C196" s="302">
        <v>0.23364287308232512</v>
      </c>
      <c r="D196" s="302">
        <v>0.6565448541859934</v>
      </c>
      <c r="E196" s="302">
        <f>SUM(B196:D196)</f>
        <v>2.6010993378993561</v>
      </c>
      <c r="F196" s="303"/>
      <c r="G196" s="302">
        <v>2.3222390679283453</v>
      </c>
      <c r="H196" s="302">
        <v>0.46709088245118202</v>
      </c>
      <c r="I196" s="302">
        <v>0.66837370268640306</v>
      </c>
      <c r="J196" s="302">
        <f>SUM(G196:I196)</f>
        <v>3.4577036530659306</v>
      </c>
      <c r="K196" s="303"/>
      <c r="L196" s="302">
        <v>3.8129465886938081</v>
      </c>
      <c r="M196" s="302">
        <v>0.85819463095787518</v>
      </c>
      <c r="N196" s="302">
        <v>0.93267742921353203</v>
      </c>
      <c r="O196" s="302">
        <f>SUM(L196:N196)</f>
        <v>5.6038186488652153</v>
      </c>
    </row>
    <row r="197" spans="1:15" s="236" customFormat="1" x14ac:dyDescent="0.2">
      <c r="A197" s="237" t="str">
        <f>name!E$5</f>
        <v>Professional occupations</v>
      </c>
      <c r="B197" s="302">
        <v>0.58286937534201477</v>
      </c>
      <c r="C197" s="302">
        <v>8.7188998423484571E-2</v>
      </c>
      <c r="D197" s="302">
        <v>5.3933739049593914E-2</v>
      </c>
      <c r="E197" s="302">
        <f t="shared" ref="E197:E204" si="91">SUM(B197:D197)</f>
        <v>0.72399211281509324</v>
      </c>
      <c r="F197" s="303"/>
      <c r="G197" s="302">
        <v>0.94394497223276908</v>
      </c>
      <c r="H197" s="302">
        <v>0.18583950217540013</v>
      </c>
      <c r="I197" s="302">
        <v>5.2421029761669888E-2</v>
      </c>
      <c r="J197" s="302">
        <f t="shared" ref="J197:J199" si="92">SUM(G197:I197)</f>
        <v>1.1822055041698389</v>
      </c>
      <c r="K197" s="303"/>
      <c r="L197" s="302">
        <v>1.5058945665864449</v>
      </c>
      <c r="M197" s="302">
        <v>0.31629219077194243</v>
      </c>
      <c r="N197" s="302">
        <v>3.9640200190358896E-2</v>
      </c>
      <c r="O197" s="302">
        <f t="shared" ref="O197:O204" si="93">SUM(L197:N197)</f>
        <v>1.8618269575487463</v>
      </c>
    </row>
    <row r="198" spans="1:15" s="236" customFormat="1" x14ac:dyDescent="0.2">
      <c r="A198" s="237" t="str">
        <f>name!E$6</f>
        <v>Associate professional occupations</v>
      </c>
      <c r="B198" s="302">
        <v>0.47115902195605913</v>
      </c>
      <c r="C198" s="302">
        <v>0.24920791583143692</v>
      </c>
      <c r="D198" s="302">
        <v>3.196281654317331E-2</v>
      </c>
      <c r="E198" s="302">
        <f t="shared" si="91"/>
        <v>0.7523297543306694</v>
      </c>
      <c r="F198" s="303"/>
      <c r="G198" s="302">
        <v>0.69236714089313633</v>
      </c>
      <c r="H198" s="302">
        <v>0.37364714819209149</v>
      </c>
      <c r="I198" s="302">
        <v>2.6730328346619894E-2</v>
      </c>
      <c r="J198" s="302">
        <f t="shared" si="92"/>
        <v>1.0927446174318476</v>
      </c>
      <c r="K198" s="303"/>
      <c r="L198" s="302">
        <v>0.99022905664919236</v>
      </c>
      <c r="M198" s="302">
        <v>0.62987841956025248</v>
      </c>
      <c r="N198" s="302">
        <v>2.367194873483644E-2</v>
      </c>
      <c r="O198" s="302">
        <f t="shared" si="93"/>
        <v>1.6437794249442812</v>
      </c>
    </row>
    <row r="199" spans="1:15" s="236" customFormat="1" x14ac:dyDescent="0.2">
      <c r="A199" s="237" t="str">
        <f>name!E$7</f>
        <v>Administrative and secretarial occupations</v>
      </c>
      <c r="B199" s="302">
        <v>0.75143617553055975</v>
      </c>
      <c r="C199" s="302">
        <v>0.39079631793955649</v>
      </c>
      <c r="D199" s="302">
        <v>2.3412912565827778E-2</v>
      </c>
      <c r="E199" s="302">
        <f t="shared" si="91"/>
        <v>1.165645406035944</v>
      </c>
      <c r="F199" s="303"/>
      <c r="G199" s="302">
        <v>0.92411383142745807</v>
      </c>
      <c r="H199" s="302">
        <v>0.53872417792502414</v>
      </c>
      <c r="I199" s="302">
        <v>1.8938463528928969E-2</v>
      </c>
      <c r="J199" s="302">
        <f t="shared" si="92"/>
        <v>1.4817764728814111</v>
      </c>
      <c r="K199" s="303"/>
      <c r="L199" s="302">
        <v>1.3645402475592945</v>
      </c>
      <c r="M199" s="302">
        <v>0.87607235919036153</v>
      </c>
      <c r="N199" s="302">
        <v>2.6754888977962563E-2</v>
      </c>
      <c r="O199" s="302">
        <f t="shared" si="93"/>
        <v>2.2673674957276186</v>
      </c>
    </row>
    <row r="200" spans="1:15" s="236" customFormat="1" x14ac:dyDescent="0.2">
      <c r="A200" s="237" t="str">
        <f>name!E$8</f>
        <v>Skilled trades occupations</v>
      </c>
      <c r="B200" s="302">
        <v>1.3884207851799804</v>
      </c>
      <c r="C200" s="302">
        <v>1.1371864296361882</v>
      </c>
      <c r="D200" s="302">
        <v>0.18857917327716986</v>
      </c>
      <c r="E200" s="302">
        <f t="shared" si="91"/>
        <v>2.7141863880933381</v>
      </c>
      <c r="F200" s="303"/>
      <c r="G200" s="302">
        <v>1.3065714980557888</v>
      </c>
      <c r="H200" s="302">
        <v>1.1538774834399359</v>
      </c>
      <c r="I200" s="302">
        <v>0.19506938673059124</v>
      </c>
      <c r="J200" s="302">
        <f>SUM(G200:I200)</f>
        <v>2.6555183682263159</v>
      </c>
      <c r="K200" s="303"/>
      <c r="L200" s="302">
        <v>0.94108184355966551</v>
      </c>
      <c r="M200" s="302">
        <v>1.557778809335209</v>
      </c>
      <c r="N200" s="302">
        <v>0.25553519362221166</v>
      </c>
      <c r="O200" s="302">
        <f t="shared" si="93"/>
        <v>2.7543958465170864</v>
      </c>
    </row>
    <row r="201" spans="1:15" s="236" customFormat="1" x14ac:dyDescent="0.2">
      <c r="A201" s="237" t="str">
        <f>name!E$9</f>
        <v>Caring, leisure and other service occupations</v>
      </c>
      <c r="B201" s="302">
        <v>0.44286070907632846</v>
      </c>
      <c r="C201" s="302">
        <v>0.48546685299265468</v>
      </c>
      <c r="D201" s="302">
        <v>5.0510086359534342E-2</v>
      </c>
      <c r="E201" s="302">
        <f t="shared" si="91"/>
        <v>0.9788376484285175</v>
      </c>
      <c r="F201" s="303"/>
      <c r="G201" s="302">
        <v>0.49846988778398826</v>
      </c>
      <c r="H201" s="302">
        <v>0.57802089323474004</v>
      </c>
      <c r="I201" s="302">
        <v>6.2829454514738939E-2</v>
      </c>
      <c r="J201" s="302">
        <f t="shared" ref="J201:J204" si="94">SUM(G201:I201)</f>
        <v>1.1393202355334673</v>
      </c>
      <c r="K201" s="303"/>
      <c r="L201" s="302">
        <v>0.68425862457911613</v>
      </c>
      <c r="M201" s="302">
        <v>0.72676443043514705</v>
      </c>
      <c r="N201" s="302">
        <v>0.10944721227472462</v>
      </c>
      <c r="O201" s="302">
        <f t="shared" si="93"/>
        <v>1.5204702672889876</v>
      </c>
    </row>
    <row r="202" spans="1:15" s="236" customFormat="1" x14ac:dyDescent="0.2">
      <c r="A202" s="237" t="str">
        <f>name!E$10</f>
        <v>Sales and customer service occupations</v>
      </c>
      <c r="B202" s="302">
        <v>0.51620927502089353</v>
      </c>
      <c r="C202" s="302">
        <v>0.95154805949800914</v>
      </c>
      <c r="D202" s="302">
        <v>0.27876444626723657</v>
      </c>
      <c r="E202" s="302">
        <f t="shared" si="91"/>
        <v>1.7465217807861391</v>
      </c>
      <c r="F202" s="303"/>
      <c r="G202" s="302">
        <v>0.61080160889173662</v>
      </c>
      <c r="H202" s="302">
        <v>1.2637449476884319</v>
      </c>
      <c r="I202" s="302">
        <v>0.1942965794346935</v>
      </c>
      <c r="J202" s="302">
        <f t="shared" si="94"/>
        <v>2.0688431360148622</v>
      </c>
      <c r="K202" s="303"/>
      <c r="L202" s="302">
        <v>1.0058175883977389</v>
      </c>
      <c r="M202" s="302">
        <v>1.9584741877955312</v>
      </c>
      <c r="N202" s="302">
        <v>0.18002760633409121</v>
      </c>
      <c r="O202" s="302">
        <f t="shared" si="93"/>
        <v>3.1443193825273612</v>
      </c>
    </row>
    <row r="203" spans="1:15" s="236" customFormat="1" x14ac:dyDescent="0.2">
      <c r="A203" s="237" t="str">
        <f>name!E$11</f>
        <v>Process, plant and machine operatives</v>
      </c>
      <c r="B203" s="302">
        <v>0.30230912502828738</v>
      </c>
      <c r="C203" s="302">
        <v>0.4993553845888174</v>
      </c>
      <c r="D203" s="302">
        <v>2.256377477824846E-2</v>
      </c>
      <c r="E203" s="302">
        <f t="shared" si="91"/>
        <v>0.82422828439535323</v>
      </c>
      <c r="F203" s="303"/>
      <c r="G203" s="302">
        <v>0.28052403077850735</v>
      </c>
      <c r="H203" s="302">
        <v>0.68673163187258179</v>
      </c>
      <c r="I203" s="302">
        <v>2.0156526017150747E-2</v>
      </c>
      <c r="J203" s="302">
        <f t="shared" si="94"/>
        <v>0.98741218866823988</v>
      </c>
      <c r="K203" s="303"/>
      <c r="L203" s="302">
        <v>0.47433972745287656</v>
      </c>
      <c r="M203" s="302">
        <v>1.3363172634035787</v>
      </c>
      <c r="N203" s="302">
        <v>3.2837828902513265E-2</v>
      </c>
      <c r="O203" s="302">
        <f t="shared" si="93"/>
        <v>1.8434948197589687</v>
      </c>
    </row>
    <row r="204" spans="1:15" s="236" customFormat="1" x14ac:dyDescent="0.2">
      <c r="A204" s="237" t="str">
        <f>name!E$12</f>
        <v>Elementary occupations</v>
      </c>
      <c r="B204" s="302">
        <v>1.8962152851195089</v>
      </c>
      <c r="C204" s="302">
        <v>7.7585197757336299</v>
      </c>
      <c r="D204" s="302">
        <v>7.2424226362413927E-2</v>
      </c>
      <c r="E204" s="302">
        <f t="shared" si="91"/>
        <v>9.7271592872155512</v>
      </c>
      <c r="F204" s="303"/>
      <c r="G204" s="302">
        <v>2.0134203374647903</v>
      </c>
      <c r="H204" s="302">
        <v>8.629318851729824</v>
      </c>
      <c r="I204" s="302">
        <v>4.8736634813485412E-2</v>
      </c>
      <c r="J204" s="302">
        <f t="shared" si="94"/>
        <v>10.6914758240081</v>
      </c>
      <c r="K204" s="303"/>
      <c r="L204" s="302">
        <v>2.4576008120459236</v>
      </c>
      <c r="M204" s="302">
        <v>10.508888377618417</v>
      </c>
      <c r="N204" s="302">
        <v>9.5037967157410017E-2</v>
      </c>
      <c r="O204" s="302">
        <f t="shared" si="93"/>
        <v>13.06152715682175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8.0623913628846697</v>
      </c>
      <c r="C206" s="311">
        <f t="shared" ref="C206:E206" si="95">SUM(C196:C204)</f>
        <v>11.792912607726102</v>
      </c>
      <c r="D206" s="311">
        <f t="shared" si="95"/>
        <v>1.3786960293891917</v>
      </c>
      <c r="E206" s="311">
        <f t="shared" si="95"/>
        <v>21.233999999999959</v>
      </c>
      <c r="F206" s="311"/>
      <c r="G206" s="311">
        <f t="shared" ref="G206:J206" si="96">SUM(G196:G204)</f>
        <v>9.5924523754565207</v>
      </c>
      <c r="H206" s="311">
        <f t="shared" si="96"/>
        <v>13.876995518709212</v>
      </c>
      <c r="I206" s="311">
        <f t="shared" si="96"/>
        <v>1.2875521058342818</v>
      </c>
      <c r="J206" s="311">
        <f t="shared" si="96"/>
        <v>24.757000000000012</v>
      </c>
      <c r="K206" s="311"/>
      <c r="L206" s="311">
        <f t="shared" ref="L206:O206" si="97">SUM(L196:L204)</f>
        <v>13.236709055524059</v>
      </c>
      <c r="M206" s="311">
        <f t="shared" si="97"/>
        <v>18.768660669068314</v>
      </c>
      <c r="N206" s="311">
        <f t="shared" si="97"/>
        <v>1.6956302754076407</v>
      </c>
      <c r="O206" s="311">
        <f t="shared" si="97"/>
        <v>33.701000000000015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8.1999058525778212E-2</v>
      </c>
      <c r="C213" s="302">
        <v>1.175956465759293E-2</v>
      </c>
      <c r="D213" s="302">
        <v>4.5511556143849365E-2</v>
      </c>
      <c r="E213" s="302">
        <f>SUM(B213:D213)</f>
        <v>0.13927017932722049</v>
      </c>
      <c r="F213" s="303"/>
      <c r="G213" s="302">
        <v>8.4887328347844002E-2</v>
      </c>
      <c r="H213" s="302">
        <v>2.7861162937529122E-2</v>
      </c>
      <c r="I213" s="302">
        <v>0.1056834412450148</v>
      </c>
      <c r="J213" s="302">
        <f>SUM(G213:I213)</f>
        <v>0.21843193253038792</v>
      </c>
      <c r="K213" s="303"/>
      <c r="L213" s="302">
        <v>8.184098745720865E-2</v>
      </c>
      <c r="M213" s="302">
        <v>3.7111929660368949E-2</v>
      </c>
      <c r="N213" s="302">
        <v>0.10629804286410269</v>
      </c>
      <c r="O213" s="302">
        <f>SUM(L213:N213)</f>
        <v>0.22525095998168029</v>
      </c>
    </row>
    <row r="214" spans="1:15" s="236" customFormat="1" x14ac:dyDescent="0.2">
      <c r="A214" s="237" t="str">
        <f>name!E$5</f>
        <v>Professional occupations</v>
      </c>
      <c r="B214" s="302">
        <v>0.15270746173395752</v>
      </c>
      <c r="C214" s="302">
        <v>2.2975557024036409E-2</v>
      </c>
      <c r="D214" s="302">
        <v>0.1388290982158937</v>
      </c>
      <c r="E214" s="302">
        <f t="shared" ref="E214:E221" si="98">SUM(B214:D214)</f>
        <v>0.31451211697388765</v>
      </c>
      <c r="F214" s="303"/>
      <c r="G214" s="302">
        <v>0.1887100690972229</v>
      </c>
      <c r="H214" s="302">
        <v>5.4702928668836817E-2</v>
      </c>
      <c r="I214" s="302">
        <v>0.27969710930828007</v>
      </c>
      <c r="J214" s="302">
        <f t="shared" ref="J214:J216" si="99">SUM(G214:I214)</f>
        <v>0.5231101070743398</v>
      </c>
      <c r="K214" s="303"/>
      <c r="L214" s="302">
        <v>0.22140485149447678</v>
      </c>
      <c r="M214" s="302">
        <v>7.4947019553191371E-2</v>
      </c>
      <c r="N214" s="302">
        <v>0.23788318880500284</v>
      </c>
      <c r="O214" s="302">
        <f t="shared" ref="O214:O221" si="100">SUM(L214:N214)</f>
        <v>0.53423505985267095</v>
      </c>
    </row>
    <row r="215" spans="1:15" s="236" customFormat="1" x14ac:dyDescent="0.2">
      <c r="A215" s="237" t="str">
        <f>name!E$6</f>
        <v>Associate professional occupations</v>
      </c>
      <c r="B215" s="302">
        <v>0.12444597447056242</v>
      </c>
      <c r="C215" s="302">
        <v>4.3937471232626889E-2</v>
      </c>
      <c r="D215" s="302">
        <v>0.21104545819037801</v>
      </c>
      <c r="E215" s="302">
        <f t="shared" si="98"/>
        <v>0.37942890389356732</v>
      </c>
      <c r="F215" s="303"/>
      <c r="G215" s="302">
        <v>0.12431188877382046</v>
      </c>
      <c r="H215" s="302">
        <v>8.707606510247895E-2</v>
      </c>
      <c r="I215" s="302">
        <v>0.43830062315261953</v>
      </c>
      <c r="J215" s="302">
        <f t="shared" si="99"/>
        <v>0.64968857702891891</v>
      </c>
      <c r="K215" s="303"/>
      <c r="L215" s="302">
        <v>0.11677474169594043</v>
      </c>
      <c r="M215" s="302">
        <v>8.862985883364502E-2</v>
      </c>
      <c r="N215" s="302">
        <v>0.41870562624323016</v>
      </c>
      <c r="O215" s="302">
        <f t="shared" si="100"/>
        <v>0.62411022677281558</v>
      </c>
    </row>
    <row r="216" spans="1:15" s="236" customFormat="1" x14ac:dyDescent="0.2">
      <c r="A216" s="237" t="str">
        <f>name!E$7</f>
        <v>Administrative and secretarial occupations</v>
      </c>
      <c r="B216" s="302">
        <v>8.4564334535057462E-2</v>
      </c>
      <c r="C216" s="302">
        <v>8.471863957152749E-2</v>
      </c>
      <c r="D216" s="302">
        <v>8.8478879664667699E-3</v>
      </c>
      <c r="E216" s="302">
        <f t="shared" si="98"/>
        <v>0.1781308620730517</v>
      </c>
      <c r="F216" s="303"/>
      <c r="G216" s="302">
        <v>6.8355212408323762E-2</v>
      </c>
      <c r="H216" s="302">
        <v>0.12946817119603707</v>
      </c>
      <c r="I216" s="302">
        <v>1.8945099651063332E-2</v>
      </c>
      <c r="J216" s="302">
        <f t="shared" si="99"/>
        <v>0.21676848325542417</v>
      </c>
      <c r="K216" s="303"/>
      <c r="L216" s="302">
        <v>5.1898935960942819E-2</v>
      </c>
      <c r="M216" s="302">
        <v>0.11674013053311791</v>
      </c>
      <c r="N216" s="302">
        <v>1.55318284030612E-2</v>
      </c>
      <c r="O216" s="302">
        <f t="shared" si="100"/>
        <v>0.18417089489712193</v>
      </c>
    </row>
    <row r="217" spans="1:15" s="236" customFormat="1" x14ac:dyDescent="0.2">
      <c r="A217" s="237" t="str">
        <f>name!E$8</f>
        <v>Skilled trades occupations</v>
      </c>
      <c r="B217" s="302">
        <v>4.8673037527900719E-2</v>
      </c>
      <c r="C217" s="302">
        <v>9.03082984513362E-3</v>
      </c>
      <c r="D217" s="302">
        <v>5.2075987960666661E-2</v>
      </c>
      <c r="E217" s="302">
        <f t="shared" si="98"/>
        <v>0.10977985533370099</v>
      </c>
      <c r="F217" s="303"/>
      <c r="G217" s="302">
        <v>3.7084378136530559E-2</v>
      </c>
      <c r="H217" s="302">
        <v>1.3493821293727478E-2</v>
      </c>
      <c r="I217" s="302">
        <v>9.5842921438886258E-2</v>
      </c>
      <c r="J217" s="302">
        <f>SUM(G217:I217)</f>
        <v>0.1464211208691443</v>
      </c>
      <c r="K217" s="303"/>
      <c r="L217" s="302">
        <v>2.1290321940095922E-2</v>
      </c>
      <c r="M217" s="302">
        <v>1.5697261279727242E-2</v>
      </c>
      <c r="N217" s="302">
        <v>0.10287810338068309</v>
      </c>
      <c r="O217" s="302">
        <f t="shared" si="100"/>
        <v>0.13986568660050624</v>
      </c>
    </row>
    <row r="218" spans="1:15" s="236" customFormat="1" x14ac:dyDescent="0.2">
      <c r="A218" s="237" t="str">
        <f>name!E$9</f>
        <v>Caring, leisure and other service occupations</v>
      </c>
      <c r="B218" s="302">
        <v>4.2662624290346007E-2</v>
      </c>
      <c r="C218" s="302">
        <v>4.1912781301219573E-2</v>
      </c>
      <c r="D218" s="302">
        <v>8.8965442668558735E-3</v>
      </c>
      <c r="E218" s="302">
        <f t="shared" si="98"/>
        <v>9.3471949858421458E-2</v>
      </c>
      <c r="F218" s="303"/>
      <c r="G218" s="302">
        <v>3.0443384632543334E-2</v>
      </c>
      <c r="H218" s="302">
        <v>6.4913099480610845E-2</v>
      </c>
      <c r="I218" s="302">
        <v>2.3476094276495663E-2</v>
      </c>
      <c r="J218" s="302">
        <f t="shared" ref="J218:J221" si="101">SUM(G218:I218)</f>
        <v>0.11883257838964983</v>
      </c>
      <c r="K218" s="303"/>
      <c r="L218" s="302">
        <v>3.4743316798077177E-2</v>
      </c>
      <c r="M218" s="302">
        <v>6.4562850225712523E-2</v>
      </c>
      <c r="N218" s="302">
        <v>2.799463907299031E-2</v>
      </c>
      <c r="O218" s="302">
        <f t="shared" si="100"/>
        <v>0.12730080609678002</v>
      </c>
    </row>
    <row r="219" spans="1:15" s="236" customFormat="1" x14ac:dyDescent="0.2">
      <c r="A219" s="237" t="str">
        <f>name!E$10</f>
        <v>Sales and customer service occupations</v>
      </c>
      <c r="B219" s="302">
        <v>4.7591136791489831E-2</v>
      </c>
      <c r="C219" s="302">
        <v>3.3119600297800943E-2</v>
      </c>
      <c r="D219" s="302">
        <v>1.0210192346376367E-2</v>
      </c>
      <c r="E219" s="302">
        <f t="shared" si="98"/>
        <v>9.0920929435667139E-2</v>
      </c>
      <c r="F219" s="303"/>
      <c r="G219" s="302">
        <v>3.8800395238845591E-2</v>
      </c>
      <c r="H219" s="302">
        <v>5.761402765751248E-2</v>
      </c>
      <c r="I219" s="302">
        <v>1.6618242699248179E-2</v>
      </c>
      <c r="J219" s="302">
        <f t="shared" si="101"/>
        <v>0.11303266559560625</v>
      </c>
      <c r="K219" s="303"/>
      <c r="L219" s="302">
        <v>4.2092151033605203E-2</v>
      </c>
      <c r="M219" s="302">
        <v>7.4601273044112501E-2</v>
      </c>
      <c r="N219" s="302">
        <v>1.2716375610546565E-2</v>
      </c>
      <c r="O219" s="302">
        <f t="shared" si="100"/>
        <v>0.12940979968826427</v>
      </c>
    </row>
    <row r="220" spans="1:15" s="236" customFormat="1" x14ac:dyDescent="0.2">
      <c r="A220" s="237" t="str">
        <f>name!E$11</f>
        <v>Process, plant and machine operatives</v>
      </c>
      <c r="B220" s="302">
        <v>1.423530681750782E-2</v>
      </c>
      <c r="C220" s="302">
        <v>5.3997632865242133E-3</v>
      </c>
      <c r="D220" s="302">
        <v>1.4325058845641956E-2</v>
      </c>
      <c r="E220" s="302">
        <f t="shared" si="98"/>
        <v>3.3960128949673991E-2</v>
      </c>
      <c r="F220" s="303"/>
      <c r="G220" s="302">
        <v>9.5943483624644377E-3</v>
      </c>
      <c r="H220" s="302">
        <v>1.004191691545356E-2</v>
      </c>
      <c r="I220" s="302">
        <v>3.7926385407145644E-2</v>
      </c>
      <c r="J220" s="302">
        <f t="shared" si="101"/>
        <v>5.7562650685063638E-2</v>
      </c>
      <c r="K220" s="303"/>
      <c r="L220" s="302">
        <v>6.8295375350490434E-3</v>
      </c>
      <c r="M220" s="302">
        <v>1.0236453201884124E-2</v>
      </c>
      <c r="N220" s="302">
        <v>4.867720630193402E-2</v>
      </c>
      <c r="O220" s="302">
        <f t="shared" si="100"/>
        <v>6.574319703886719E-2</v>
      </c>
    </row>
    <row r="221" spans="1:15" s="236" customFormat="1" x14ac:dyDescent="0.2">
      <c r="A221" s="237" t="str">
        <f>name!E$12</f>
        <v>Elementary occupations</v>
      </c>
      <c r="B221" s="302">
        <v>6.5049074577436042E-2</v>
      </c>
      <c r="C221" s="302">
        <v>7.8693966091899312E-2</v>
      </c>
      <c r="D221" s="302">
        <v>8.378203348547178E-2</v>
      </c>
      <c r="E221" s="302">
        <f t="shared" si="98"/>
        <v>0.22752507415480713</v>
      </c>
      <c r="F221" s="303"/>
      <c r="G221" s="302">
        <v>3.6222886341160554E-2</v>
      </c>
      <c r="H221" s="302">
        <v>0.10092697084362737</v>
      </c>
      <c r="I221" s="302">
        <v>0.13500202738667916</v>
      </c>
      <c r="J221" s="302">
        <f t="shared" si="101"/>
        <v>0.27215188457146711</v>
      </c>
      <c r="K221" s="303"/>
      <c r="L221" s="302">
        <v>2.9294344522174953E-2</v>
      </c>
      <c r="M221" s="302">
        <v>8.7823980187616335E-2</v>
      </c>
      <c r="N221" s="302">
        <v>0.16279504436150091</v>
      </c>
      <c r="O221" s="302">
        <f t="shared" si="100"/>
        <v>0.27991336907129222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0.66192800927003603</v>
      </c>
      <c r="C223" s="311">
        <f t="shared" ref="C223:E223" si="102">SUM(C213:C221)</f>
        <v>0.33154817330836139</v>
      </c>
      <c r="D223" s="311">
        <f t="shared" si="102"/>
        <v>0.57352381742160052</v>
      </c>
      <c r="E223" s="311">
        <f t="shared" si="102"/>
        <v>1.5669999999999982</v>
      </c>
      <c r="F223" s="311"/>
      <c r="G223" s="311">
        <f t="shared" ref="G223:J223" si="103">SUM(G213:G221)</f>
        <v>0.61840989133875557</v>
      </c>
      <c r="H223" s="311">
        <f t="shared" si="103"/>
        <v>0.5460981640958138</v>
      </c>
      <c r="I223" s="311">
        <f t="shared" si="103"/>
        <v>1.1514919445654326</v>
      </c>
      <c r="J223" s="311">
        <f t="shared" si="103"/>
        <v>2.3160000000000021</v>
      </c>
      <c r="K223" s="311"/>
      <c r="L223" s="311">
        <f t="shared" ref="L223:O223" si="104">SUM(L213:L221)</f>
        <v>0.60616918843757095</v>
      </c>
      <c r="M223" s="311">
        <f t="shared" si="104"/>
        <v>0.57035075651937595</v>
      </c>
      <c r="N223" s="311">
        <f t="shared" si="104"/>
        <v>1.1334800550430517</v>
      </c>
      <c r="O223" s="311">
        <f t="shared" si="104"/>
        <v>2.3099999999999992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0.8628306648958054</v>
      </c>
      <c r="C230" s="302">
        <v>8.0400927801578523E-2</v>
      </c>
      <c r="D230" s="302">
        <v>9.2673873068762513E-2</v>
      </c>
      <c r="E230" s="302">
        <f>SUM(B230:D230)</f>
        <v>1.0359054657661464</v>
      </c>
      <c r="F230" s="303"/>
      <c r="G230" s="302">
        <v>0.92647296314245609</v>
      </c>
      <c r="H230" s="302">
        <v>8.5194299301029078E-2</v>
      </c>
      <c r="I230" s="302">
        <v>0.18787798845588582</v>
      </c>
      <c r="J230" s="302">
        <f>SUM(G230:I230)</f>
        <v>1.1995452508993711</v>
      </c>
      <c r="K230" s="303"/>
      <c r="L230" s="302">
        <v>1.0335196851669275</v>
      </c>
      <c r="M230" s="302">
        <v>0.1052147744719107</v>
      </c>
      <c r="N230" s="302">
        <v>0.22310404728811811</v>
      </c>
      <c r="O230" s="302">
        <f>SUM(L230:N230)</f>
        <v>1.3618385069269563</v>
      </c>
    </row>
    <row r="231" spans="1:15" s="236" customFormat="1" x14ac:dyDescent="0.2">
      <c r="A231" s="237" t="str">
        <f>name!E$5</f>
        <v>Professional occupations</v>
      </c>
      <c r="B231" s="302">
        <v>2.6130776653088379</v>
      </c>
      <c r="C231" s="302">
        <v>0.11268590901737165</v>
      </c>
      <c r="D231" s="302">
        <v>0.34249710482869172</v>
      </c>
      <c r="E231" s="302">
        <f t="shared" ref="E231:E238" si="105">SUM(B231:D231)</f>
        <v>3.0682606791549012</v>
      </c>
      <c r="F231" s="303"/>
      <c r="G231" s="302">
        <v>2.931714360078574</v>
      </c>
      <c r="H231" s="302">
        <v>8.7104337299138967E-2</v>
      </c>
      <c r="I231" s="302">
        <v>0.59920670783384911</v>
      </c>
      <c r="J231" s="302">
        <f t="shared" ref="J231:J233" si="106">SUM(G231:I231)</f>
        <v>3.6180254052115619</v>
      </c>
      <c r="K231" s="303"/>
      <c r="L231" s="302">
        <v>3.6276025080565915</v>
      </c>
      <c r="M231" s="302">
        <v>0.11290995642053007</v>
      </c>
      <c r="N231" s="302">
        <v>0.57293581230295176</v>
      </c>
      <c r="O231" s="302">
        <f t="shared" ref="O231:O238" si="107">SUM(L231:N231)</f>
        <v>4.3134482767800737</v>
      </c>
    </row>
    <row r="232" spans="1:15" s="236" customFormat="1" x14ac:dyDescent="0.2">
      <c r="A232" s="237" t="str">
        <f>name!E$6</f>
        <v>Associate professional occupations</v>
      </c>
      <c r="B232" s="302">
        <v>1.1009983369879937</v>
      </c>
      <c r="C232" s="302">
        <v>0.12831179757965794</v>
      </c>
      <c r="D232" s="302">
        <v>0.12050768632909725</v>
      </c>
      <c r="E232" s="302">
        <f t="shared" si="105"/>
        <v>1.3498178208967488</v>
      </c>
      <c r="F232" s="303"/>
      <c r="G232" s="302">
        <v>1.1965392894140432</v>
      </c>
      <c r="H232" s="302">
        <v>0.1111855907055377</v>
      </c>
      <c r="I232" s="302">
        <v>0.20422757285548629</v>
      </c>
      <c r="J232" s="302">
        <f t="shared" si="106"/>
        <v>1.5119524529750672</v>
      </c>
      <c r="K232" s="303"/>
      <c r="L232" s="302">
        <v>1.3193832908393728</v>
      </c>
      <c r="M232" s="302">
        <v>0.12009509904459825</v>
      </c>
      <c r="N232" s="302">
        <v>0.26051712080131245</v>
      </c>
      <c r="O232" s="302">
        <f t="shared" si="107"/>
        <v>1.6999955106852835</v>
      </c>
    </row>
    <row r="233" spans="1:15" s="236" customFormat="1" x14ac:dyDescent="0.2">
      <c r="A233" s="237" t="str">
        <f>name!E$7</f>
        <v>Administrative and secretarial occupations</v>
      </c>
      <c r="B233" s="302">
        <v>0.45950541607304485</v>
      </c>
      <c r="C233" s="302">
        <v>0.29828282400092665</v>
      </c>
      <c r="D233" s="302">
        <v>2.1106191993118129E-2</v>
      </c>
      <c r="E233" s="302">
        <f t="shared" si="105"/>
        <v>0.77889443206708964</v>
      </c>
      <c r="F233" s="303"/>
      <c r="G233" s="302">
        <v>0.45216800845712662</v>
      </c>
      <c r="H233" s="302">
        <v>0.17843476875988643</v>
      </c>
      <c r="I233" s="302">
        <v>2.7968662212834169E-2</v>
      </c>
      <c r="J233" s="302">
        <f t="shared" si="106"/>
        <v>0.65857143942984719</v>
      </c>
      <c r="K233" s="303"/>
      <c r="L233" s="302">
        <v>0.39469378708088743</v>
      </c>
      <c r="M233" s="302">
        <v>0.16097190236870398</v>
      </c>
      <c r="N233" s="302">
        <v>2.3592882026611882E-2</v>
      </c>
      <c r="O233" s="302">
        <f t="shared" si="107"/>
        <v>0.5792585714762033</v>
      </c>
    </row>
    <row r="234" spans="1:15" s="236" customFormat="1" x14ac:dyDescent="0.2">
      <c r="A234" s="237" t="str">
        <f>name!E$8</f>
        <v>Skilled trades occupations</v>
      </c>
      <c r="B234" s="302">
        <v>0.29396454232367891</v>
      </c>
      <c r="C234" s="302">
        <v>1.2406022628753014E-2</v>
      </c>
      <c r="D234" s="302">
        <v>0.10193082861465232</v>
      </c>
      <c r="E234" s="302">
        <f t="shared" si="105"/>
        <v>0.40830139356708423</v>
      </c>
      <c r="F234" s="303"/>
      <c r="G234" s="302">
        <v>0.24968075856954589</v>
      </c>
      <c r="H234" s="302">
        <v>9.0829193717015914E-3</v>
      </c>
      <c r="I234" s="302">
        <v>0.14638189140805397</v>
      </c>
      <c r="J234" s="302">
        <f>SUM(G234:I234)</f>
        <v>0.40514556934930146</v>
      </c>
      <c r="K234" s="303"/>
      <c r="L234" s="302">
        <v>0.19365747219623686</v>
      </c>
      <c r="M234" s="302">
        <v>1.0540331935527038E-2</v>
      </c>
      <c r="N234" s="302">
        <v>0.27301189677543841</v>
      </c>
      <c r="O234" s="302">
        <f t="shared" si="107"/>
        <v>0.47720970090720227</v>
      </c>
    </row>
    <row r="235" spans="1:15" s="236" customFormat="1" x14ac:dyDescent="0.2">
      <c r="A235" s="237" t="str">
        <f>name!E$9</f>
        <v>Caring, leisure and other service occupations</v>
      </c>
      <c r="B235" s="302">
        <v>0.14777555752256252</v>
      </c>
      <c r="C235" s="302">
        <v>3.1902733750608495E-2</v>
      </c>
      <c r="D235" s="302">
        <v>1.2580735588897607E-2</v>
      </c>
      <c r="E235" s="302">
        <f t="shared" si="105"/>
        <v>0.19225902686206864</v>
      </c>
      <c r="F235" s="303"/>
      <c r="G235" s="302">
        <v>0.14359036502227379</v>
      </c>
      <c r="H235" s="302">
        <v>2.0615974766849256E-2</v>
      </c>
      <c r="I235" s="302">
        <v>2.0301877411487687E-2</v>
      </c>
      <c r="J235" s="302">
        <f t="shared" ref="J235:J238" si="108">SUM(G235:I235)</f>
        <v>0.18450821720061072</v>
      </c>
      <c r="K235" s="303"/>
      <c r="L235" s="302">
        <v>0.20215633528742785</v>
      </c>
      <c r="M235" s="302">
        <v>2.3041814972033694E-2</v>
      </c>
      <c r="N235" s="302">
        <v>3.7401944603717117E-2</v>
      </c>
      <c r="O235" s="302">
        <f t="shared" si="107"/>
        <v>0.26260009486317865</v>
      </c>
    </row>
    <row r="236" spans="1:15" s="236" customFormat="1" x14ac:dyDescent="0.2">
      <c r="A236" s="237" t="str">
        <f>name!E$10</f>
        <v>Sales and customer service occupations</v>
      </c>
      <c r="B236" s="302">
        <v>0.20906805906013443</v>
      </c>
      <c r="C236" s="302">
        <v>0.11141187463699767</v>
      </c>
      <c r="D236" s="302">
        <v>1.4782774671251536E-2</v>
      </c>
      <c r="E236" s="302">
        <f t="shared" si="105"/>
        <v>0.33526270836838368</v>
      </c>
      <c r="F236" s="303"/>
      <c r="G236" s="302">
        <v>0.21140463405008825</v>
      </c>
      <c r="H236" s="302">
        <v>8.5790541195815917E-2</v>
      </c>
      <c r="I236" s="302">
        <v>1.8631132011769566E-2</v>
      </c>
      <c r="J236" s="302">
        <f t="shared" si="108"/>
        <v>0.31582630725767374</v>
      </c>
      <c r="K236" s="303"/>
      <c r="L236" s="302">
        <v>0.26521409259895273</v>
      </c>
      <c r="M236" s="302">
        <v>0.11716350288080264</v>
      </c>
      <c r="N236" s="302">
        <v>2.3988720587256554E-2</v>
      </c>
      <c r="O236" s="302">
        <f t="shared" si="107"/>
        <v>0.4063663160670119</v>
      </c>
    </row>
    <row r="237" spans="1:15" s="236" customFormat="1" x14ac:dyDescent="0.2">
      <c r="A237" s="237" t="str">
        <f>name!E$11</f>
        <v>Process, plant and machine operatives</v>
      </c>
      <c r="B237" s="302">
        <v>3.4431347514199372E-2</v>
      </c>
      <c r="C237" s="302">
        <v>1.1809663984184758E-2</v>
      </c>
      <c r="D237" s="302">
        <v>2.3166644806080296E-2</v>
      </c>
      <c r="E237" s="302">
        <f t="shared" si="105"/>
        <v>6.9407656304464424E-2</v>
      </c>
      <c r="F237" s="303"/>
      <c r="G237" s="302">
        <v>2.6110984241452868E-2</v>
      </c>
      <c r="H237" s="302">
        <v>1.5198239976472952E-2</v>
      </c>
      <c r="I237" s="302">
        <v>4.1834488341962892E-2</v>
      </c>
      <c r="J237" s="302">
        <f t="shared" si="108"/>
        <v>8.3143712559888713E-2</v>
      </c>
      <c r="K237" s="303"/>
      <c r="L237" s="302">
        <v>2.899191866775036E-2</v>
      </c>
      <c r="M237" s="302">
        <v>1.6926190440139547E-2</v>
      </c>
      <c r="N237" s="302">
        <v>6.1873643480471488E-2</v>
      </c>
      <c r="O237" s="302">
        <f t="shared" si="107"/>
        <v>0.10779175258836139</v>
      </c>
    </row>
    <row r="238" spans="1:15" s="236" customFormat="1" x14ac:dyDescent="0.2">
      <c r="A238" s="237" t="str">
        <f>name!E$12</f>
        <v>Elementary occupations</v>
      </c>
      <c r="B238" s="302">
        <v>5.9534774962351621E-2</v>
      </c>
      <c r="C238" s="302">
        <v>2.7012998086318425E-2</v>
      </c>
      <c r="D238" s="302">
        <v>3.4343043964446582E-2</v>
      </c>
      <c r="E238" s="302">
        <f t="shared" si="105"/>
        <v>0.12089081701311663</v>
      </c>
      <c r="F238" s="303"/>
      <c r="G238" s="302">
        <v>4.1186719426556016E-2</v>
      </c>
      <c r="H238" s="302">
        <v>1.6476712342350201E-2</v>
      </c>
      <c r="I238" s="302">
        <v>4.2618213347752142E-2</v>
      </c>
      <c r="J238" s="302">
        <f t="shared" si="108"/>
        <v>0.10028164511665835</v>
      </c>
      <c r="K238" s="303"/>
      <c r="L238" s="302">
        <v>3.2378340229304144E-2</v>
      </c>
      <c r="M238" s="302">
        <v>1.2106736837962302E-2</v>
      </c>
      <c r="N238" s="302">
        <v>5.7006192638464175E-2</v>
      </c>
      <c r="O238" s="302">
        <f t="shared" si="107"/>
        <v>0.10149126970573062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5.7811863646486081</v>
      </c>
      <c r="C240" s="311">
        <f t="shared" ref="C240:E240" si="109">SUM(C230:C238)</f>
        <v>0.81422475148639695</v>
      </c>
      <c r="D240" s="311">
        <f t="shared" si="109"/>
        <v>0.7635888838649979</v>
      </c>
      <c r="E240" s="311">
        <f t="shared" si="109"/>
        <v>7.3590000000000044</v>
      </c>
      <c r="F240" s="311"/>
      <c r="G240" s="311">
        <f t="shared" ref="G240:J240" si="110">SUM(G230:G238)</f>
        <v>6.1788680824021158</v>
      </c>
      <c r="H240" s="311">
        <f t="shared" si="110"/>
        <v>0.60908338371878201</v>
      </c>
      <c r="I240" s="311">
        <f t="shared" si="110"/>
        <v>1.2890485338790814</v>
      </c>
      <c r="J240" s="311">
        <f t="shared" si="110"/>
        <v>8.0769999999999804</v>
      </c>
      <c r="K240" s="311"/>
      <c r="L240" s="311">
        <f t="shared" ref="L240:O240" si="111">SUM(L230:L238)</f>
        <v>7.097597430123451</v>
      </c>
      <c r="M240" s="311">
        <f t="shared" si="111"/>
        <v>0.67897030937220826</v>
      </c>
      <c r="N240" s="311">
        <f t="shared" si="111"/>
        <v>1.5334322605043418</v>
      </c>
      <c r="O240" s="311">
        <f t="shared" si="111"/>
        <v>9.3100000000000041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0.52622696313119333</v>
      </c>
      <c r="C247" s="302">
        <v>4.2502607505117501E-2</v>
      </c>
      <c r="D247" s="302">
        <v>5.5845391899904812E-2</v>
      </c>
      <c r="E247" s="302">
        <f>SUM(B247:D247)</f>
        <v>0.62457496253621558</v>
      </c>
      <c r="F247" s="303"/>
      <c r="G247" s="302">
        <v>0.67013234608891348</v>
      </c>
      <c r="H247" s="302">
        <v>9.7823601699247781E-2</v>
      </c>
      <c r="I247" s="302">
        <v>6.8619997443800998E-2</v>
      </c>
      <c r="J247" s="302">
        <f>SUM(G247:I247)</f>
        <v>0.83657594523196221</v>
      </c>
      <c r="K247" s="303"/>
      <c r="L247" s="302">
        <v>0.63289113687608023</v>
      </c>
      <c r="M247" s="302">
        <v>0.11885928340720167</v>
      </c>
      <c r="N247" s="302">
        <v>7.2591378151957889E-2</v>
      </c>
      <c r="O247" s="302">
        <f>SUM(L247:N247)</f>
        <v>0.8243417984352398</v>
      </c>
    </row>
    <row r="248" spans="1:15" s="236" customFormat="1" x14ac:dyDescent="0.2">
      <c r="A248" s="237" t="str">
        <f>name!E$5</f>
        <v>Professional occupations</v>
      </c>
      <c r="B248" s="302">
        <v>0.65420258560450451</v>
      </c>
      <c r="C248" s="302">
        <v>3.2265762449957158E-2</v>
      </c>
      <c r="D248" s="302">
        <v>0.142269438578802</v>
      </c>
      <c r="E248" s="302">
        <f t="shared" ref="E248:E255" si="112">SUM(B248:D248)</f>
        <v>0.8287377866332637</v>
      </c>
      <c r="F248" s="303"/>
      <c r="G248" s="302">
        <v>0.98816788370976749</v>
      </c>
      <c r="H248" s="302">
        <v>6.9380843438323125E-2</v>
      </c>
      <c r="I248" s="302">
        <v>0.12574336116839804</v>
      </c>
      <c r="J248" s="302">
        <f t="shared" ref="J248:J250" si="113">SUM(G248:I248)</f>
        <v>1.1832920883164886</v>
      </c>
      <c r="K248" s="303"/>
      <c r="L248" s="302">
        <v>1.1477649975468953</v>
      </c>
      <c r="M248" s="302">
        <v>7.953066275162067E-2</v>
      </c>
      <c r="N248" s="302">
        <v>0.1261094771146892</v>
      </c>
      <c r="O248" s="302">
        <f t="shared" ref="O248:O255" si="114">SUM(L248:N248)</f>
        <v>1.353405137413205</v>
      </c>
    </row>
    <row r="249" spans="1:15" s="236" customFormat="1" x14ac:dyDescent="0.2">
      <c r="A249" s="237" t="str">
        <f>name!E$6</f>
        <v>Associate professional occupations</v>
      </c>
      <c r="B249" s="302">
        <v>0.79593984070325385</v>
      </c>
      <c r="C249" s="302">
        <v>8.1534650997419703E-2</v>
      </c>
      <c r="D249" s="302">
        <v>0.17031626233479047</v>
      </c>
      <c r="E249" s="302">
        <f t="shared" si="112"/>
        <v>1.0477907540354641</v>
      </c>
      <c r="F249" s="303"/>
      <c r="G249" s="302">
        <v>1.0417375323357672</v>
      </c>
      <c r="H249" s="302">
        <v>0.13886279233271845</v>
      </c>
      <c r="I249" s="302">
        <v>0.16412698909797152</v>
      </c>
      <c r="J249" s="302">
        <f t="shared" si="113"/>
        <v>1.344727313766457</v>
      </c>
      <c r="K249" s="303"/>
      <c r="L249" s="302">
        <v>0.91824382359025325</v>
      </c>
      <c r="M249" s="302">
        <v>0.14640595767851117</v>
      </c>
      <c r="N249" s="302">
        <v>0.14330575923804423</v>
      </c>
      <c r="O249" s="302">
        <f t="shared" si="114"/>
        <v>1.2079555405068088</v>
      </c>
    </row>
    <row r="250" spans="1:15" s="236" customFormat="1" x14ac:dyDescent="0.2">
      <c r="A250" s="237" t="str">
        <f>name!E$7</f>
        <v>Administrative and secretarial occupations</v>
      </c>
      <c r="B250" s="302">
        <v>1.0206370035754009</v>
      </c>
      <c r="C250" s="302">
        <v>0.3670047402506938</v>
      </c>
      <c r="D250" s="302">
        <v>6.4375738037771843E-2</v>
      </c>
      <c r="E250" s="302">
        <f t="shared" si="112"/>
        <v>1.4520174818638665</v>
      </c>
      <c r="F250" s="303"/>
      <c r="G250" s="302">
        <v>1.1533778405781865</v>
      </c>
      <c r="H250" s="302">
        <v>0.53503448563830647</v>
      </c>
      <c r="I250" s="302">
        <v>3.4954920812431997E-2</v>
      </c>
      <c r="J250" s="302">
        <f t="shared" si="113"/>
        <v>1.723367247028925</v>
      </c>
      <c r="K250" s="303"/>
      <c r="L250" s="302">
        <v>0.8731521609188021</v>
      </c>
      <c r="M250" s="302">
        <v>0.40297901839043559</v>
      </c>
      <c r="N250" s="302">
        <v>3.7366326581599392E-2</v>
      </c>
      <c r="O250" s="302">
        <f t="shared" si="114"/>
        <v>1.3134975058908369</v>
      </c>
    </row>
    <row r="251" spans="1:15" s="236" customFormat="1" x14ac:dyDescent="0.2">
      <c r="A251" s="237" t="str">
        <f>name!E$8</f>
        <v>Skilled trades occupations</v>
      </c>
      <c r="B251" s="302">
        <v>3.0001981694420608E-2</v>
      </c>
      <c r="C251" s="302">
        <v>6.9775386477550572E-3</v>
      </c>
      <c r="D251" s="302">
        <v>1.985870255825347E-2</v>
      </c>
      <c r="E251" s="302">
        <f t="shared" si="112"/>
        <v>5.6838222900429135E-2</v>
      </c>
      <c r="F251" s="303"/>
      <c r="G251" s="302">
        <v>2.8274517168061716E-2</v>
      </c>
      <c r="H251" s="302">
        <v>8.5630791910589442E-3</v>
      </c>
      <c r="I251" s="302">
        <v>1.8070856905562337E-2</v>
      </c>
      <c r="J251" s="302">
        <f>SUM(G251:I251)</f>
        <v>5.4908453264683001E-2</v>
      </c>
      <c r="K251" s="303"/>
      <c r="L251" s="302">
        <v>2.6142397583902483E-2</v>
      </c>
      <c r="M251" s="302">
        <v>8.6202723988433871E-3</v>
      </c>
      <c r="N251" s="302">
        <v>1.864272278728361E-2</v>
      </c>
      <c r="O251" s="302">
        <f t="shared" si="114"/>
        <v>5.3405392770029481E-2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2.3944442995969678E-2</v>
      </c>
      <c r="C252" s="302">
        <v>2.8444017472473134E-3</v>
      </c>
      <c r="D252" s="302">
        <v>1.7441813117243889E-2</v>
      </c>
      <c r="E252" s="302">
        <f t="shared" si="112"/>
        <v>4.4230657860460876E-2</v>
      </c>
      <c r="F252" s="303"/>
      <c r="G252" s="302">
        <v>3.2948647878455341E-2</v>
      </c>
      <c r="H252" s="302">
        <v>4.0113564259032109E-3</v>
      </c>
      <c r="I252" s="302">
        <v>9.5447475541910361E-3</v>
      </c>
      <c r="J252" s="302">
        <f t="shared" ref="J252:J255" si="115">SUM(G252:I252)</f>
        <v>4.6504751858549589E-2</v>
      </c>
      <c r="K252" s="303"/>
      <c r="L252" s="302">
        <v>3.7529410915289316E-2</v>
      </c>
      <c r="M252" s="302">
        <v>3.419170540867867E-3</v>
      </c>
      <c r="N252" s="302">
        <v>1.6022334459639766E-2</v>
      </c>
      <c r="O252" s="302">
        <f t="shared" si="114"/>
        <v>5.6970915915796949E-2</v>
      </c>
    </row>
    <row r="253" spans="1:15" s="236" customFormat="1" x14ac:dyDescent="0.2">
      <c r="A253" s="237" t="str">
        <f>name!E$10</f>
        <v>Sales and customer service occupations</v>
      </c>
      <c r="B253" s="302">
        <v>0.24796937293879245</v>
      </c>
      <c r="C253" s="302">
        <v>9.7210044355001912E-2</v>
      </c>
      <c r="D253" s="302">
        <v>8.4375119498294557E-2</v>
      </c>
      <c r="E253" s="302">
        <f t="shared" si="112"/>
        <v>0.42955453679208894</v>
      </c>
      <c r="F253" s="303"/>
      <c r="G253" s="302">
        <v>0.28631669127158255</v>
      </c>
      <c r="H253" s="302">
        <v>0.16188154638429159</v>
      </c>
      <c r="I253" s="302">
        <v>3.1038450984287098E-2</v>
      </c>
      <c r="J253" s="302">
        <f t="shared" si="115"/>
        <v>0.47923668864016122</v>
      </c>
      <c r="K253" s="303"/>
      <c r="L253" s="302">
        <v>0.31261229675297636</v>
      </c>
      <c r="M253" s="302">
        <v>0.19547037806570292</v>
      </c>
      <c r="N253" s="302">
        <v>2.8466903243124231E-2</v>
      </c>
      <c r="O253" s="302">
        <f t="shared" si="114"/>
        <v>0.53654957806180348</v>
      </c>
    </row>
    <row r="254" spans="1:15" s="236" customFormat="1" x14ac:dyDescent="0.2">
      <c r="A254" s="237" t="str">
        <f>name!E$11</f>
        <v>Process, plant and machine operatives</v>
      </c>
      <c r="B254" s="302">
        <v>1.5987329221606294E-2</v>
      </c>
      <c r="C254" s="302">
        <v>2.1317730100397559E-3</v>
      </c>
      <c r="D254" s="302">
        <v>1.3933097070231232E-2</v>
      </c>
      <c r="E254" s="302">
        <f t="shared" si="112"/>
        <v>3.2052199301877284E-2</v>
      </c>
      <c r="F254" s="303"/>
      <c r="G254" s="302">
        <v>1.426234362310933E-2</v>
      </c>
      <c r="H254" s="302">
        <v>3.2050542300724083E-3</v>
      </c>
      <c r="I254" s="302">
        <v>2.4775219599564427E-2</v>
      </c>
      <c r="J254" s="302">
        <f t="shared" si="115"/>
        <v>4.224261745274617E-2</v>
      </c>
      <c r="K254" s="303"/>
      <c r="L254" s="302">
        <v>1.4540492146275917E-2</v>
      </c>
      <c r="M254" s="302">
        <v>5.203660097175101E-3</v>
      </c>
      <c r="N254" s="302">
        <v>4.0608455548286744E-2</v>
      </c>
      <c r="O254" s="302">
        <f t="shared" si="114"/>
        <v>6.0352607791737761E-2</v>
      </c>
    </row>
    <row r="255" spans="1:15" s="236" customFormat="1" x14ac:dyDescent="0.2">
      <c r="A255" s="237" t="str">
        <f>name!E$12</f>
        <v>Elementary occupations</v>
      </c>
      <c r="B255" s="302">
        <v>3.9775843026935605E-2</v>
      </c>
      <c r="C255" s="302">
        <v>9.6692344482214483E-3</v>
      </c>
      <c r="D255" s="302">
        <v>2.9758320601191449E-2</v>
      </c>
      <c r="E255" s="302">
        <f t="shared" si="112"/>
        <v>7.9203398076348505E-2</v>
      </c>
      <c r="F255" s="303"/>
      <c r="G255" s="302">
        <v>3.6166236431443989E-2</v>
      </c>
      <c r="H255" s="302">
        <v>1.2544732508670262E-2</v>
      </c>
      <c r="I255" s="302">
        <v>1.3433925499918604E-2</v>
      </c>
      <c r="J255" s="302">
        <f t="shared" si="115"/>
        <v>6.2144894440032857E-2</v>
      </c>
      <c r="K255" s="303"/>
      <c r="L255" s="302">
        <v>3.0151557477754967E-2</v>
      </c>
      <c r="M255" s="302">
        <v>9.3655128515364051E-3</v>
      </c>
      <c r="N255" s="302">
        <v>1.9004452885249608E-2</v>
      </c>
      <c r="O255" s="302">
        <f t="shared" si="114"/>
        <v>5.8521523214540981E-2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3.3546853628920776</v>
      </c>
      <c r="C257" s="311">
        <f t="shared" ref="C257:E257" si="116">SUM(C247:C255)</f>
        <v>0.64214075341145371</v>
      </c>
      <c r="D257" s="311">
        <f t="shared" si="116"/>
        <v>0.59817388369648372</v>
      </c>
      <c r="E257" s="311">
        <f t="shared" si="116"/>
        <v>4.595000000000014</v>
      </c>
      <c r="F257" s="311"/>
      <c r="G257" s="311">
        <f t="shared" ref="G257:J257" si="117">SUM(G247:G255)</f>
        <v>4.2513840390852877</v>
      </c>
      <c r="H257" s="311">
        <f t="shared" si="117"/>
        <v>1.0313074918485921</v>
      </c>
      <c r="I257" s="311">
        <f t="shared" si="117"/>
        <v>0.49030846906612607</v>
      </c>
      <c r="J257" s="311">
        <f t="shared" si="117"/>
        <v>5.7730000000000059</v>
      </c>
      <c r="K257" s="311"/>
      <c r="L257" s="311">
        <f t="shared" ref="L257:O257" si="118">SUM(L247:L255)</f>
        <v>3.9930282738082301</v>
      </c>
      <c r="M257" s="311">
        <f t="shared" si="118"/>
        <v>0.96985391618189476</v>
      </c>
      <c r="N257" s="311">
        <f t="shared" si="118"/>
        <v>0.50211781000987465</v>
      </c>
      <c r="O257" s="311">
        <f t="shared" si="118"/>
        <v>5.4649999999999999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0.57809948984144632</v>
      </c>
      <c r="C264" s="302">
        <v>0.10265889733203583</v>
      </c>
      <c r="D264" s="302">
        <v>9.1547886023070305E-2</v>
      </c>
      <c r="E264" s="302">
        <f>SUM(B264:D264)</f>
        <v>0.77230627319655243</v>
      </c>
      <c r="F264" s="303"/>
      <c r="G264" s="302">
        <v>0.6741535729608471</v>
      </c>
      <c r="H264" s="302">
        <v>0.24709902421707919</v>
      </c>
      <c r="I264" s="302">
        <v>0.10888681600080702</v>
      </c>
      <c r="J264" s="302">
        <f>SUM(G264:I264)</f>
        <v>1.0301394131787334</v>
      </c>
      <c r="K264" s="303"/>
      <c r="L264" s="302">
        <v>0.90676191217280988</v>
      </c>
      <c r="M264" s="302">
        <v>0.31966608197923629</v>
      </c>
      <c r="N264" s="302">
        <v>0.13408342222834196</v>
      </c>
      <c r="O264" s="302">
        <f>SUM(L264:N264)</f>
        <v>1.3605114163803882</v>
      </c>
    </row>
    <row r="265" spans="1:15" s="236" customFormat="1" x14ac:dyDescent="0.2">
      <c r="A265" s="237" t="str">
        <f>name!E$5</f>
        <v>Professional occupations</v>
      </c>
      <c r="B265" s="302">
        <v>0.62127312876120311</v>
      </c>
      <c r="C265" s="302">
        <v>0.11430053142749287</v>
      </c>
      <c r="D265" s="302">
        <v>6.6272013194256213E-2</v>
      </c>
      <c r="E265" s="302">
        <f t="shared" ref="E265:E272" si="119">SUM(B265:D265)</f>
        <v>0.80184567338295221</v>
      </c>
      <c r="F265" s="303"/>
      <c r="G265" s="302">
        <v>0.80676653775981166</v>
      </c>
      <c r="H265" s="302">
        <v>0.22273374325633505</v>
      </c>
      <c r="I265" s="302">
        <v>6.3959494750737395E-2</v>
      </c>
      <c r="J265" s="302">
        <f t="shared" ref="J265:J267" si="120">SUM(G265:I265)</f>
        <v>1.093459775766884</v>
      </c>
      <c r="K265" s="303"/>
      <c r="L265" s="302">
        <v>1.1120591221150966</v>
      </c>
      <c r="M265" s="302">
        <v>0.28633996856146471</v>
      </c>
      <c r="N265" s="302">
        <v>6.3915018351953345E-2</v>
      </c>
      <c r="O265" s="302">
        <f t="shared" ref="O265:O272" si="121">SUM(L265:N265)</f>
        <v>1.4623141090285148</v>
      </c>
    </row>
    <row r="266" spans="1:15" s="236" customFormat="1" x14ac:dyDescent="0.2">
      <c r="A266" s="237" t="str">
        <f>name!E$6</f>
        <v>Associate professional occupations</v>
      </c>
      <c r="B266" s="302">
        <v>0.63012136897231319</v>
      </c>
      <c r="C266" s="302">
        <v>0.1492989874464932</v>
      </c>
      <c r="D266" s="302">
        <v>6.5902590186788373E-2</v>
      </c>
      <c r="E266" s="302">
        <f t="shared" si="119"/>
        <v>0.84532294660559471</v>
      </c>
      <c r="F266" s="303"/>
      <c r="G266" s="302">
        <v>0.74268243559904479</v>
      </c>
      <c r="H266" s="302">
        <v>0.27615687909407954</v>
      </c>
      <c r="I266" s="302">
        <v>6.2396068536650751E-2</v>
      </c>
      <c r="J266" s="302">
        <f t="shared" si="120"/>
        <v>1.081235383229775</v>
      </c>
      <c r="K266" s="303"/>
      <c r="L266" s="302">
        <v>0.88686447534799617</v>
      </c>
      <c r="M266" s="302">
        <v>0.28648252516456446</v>
      </c>
      <c r="N266" s="302">
        <v>6.2330156682807142E-2</v>
      </c>
      <c r="O266" s="302">
        <f t="shared" si="121"/>
        <v>1.2356771571953677</v>
      </c>
    </row>
    <row r="267" spans="1:15" s="236" customFormat="1" x14ac:dyDescent="0.2">
      <c r="A267" s="237" t="str">
        <f>name!E$7</f>
        <v>Administrative and secretarial occupations</v>
      </c>
      <c r="B267" s="302">
        <v>0.71733799776370499</v>
      </c>
      <c r="C267" s="302">
        <v>0.60676500468390737</v>
      </c>
      <c r="D267" s="302">
        <v>1.1418463533342586E-2</v>
      </c>
      <c r="E267" s="302">
        <f t="shared" si="119"/>
        <v>1.3355214659809549</v>
      </c>
      <c r="F267" s="303"/>
      <c r="G267" s="302">
        <v>0.661334019410309</v>
      </c>
      <c r="H267" s="302">
        <v>0.64007261588589148</v>
      </c>
      <c r="I267" s="302">
        <v>1.0451625478166469E-2</v>
      </c>
      <c r="J267" s="302">
        <f t="shared" si="120"/>
        <v>1.311858260774367</v>
      </c>
      <c r="K267" s="303"/>
      <c r="L267" s="302">
        <v>0.60542585746215727</v>
      </c>
      <c r="M267" s="302">
        <v>0.54105742246962218</v>
      </c>
      <c r="N267" s="302">
        <v>1.8444916819925047E-2</v>
      </c>
      <c r="O267" s="302">
        <f t="shared" si="121"/>
        <v>1.1649281967517044</v>
      </c>
    </row>
    <row r="268" spans="1:15" s="236" customFormat="1" x14ac:dyDescent="0.2">
      <c r="A268" s="237" t="str">
        <f>name!E$8</f>
        <v>Skilled trades occupations</v>
      </c>
      <c r="B268" s="302">
        <v>0.11606861246874627</v>
      </c>
      <c r="C268" s="302">
        <v>3.2530391134863376E-2</v>
      </c>
      <c r="D268" s="302">
        <v>0.19870320114132403</v>
      </c>
      <c r="E268" s="302">
        <f t="shared" si="119"/>
        <v>0.34730220474493367</v>
      </c>
      <c r="F268" s="303"/>
      <c r="G268" s="302">
        <v>0.11089874097798817</v>
      </c>
      <c r="H268" s="302">
        <v>4.9295225868250185E-2</v>
      </c>
      <c r="I268" s="302">
        <v>0.13686935743286999</v>
      </c>
      <c r="J268" s="302">
        <f>SUM(G268:I268)</f>
        <v>0.29706332427910831</v>
      </c>
      <c r="K268" s="303"/>
      <c r="L268" s="302">
        <v>0.14885027439987428</v>
      </c>
      <c r="M268" s="302">
        <v>8.4267045883272398E-2</v>
      </c>
      <c r="N268" s="302">
        <v>0.16548705199581029</v>
      </c>
      <c r="O268" s="302">
        <f t="shared" si="121"/>
        <v>0.39860437227895695</v>
      </c>
    </row>
    <row r="269" spans="1:15" s="236" customFormat="1" x14ac:dyDescent="0.2">
      <c r="A269" s="237" t="str">
        <f>name!E$9</f>
        <v>Caring, leisure and other service occupations</v>
      </c>
      <c r="B269" s="302">
        <v>0.12386053506902048</v>
      </c>
      <c r="C269" s="302">
        <v>5.9654951172415163E-2</v>
      </c>
      <c r="D269" s="302">
        <v>3.4564388687462186E-2</v>
      </c>
      <c r="E269" s="302">
        <f t="shared" si="119"/>
        <v>0.21807987492889785</v>
      </c>
      <c r="F269" s="303"/>
      <c r="G269" s="302">
        <v>0.11492229735861291</v>
      </c>
      <c r="H269" s="302">
        <v>7.7305359538258345E-2</v>
      </c>
      <c r="I269" s="302">
        <v>3.0814336582103485E-2</v>
      </c>
      <c r="J269" s="302">
        <f t="shared" ref="J269:J272" si="122">SUM(G269:I269)</f>
        <v>0.22304199347897474</v>
      </c>
      <c r="K269" s="303"/>
      <c r="L269" s="302">
        <v>0.15924281066424278</v>
      </c>
      <c r="M269" s="302">
        <v>7.7610142012463634E-2</v>
      </c>
      <c r="N269" s="302">
        <v>6.9511110660056649E-2</v>
      </c>
      <c r="O269" s="302">
        <f t="shared" si="121"/>
        <v>0.30636406333676308</v>
      </c>
    </row>
    <row r="270" spans="1:15" s="236" customFormat="1" x14ac:dyDescent="0.2">
      <c r="A270" s="237" t="str">
        <f>name!E$10</f>
        <v>Sales and customer service occupations</v>
      </c>
      <c r="B270" s="302">
        <v>0.53910235426815756</v>
      </c>
      <c r="C270" s="302">
        <v>0.26696611463100928</v>
      </c>
      <c r="D270" s="302">
        <v>3.5974090740427629E-2</v>
      </c>
      <c r="E270" s="302">
        <f t="shared" si="119"/>
        <v>0.84204255963959451</v>
      </c>
      <c r="F270" s="303"/>
      <c r="G270" s="302">
        <v>0.47357031828776347</v>
      </c>
      <c r="H270" s="302">
        <v>0.33821214388667192</v>
      </c>
      <c r="I270" s="302">
        <v>3.0039501694048322E-2</v>
      </c>
      <c r="J270" s="302">
        <f t="shared" si="122"/>
        <v>0.84182196386848374</v>
      </c>
      <c r="K270" s="303"/>
      <c r="L270" s="302">
        <v>0.5279359027904782</v>
      </c>
      <c r="M270" s="302">
        <v>0.37990921975813774</v>
      </c>
      <c r="N270" s="302">
        <v>2.8684843264366034E-2</v>
      </c>
      <c r="O270" s="302">
        <f t="shared" si="121"/>
        <v>0.93652996581298198</v>
      </c>
    </row>
    <row r="271" spans="1:15" s="236" customFormat="1" x14ac:dyDescent="0.2">
      <c r="A271" s="237" t="str">
        <f>name!E$11</f>
        <v>Process, plant and machine operatives</v>
      </c>
      <c r="B271" s="302">
        <v>5.6756168652926133E-2</v>
      </c>
      <c r="C271" s="302">
        <v>7.6364613354903453E-3</v>
      </c>
      <c r="D271" s="302">
        <v>1.0899709199555453E-2</v>
      </c>
      <c r="E271" s="302">
        <f t="shared" si="119"/>
        <v>7.5292339187971929E-2</v>
      </c>
      <c r="F271" s="303"/>
      <c r="G271" s="302">
        <v>5.1930852127864142E-2</v>
      </c>
      <c r="H271" s="302">
        <v>1.5908215215279495E-2</v>
      </c>
      <c r="I271" s="302">
        <v>1.3084104349863427E-2</v>
      </c>
      <c r="J271" s="302">
        <f t="shared" si="122"/>
        <v>8.092317169300707E-2</v>
      </c>
      <c r="K271" s="303"/>
      <c r="L271" s="302">
        <v>4.9968562490340061E-2</v>
      </c>
      <c r="M271" s="302">
        <v>1.8868939126627474E-2</v>
      </c>
      <c r="N271" s="302">
        <v>2.5405420257949091E-2</v>
      </c>
      <c r="O271" s="302">
        <f t="shared" si="121"/>
        <v>9.4242921874916619E-2</v>
      </c>
    </row>
    <row r="272" spans="1:15" s="236" customFormat="1" x14ac:dyDescent="0.2">
      <c r="A272" s="237" t="str">
        <f>name!E$12</f>
        <v>Elementary occupations</v>
      </c>
      <c r="B272" s="302">
        <v>8.9916950962644057E-2</v>
      </c>
      <c r="C272" s="302">
        <v>8.122963523029747E-2</v>
      </c>
      <c r="D272" s="302">
        <v>0.25414007613960649</v>
      </c>
      <c r="E272" s="302">
        <f t="shared" si="119"/>
        <v>0.42528666233254803</v>
      </c>
      <c r="F272" s="303"/>
      <c r="G272" s="302">
        <v>8.1640487847103441E-2</v>
      </c>
      <c r="H272" s="302">
        <v>7.9307616295473449E-2</v>
      </c>
      <c r="I272" s="302">
        <v>0.23050860958809227</v>
      </c>
      <c r="J272" s="302">
        <f t="shared" si="122"/>
        <v>0.39145671373066915</v>
      </c>
      <c r="K272" s="303"/>
      <c r="L272" s="302">
        <v>7.3720762990536301E-2</v>
      </c>
      <c r="M272" s="302">
        <v>6.5515216101895951E-2</v>
      </c>
      <c r="N272" s="302">
        <v>0.2985918182479701</v>
      </c>
      <c r="O272" s="302">
        <f t="shared" si="121"/>
        <v>0.43782779734040234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3.472536606760162</v>
      </c>
      <c r="C274" s="311">
        <f t="shared" ref="C274:E274" si="123">SUM(C264:C272)</f>
        <v>1.4210409743940049</v>
      </c>
      <c r="D274" s="311">
        <f t="shared" si="123"/>
        <v>0.76942241884583318</v>
      </c>
      <c r="E274" s="311">
        <f t="shared" si="123"/>
        <v>5.6630000000000003</v>
      </c>
      <c r="F274" s="311"/>
      <c r="G274" s="311">
        <f t="shared" ref="G274:J274" si="124">SUM(G264:G272)</f>
        <v>3.7178992623293441</v>
      </c>
      <c r="H274" s="311">
        <f t="shared" si="124"/>
        <v>1.9460908232573182</v>
      </c>
      <c r="I274" s="311">
        <f t="shared" si="124"/>
        <v>0.68700991441333903</v>
      </c>
      <c r="J274" s="311">
        <f t="shared" si="124"/>
        <v>6.3510000000000026</v>
      </c>
      <c r="K274" s="311"/>
      <c r="L274" s="311">
        <f t="shared" ref="L274:O274" si="125">SUM(L264:L272)</f>
        <v>4.4708296804335319</v>
      </c>
      <c r="M274" s="311">
        <f t="shared" si="125"/>
        <v>2.059716561057285</v>
      </c>
      <c r="N274" s="311">
        <f t="shared" si="125"/>
        <v>0.86645375850917972</v>
      </c>
      <c r="O274" s="311">
        <f t="shared" si="125"/>
        <v>7.3969999999999949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1.700693153925892</v>
      </c>
      <c r="C281" s="302">
        <v>0.32406054127159328</v>
      </c>
      <c r="D281" s="302">
        <v>0.35446319799552756</v>
      </c>
      <c r="E281" s="302">
        <f>SUM(B281:D281)</f>
        <v>2.3792168931930129</v>
      </c>
      <c r="F281" s="303"/>
      <c r="G281" s="302">
        <v>1.8984426278436022</v>
      </c>
      <c r="H281" s="302">
        <v>0.50678803707684383</v>
      </c>
      <c r="I281" s="302">
        <v>0.63439673289449805</v>
      </c>
      <c r="J281" s="302">
        <f>SUM(G281:I281)</f>
        <v>3.0396273978149444</v>
      </c>
      <c r="K281" s="303"/>
      <c r="L281" s="302">
        <v>2.0543044479135726</v>
      </c>
      <c r="M281" s="302">
        <v>0.69181094244244912</v>
      </c>
      <c r="N281" s="302">
        <v>0.72878200077997612</v>
      </c>
      <c r="O281" s="302">
        <f>SUM(L281:N281)</f>
        <v>3.4748973911359977</v>
      </c>
    </row>
    <row r="282" spans="1:15" s="236" customFormat="1" x14ac:dyDescent="0.2">
      <c r="A282" s="237" t="str">
        <f>name!E$5</f>
        <v>Professional occupations</v>
      </c>
      <c r="B282" s="302">
        <v>4.634524943595987</v>
      </c>
      <c r="C282" s="302">
        <v>0.57866447039687718</v>
      </c>
      <c r="D282" s="302">
        <v>1.642189835016967</v>
      </c>
      <c r="E282" s="302">
        <f t="shared" ref="E282:E289" si="126">SUM(B282:D282)</f>
        <v>6.8553792490098306</v>
      </c>
      <c r="F282" s="303"/>
      <c r="G282" s="302">
        <v>6.0804079926379524</v>
      </c>
      <c r="H282" s="302">
        <v>0.90244441943478571</v>
      </c>
      <c r="I282" s="302">
        <v>2.6969050843989111</v>
      </c>
      <c r="J282" s="302">
        <f t="shared" ref="J282:J284" si="127">SUM(G282:I282)</f>
        <v>9.6797574964716482</v>
      </c>
      <c r="K282" s="303"/>
      <c r="L282" s="302">
        <v>7.4910924469158067</v>
      </c>
      <c r="M282" s="302">
        <v>1.214626771179977</v>
      </c>
      <c r="N282" s="302">
        <v>2.7659407799052036</v>
      </c>
      <c r="O282" s="302">
        <f t="shared" ref="O282:O289" si="128">SUM(L282:N282)</f>
        <v>11.471659998000987</v>
      </c>
    </row>
    <row r="283" spans="1:15" s="236" customFormat="1" x14ac:dyDescent="0.2">
      <c r="A283" s="237" t="str">
        <f>name!E$6</f>
        <v>Associate professional occupations</v>
      </c>
      <c r="B283" s="302">
        <v>2.6396822863887821</v>
      </c>
      <c r="C283" s="302">
        <v>0.56134943283639727</v>
      </c>
      <c r="D283" s="302">
        <v>0.76345443313518691</v>
      </c>
      <c r="E283" s="302">
        <f t="shared" si="126"/>
        <v>3.9644861523603661</v>
      </c>
      <c r="F283" s="303"/>
      <c r="G283" s="302">
        <v>3.0541091939507243</v>
      </c>
      <c r="H283" s="302">
        <v>0.73031986593082521</v>
      </c>
      <c r="I283" s="302">
        <v>1.0252167952415998</v>
      </c>
      <c r="J283" s="302">
        <f t="shared" si="127"/>
        <v>4.8096458551231498</v>
      </c>
      <c r="K283" s="303"/>
      <c r="L283" s="302">
        <v>3.1261122383118036</v>
      </c>
      <c r="M283" s="302">
        <v>0.87621010350966844</v>
      </c>
      <c r="N283" s="302">
        <v>1.1477227509772523</v>
      </c>
      <c r="O283" s="302">
        <f t="shared" si="128"/>
        <v>5.1500450927987238</v>
      </c>
    </row>
    <row r="284" spans="1:15" s="236" customFormat="1" x14ac:dyDescent="0.2">
      <c r="A284" s="237" t="str">
        <f>name!E$7</f>
        <v>Administrative and secretarial occupations</v>
      </c>
      <c r="B284" s="302">
        <v>2.6943662882268509</v>
      </c>
      <c r="C284" s="302">
        <v>2.1346979469304541</v>
      </c>
      <c r="D284" s="302">
        <v>0.50702056516726046</v>
      </c>
      <c r="E284" s="302">
        <f t="shared" si="126"/>
        <v>5.3360848003245653</v>
      </c>
      <c r="F284" s="303"/>
      <c r="G284" s="302">
        <v>2.5625203088043773</v>
      </c>
      <c r="H284" s="302">
        <v>2.2475021753691786</v>
      </c>
      <c r="I284" s="302">
        <v>0.41970336577907202</v>
      </c>
      <c r="J284" s="302">
        <f t="shared" si="127"/>
        <v>5.2297258499526285</v>
      </c>
      <c r="K284" s="303"/>
      <c r="L284" s="302">
        <v>2.2161974255410208</v>
      </c>
      <c r="M284" s="302">
        <v>2.1776619226692109</v>
      </c>
      <c r="N284" s="302">
        <v>0.50049475594822923</v>
      </c>
      <c r="O284" s="302">
        <f t="shared" si="128"/>
        <v>4.8943541041584604</v>
      </c>
    </row>
    <row r="285" spans="1:15" s="236" customFormat="1" x14ac:dyDescent="0.2">
      <c r="A285" s="237" t="str">
        <f>name!E$8</f>
        <v>Skilled trades occupations</v>
      </c>
      <c r="B285" s="302">
        <v>0.30601099730926906</v>
      </c>
      <c r="C285" s="302">
        <v>8.6118020601749459E-2</v>
      </c>
      <c r="D285" s="302">
        <v>0.10333494460798752</v>
      </c>
      <c r="E285" s="302">
        <f t="shared" si="126"/>
        <v>0.49546396251900604</v>
      </c>
      <c r="F285" s="303"/>
      <c r="G285" s="302">
        <v>0.25250309229457313</v>
      </c>
      <c r="H285" s="302">
        <v>5.5146607495839786E-2</v>
      </c>
      <c r="I285" s="302">
        <v>0.14108015731495352</v>
      </c>
      <c r="J285" s="302">
        <f>SUM(G285:I285)</f>
        <v>0.44872985710536639</v>
      </c>
      <c r="K285" s="303"/>
      <c r="L285" s="302">
        <v>0.20918327450324978</v>
      </c>
      <c r="M285" s="302">
        <v>7.9197307276551235E-2</v>
      </c>
      <c r="N285" s="302">
        <v>0.16367648243980443</v>
      </c>
      <c r="O285" s="302">
        <f t="shared" si="128"/>
        <v>0.45205706421960545</v>
      </c>
    </row>
    <row r="286" spans="1:15" s="236" customFormat="1" x14ac:dyDescent="0.2">
      <c r="A286" s="237" t="str">
        <f>name!E$9</f>
        <v>Caring, leisure and other service occupations</v>
      </c>
      <c r="B286" s="302">
        <v>0.16041414709072438</v>
      </c>
      <c r="C286" s="302">
        <v>7.6592193285135252E-2</v>
      </c>
      <c r="D286" s="302">
        <v>0.12815479326752244</v>
      </c>
      <c r="E286" s="302">
        <f t="shared" si="126"/>
        <v>0.3651611336433821</v>
      </c>
      <c r="F286" s="303"/>
      <c r="G286" s="302">
        <v>0.20262448636394276</v>
      </c>
      <c r="H286" s="302">
        <v>0.13728466696925673</v>
      </c>
      <c r="I286" s="302">
        <v>0.14636078085941306</v>
      </c>
      <c r="J286" s="302">
        <f t="shared" ref="J286:J289" si="129">SUM(G286:I286)</f>
        <v>0.48626993419261255</v>
      </c>
      <c r="K286" s="303"/>
      <c r="L286" s="302">
        <v>0.24554853642792115</v>
      </c>
      <c r="M286" s="302">
        <v>0.18250500838631839</v>
      </c>
      <c r="N286" s="302">
        <v>0.25430451392760467</v>
      </c>
      <c r="O286" s="302">
        <f t="shared" si="128"/>
        <v>0.68235805874184419</v>
      </c>
    </row>
    <row r="287" spans="1:15" s="236" customFormat="1" x14ac:dyDescent="0.2">
      <c r="A287" s="237" t="str">
        <f>name!E$10</f>
        <v>Sales and customer service occupations</v>
      </c>
      <c r="B287" s="302">
        <v>0.57146063503054734</v>
      </c>
      <c r="C287" s="302">
        <v>0.39139566506063256</v>
      </c>
      <c r="D287" s="302">
        <v>0.14032228585145623</v>
      </c>
      <c r="E287" s="302">
        <f t="shared" si="126"/>
        <v>1.103178585942636</v>
      </c>
      <c r="F287" s="303"/>
      <c r="G287" s="302">
        <v>0.5141967661819592</v>
      </c>
      <c r="H287" s="302">
        <v>0.40670765341722015</v>
      </c>
      <c r="I287" s="302">
        <v>0.1190852811060172</v>
      </c>
      <c r="J287" s="302">
        <f t="shared" si="129"/>
        <v>1.0399897007051966</v>
      </c>
      <c r="K287" s="303"/>
      <c r="L287" s="302">
        <v>0.60418510760797306</v>
      </c>
      <c r="M287" s="302">
        <v>0.55588477119110646</v>
      </c>
      <c r="N287" s="302">
        <v>0.1192068332819828</v>
      </c>
      <c r="O287" s="302">
        <f t="shared" si="128"/>
        <v>1.2792767120810624</v>
      </c>
    </row>
    <row r="288" spans="1:15" s="236" customFormat="1" x14ac:dyDescent="0.2">
      <c r="A288" s="237" t="str">
        <f>name!E$11</f>
        <v>Process, plant and machine operatives</v>
      </c>
      <c r="B288" s="302">
        <v>0.17752789325814561</v>
      </c>
      <c r="C288" s="302">
        <v>6.0145960551804524E-2</v>
      </c>
      <c r="D288" s="302">
        <v>3.7314431928480329E-2</v>
      </c>
      <c r="E288" s="302">
        <f t="shared" si="126"/>
        <v>0.27498828573843048</v>
      </c>
      <c r="F288" s="303"/>
      <c r="G288" s="302">
        <v>0.1336526164770169</v>
      </c>
      <c r="H288" s="302">
        <v>5.6691465443434098E-2</v>
      </c>
      <c r="I288" s="302">
        <v>6.5846605345438208E-2</v>
      </c>
      <c r="J288" s="302">
        <f t="shared" si="129"/>
        <v>0.25619068726588923</v>
      </c>
      <c r="K288" s="303"/>
      <c r="L288" s="302">
        <v>0.10980143327880444</v>
      </c>
      <c r="M288" s="302">
        <v>7.1088503327300628E-2</v>
      </c>
      <c r="N288" s="302">
        <v>9.1742838079215239E-2</v>
      </c>
      <c r="O288" s="302">
        <f t="shared" si="128"/>
        <v>0.27263277468532032</v>
      </c>
    </row>
    <row r="289" spans="1:15" s="236" customFormat="1" x14ac:dyDescent="0.2">
      <c r="A289" s="237" t="str">
        <f>name!E$12</f>
        <v>Elementary occupations</v>
      </c>
      <c r="B289" s="302">
        <v>0.33466876749881347</v>
      </c>
      <c r="C289" s="302">
        <v>0.18132363348465355</v>
      </c>
      <c r="D289" s="302">
        <v>0.40004853628529508</v>
      </c>
      <c r="E289" s="302">
        <f t="shared" si="126"/>
        <v>0.91604093726876212</v>
      </c>
      <c r="F289" s="303"/>
      <c r="G289" s="302">
        <v>0.26208925296704649</v>
      </c>
      <c r="H289" s="302">
        <v>0.18276463615707134</v>
      </c>
      <c r="I289" s="302">
        <v>0.35520933224446516</v>
      </c>
      <c r="J289" s="302">
        <f t="shared" si="129"/>
        <v>0.80006322136858299</v>
      </c>
      <c r="K289" s="303"/>
      <c r="L289" s="302">
        <v>0.18836090933926361</v>
      </c>
      <c r="M289" s="302">
        <v>0.16425305164352752</v>
      </c>
      <c r="N289" s="302">
        <v>0.53210484319520346</v>
      </c>
      <c r="O289" s="302">
        <f t="shared" si="128"/>
        <v>0.88471880417799453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13.219349112325013</v>
      </c>
      <c r="C291" s="311">
        <f t="shared" ref="C291:E291" si="130">SUM(C281:C289)</f>
        <v>4.3943478644192977</v>
      </c>
      <c r="D291" s="311">
        <f t="shared" si="130"/>
        <v>4.0763030232556838</v>
      </c>
      <c r="E291" s="311">
        <f t="shared" si="130"/>
        <v>21.689999999999994</v>
      </c>
      <c r="F291" s="311"/>
      <c r="G291" s="311">
        <f t="shared" ref="G291:J291" si="131">SUM(G281:G289)</f>
        <v>14.960546337521192</v>
      </c>
      <c r="H291" s="311">
        <f t="shared" si="131"/>
        <v>5.2256495272944559</v>
      </c>
      <c r="I291" s="311">
        <f t="shared" si="131"/>
        <v>5.6038041351843679</v>
      </c>
      <c r="J291" s="311">
        <f t="shared" si="131"/>
        <v>25.790000000000017</v>
      </c>
      <c r="K291" s="311"/>
      <c r="L291" s="311">
        <f t="shared" ref="L291:O291" si="132">SUM(L281:L289)</f>
        <v>16.244785819839414</v>
      </c>
      <c r="M291" s="311">
        <f t="shared" si="132"/>
        <v>6.0132383816261088</v>
      </c>
      <c r="N291" s="311">
        <f t="shared" si="132"/>
        <v>6.3039757985344718</v>
      </c>
      <c r="O291" s="311">
        <f t="shared" si="132"/>
        <v>28.561999999999994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1.1593476560634703</v>
      </c>
      <c r="C298" s="302">
        <v>0.26697303615939866</v>
      </c>
      <c r="D298" s="302">
        <v>0.1040732188890941</v>
      </c>
      <c r="E298" s="302">
        <f>SUM(B298:D298)</f>
        <v>1.5303939111119631</v>
      </c>
      <c r="F298" s="303"/>
      <c r="G298" s="302">
        <v>1.347568559187476</v>
      </c>
      <c r="H298" s="302">
        <v>0.34269704595653189</v>
      </c>
      <c r="I298" s="302">
        <v>7.1635992621715619E-2</v>
      </c>
      <c r="J298" s="302">
        <f>SUM(G298:I298)</f>
        <v>1.7619015977657235</v>
      </c>
      <c r="K298" s="303"/>
      <c r="L298" s="302">
        <v>1.6572294988719936</v>
      </c>
      <c r="M298" s="302">
        <v>0.40672668872618584</v>
      </c>
      <c r="N298" s="302">
        <v>6.3897442996225601E-2</v>
      </c>
      <c r="O298" s="302">
        <f>SUM(L298:N298)</f>
        <v>2.1278536305944051</v>
      </c>
    </row>
    <row r="299" spans="1:15" s="236" customFormat="1" x14ac:dyDescent="0.2">
      <c r="A299" s="237" t="str">
        <f>name!E$5</f>
        <v>Professional occupations</v>
      </c>
      <c r="B299" s="302">
        <v>1.3474835903161466</v>
      </c>
      <c r="C299" s="302">
        <v>0.42157017804959962</v>
      </c>
      <c r="D299" s="302">
        <v>0.13422697378874682</v>
      </c>
      <c r="E299" s="302">
        <f t="shared" ref="E299:E306" si="133">SUM(B299:D299)</f>
        <v>1.9032807421544931</v>
      </c>
      <c r="F299" s="303"/>
      <c r="G299" s="302">
        <v>1.8007750785379857</v>
      </c>
      <c r="H299" s="302">
        <v>0.54681632941404845</v>
      </c>
      <c r="I299" s="302">
        <v>8.0009108178985752E-2</v>
      </c>
      <c r="J299" s="302">
        <f t="shared" ref="J299:J301" si="134">SUM(G299:I299)</f>
        <v>2.4276005161310201</v>
      </c>
      <c r="K299" s="303"/>
      <c r="L299" s="302">
        <v>2.453331617024253</v>
      </c>
      <c r="M299" s="302">
        <v>0.74699269271757751</v>
      </c>
      <c r="N299" s="302">
        <v>6.0946750197025314E-2</v>
      </c>
      <c r="O299" s="302">
        <f t="shared" ref="O299:O306" si="135">SUM(L299:N299)</f>
        <v>3.2612710599388559</v>
      </c>
    </row>
    <row r="300" spans="1:15" s="236" customFormat="1" x14ac:dyDescent="0.2">
      <c r="A300" s="237" t="str">
        <f>name!E$6</f>
        <v>Associate professional occupations</v>
      </c>
      <c r="B300" s="302">
        <v>1.9038729490037167</v>
      </c>
      <c r="C300" s="302">
        <v>0.58837957868188373</v>
      </c>
      <c r="D300" s="302">
        <v>0.30714568310643997</v>
      </c>
      <c r="E300" s="302">
        <f t="shared" si="133"/>
        <v>2.7993982107920408</v>
      </c>
      <c r="F300" s="303"/>
      <c r="G300" s="302">
        <v>2.2869548728283173</v>
      </c>
      <c r="H300" s="302">
        <v>0.65710810001336062</v>
      </c>
      <c r="I300" s="302">
        <v>0.18940234790712385</v>
      </c>
      <c r="J300" s="302">
        <f t="shared" si="134"/>
        <v>3.1334653207488019</v>
      </c>
      <c r="K300" s="303"/>
      <c r="L300" s="302">
        <v>2.5075967603452991</v>
      </c>
      <c r="M300" s="302">
        <v>0.76846619005050121</v>
      </c>
      <c r="N300" s="302">
        <v>0.17130224265026203</v>
      </c>
      <c r="O300" s="302">
        <f t="shared" si="135"/>
        <v>3.4473651930460623</v>
      </c>
    </row>
    <row r="301" spans="1:15" s="236" customFormat="1" x14ac:dyDescent="0.2">
      <c r="A301" s="237" t="str">
        <f>name!E$7</f>
        <v>Administrative and secretarial occupations</v>
      </c>
      <c r="B301" s="302">
        <v>1.8445407950087402</v>
      </c>
      <c r="C301" s="302">
        <v>1.3981839851284239</v>
      </c>
      <c r="D301" s="302">
        <v>2.6768701368365518E-2</v>
      </c>
      <c r="E301" s="302">
        <f t="shared" si="133"/>
        <v>3.2694934815055299</v>
      </c>
      <c r="F301" s="303"/>
      <c r="G301" s="302">
        <v>1.9953723427273797</v>
      </c>
      <c r="H301" s="302">
        <v>1.3625817206545834</v>
      </c>
      <c r="I301" s="302">
        <v>1.6173135252123966E-2</v>
      </c>
      <c r="J301" s="302">
        <f t="shared" si="134"/>
        <v>3.3741271986340871</v>
      </c>
      <c r="K301" s="303"/>
      <c r="L301" s="302">
        <v>2.0249109878281648</v>
      </c>
      <c r="M301" s="302">
        <v>1.3418014582383133</v>
      </c>
      <c r="N301" s="302">
        <v>1.6793533682811022E-2</v>
      </c>
      <c r="O301" s="302">
        <f t="shared" si="135"/>
        <v>3.3835059797492892</v>
      </c>
    </row>
    <row r="302" spans="1:15" s="236" customFormat="1" x14ac:dyDescent="0.2">
      <c r="A302" s="237" t="str">
        <f>name!E$8</f>
        <v>Skilled trades occupations</v>
      </c>
      <c r="B302" s="302">
        <v>0.29634405143248921</v>
      </c>
      <c r="C302" s="302">
        <v>0.18443928885672747</v>
      </c>
      <c r="D302" s="302">
        <v>0.15106209957502409</v>
      </c>
      <c r="E302" s="302">
        <f t="shared" si="133"/>
        <v>0.6318454398642408</v>
      </c>
      <c r="F302" s="303"/>
      <c r="G302" s="302">
        <v>0.2456293079399485</v>
      </c>
      <c r="H302" s="302">
        <v>0.1145905062962727</v>
      </c>
      <c r="I302" s="302">
        <v>6.8606675639298939E-2</v>
      </c>
      <c r="J302" s="302">
        <f>SUM(G302:I302)</f>
        <v>0.42882648987552013</v>
      </c>
      <c r="K302" s="303"/>
      <c r="L302" s="302">
        <v>0.24542466756374523</v>
      </c>
      <c r="M302" s="302">
        <v>0.1530039903491599</v>
      </c>
      <c r="N302" s="302">
        <v>5.1377546168320437E-2</v>
      </c>
      <c r="O302" s="302">
        <f t="shared" si="135"/>
        <v>0.44980620408122562</v>
      </c>
    </row>
    <row r="303" spans="1:15" s="236" customFormat="1" x14ac:dyDescent="0.2">
      <c r="A303" s="237" t="str">
        <f>name!E$9</f>
        <v>Caring, leisure and other service occupations</v>
      </c>
      <c r="B303" s="302">
        <v>0.72557245717566421</v>
      </c>
      <c r="C303" s="302">
        <v>0.83705935221445849</v>
      </c>
      <c r="D303" s="302">
        <v>9.6625938083780449E-2</v>
      </c>
      <c r="E303" s="302">
        <f t="shared" si="133"/>
        <v>1.659257747473903</v>
      </c>
      <c r="F303" s="303"/>
      <c r="G303" s="302">
        <v>0.78289448815326945</v>
      </c>
      <c r="H303" s="302">
        <v>0.81811520370588608</v>
      </c>
      <c r="I303" s="302">
        <v>9.5045178804057412E-2</v>
      </c>
      <c r="J303" s="302">
        <f t="shared" ref="J303:J306" si="136">SUM(G303:I303)</f>
        <v>1.696054870663213</v>
      </c>
      <c r="K303" s="303"/>
      <c r="L303" s="302">
        <v>1.0590362805738995</v>
      </c>
      <c r="M303" s="302">
        <v>1.0122723158804585</v>
      </c>
      <c r="N303" s="302">
        <v>0.13046637922036589</v>
      </c>
      <c r="O303" s="302">
        <f t="shared" si="135"/>
        <v>2.201774975674724</v>
      </c>
    </row>
    <row r="304" spans="1:15" s="236" customFormat="1" x14ac:dyDescent="0.2">
      <c r="A304" s="237" t="str">
        <f>name!E$10</f>
        <v>Sales and customer service occupations</v>
      </c>
      <c r="B304" s="302">
        <v>1.2783081088514818</v>
      </c>
      <c r="C304" s="302">
        <v>0.89734494762755623</v>
      </c>
      <c r="D304" s="302">
        <v>6.2972828026908068E-2</v>
      </c>
      <c r="E304" s="302">
        <f t="shared" si="133"/>
        <v>2.2386258845059461</v>
      </c>
      <c r="F304" s="303"/>
      <c r="G304" s="302">
        <v>1.3079533740330158</v>
      </c>
      <c r="H304" s="302">
        <v>0.79120323540195403</v>
      </c>
      <c r="I304" s="302">
        <v>3.0563251885097471E-2</v>
      </c>
      <c r="J304" s="302">
        <f t="shared" si="136"/>
        <v>2.1297198613200674</v>
      </c>
      <c r="K304" s="303"/>
      <c r="L304" s="302">
        <v>1.6676936025900291</v>
      </c>
      <c r="M304" s="302">
        <v>1.2922467539709073</v>
      </c>
      <c r="N304" s="302">
        <v>2.2640642045208041E-2</v>
      </c>
      <c r="O304" s="302">
        <f t="shared" si="135"/>
        <v>2.9825809986061445</v>
      </c>
    </row>
    <row r="305" spans="1:15" s="236" customFormat="1" x14ac:dyDescent="0.2">
      <c r="A305" s="237" t="str">
        <f>name!E$11</f>
        <v>Process, plant and machine operatives</v>
      </c>
      <c r="B305" s="302">
        <v>0.5889968399169927</v>
      </c>
      <c r="C305" s="302">
        <v>0.41437757293064703</v>
      </c>
      <c r="D305" s="302">
        <v>4.8585490666494612E-2</v>
      </c>
      <c r="E305" s="302">
        <f t="shared" si="133"/>
        <v>1.0519599035141343</v>
      </c>
      <c r="F305" s="303"/>
      <c r="G305" s="302">
        <v>0.46491485866530147</v>
      </c>
      <c r="H305" s="302">
        <v>0.34113842405087735</v>
      </c>
      <c r="I305" s="302">
        <v>3.3708102891862358E-2</v>
      </c>
      <c r="J305" s="302">
        <f t="shared" si="136"/>
        <v>0.83976138560804114</v>
      </c>
      <c r="K305" s="303"/>
      <c r="L305" s="302">
        <v>0.44673813168159915</v>
      </c>
      <c r="M305" s="302">
        <v>0.39789930492289294</v>
      </c>
      <c r="N305" s="302">
        <v>3.8558174037640641E-2</v>
      </c>
      <c r="O305" s="302">
        <f t="shared" si="135"/>
        <v>0.8831956106421327</v>
      </c>
    </row>
    <row r="306" spans="1:15" s="236" customFormat="1" x14ac:dyDescent="0.2">
      <c r="A306" s="237" t="str">
        <f>name!E$12</f>
        <v>Elementary occupations</v>
      </c>
      <c r="B306" s="302">
        <v>2.6203018148386366</v>
      </c>
      <c r="C306" s="302">
        <v>2.4944927887961641</v>
      </c>
      <c r="D306" s="302">
        <v>1.2649500754429579</v>
      </c>
      <c r="E306" s="302">
        <f t="shared" si="133"/>
        <v>6.3797446790777581</v>
      </c>
      <c r="F306" s="303"/>
      <c r="G306" s="302">
        <v>2.3352547662207672</v>
      </c>
      <c r="H306" s="302">
        <v>1.9628019348746297</v>
      </c>
      <c r="I306" s="302">
        <v>1.1614860581580859</v>
      </c>
      <c r="J306" s="302">
        <f t="shared" si="136"/>
        <v>5.4595427592534822</v>
      </c>
      <c r="K306" s="303"/>
      <c r="L306" s="302">
        <v>2.7650065113063476</v>
      </c>
      <c r="M306" s="302">
        <v>1.6714283369615714</v>
      </c>
      <c r="N306" s="302">
        <v>1.456211499399227</v>
      </c>
      <c r="O306" s="302">
        <f t="shared" si="135"/>
        <v>5.8926463476671458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11.764768262607339</v>
      </c>
      <c r="C308" s="311">
        <f t="shared" ref="C308:E308" si="137">SUM(C298:C306)</f>
        <v>7.5028207284448598</v>
      </c>
      <c r="D308" s="311">
        <f t="shared" si="137"/>
        <v>2.1964110089478113</v>
      </c>
      <c r="E308" s="311">
        <f t="shared" si="137"/>
        <v>21.464000000000013</v>
      </c>
      <c r="F308" s="311"/>
      <c r="G308" s="311">
        <f t="shared" ref="G308:J308" si="138">SUM(G298:G306)</f>
        <v>12.567317648293459</v>
      </c>
      <c r="H308" s="311">
        <f t="shared" si="138"/>
        <v>6.9370525003681447</v>
      </c>
      <c r="I308" s="311">
        <f t="shared" si="138"/>
        <v>1.7466298513383514</v>
      </c>
      <c r="J308" s="311">
        <f t="shared" si="138"/>
        <v>21.250999999999955</v>
      </c>
      <c r="K308" s="311"/>
      <c r="L308" s="311">
        <f t="shared" ref="L308:O308" si="139">SUM(L298:L306)</f>
        <v>14.826968057785329</v>
      </c>
      <c r="M308" s="311">
        <f t="shared" si="139"/>
        <v>7.7908377318175681</v>
      </c>
      <c r="N308" s="311">
        <f t="shared" si="139"/>
        <v>2.012194210397086</v>
      </c>
      <c r="O308" s="311">
        <f t="shared" si="139"/>
        <v>24.629999999999985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0.69331224157288807</v>
      </c>
      <c r="C315" s="302">
        <v>0.19968709083050767</v>
      </c>
      <c r="D315" s="302">
        <v>0.14332084028140424</v>
      </c>
      <c r="E315" s="302">
        <f>SUM(B315:D315)</f>
        <v>1.0363201726848001</v>
      </c>
      <c r="F315" s="303"/>
      <c r="G315" s="302">
        <v>0.68477887029468953</v>
      </c>
      <c r="H315" s="302">
        <v>0.2281081327117622</v>
      </c>
      <c r="I315" s="302">
        <v>2.6041941860615984E-2</v>
      </c>
      <c r="J315" s="302">
        <f>SUM(G315:I315)</f>
        <v>0.93892894486706779</v>
      </c>
      <c r="K315" s="303"/>
      <c r="L315" s="302">
        <v>0.68013775637236418</v>
      </c>
      <c r="M315" s="302">
        <v>0.28859586901046758</v>
      </c>
      <c r="N315" s="302">
        <v>3.6037702298894067E-2</v>
      </c>
      <c r="O315" s="302">
        <f>SUM(L315:N315)</f>
        <v>1.0047713276817258</v>
      </c>
    </row>
    <row r="316" spans="1:15" s="236" customFormat="1" x14ac:dyDescent="0.2">
      <c r="A316" s="237" t="str">
        <f>name!E$5</f>
        <v>Professional occupations</v>
      </c>
      <c r="B316" s="302">
        <v>1.5587872993581005</v>
      </c>
      <c r="C316" s="302">
        <v>0.68545510054262671</v>
      </c>
      <c r="D316" s="302">
        <v>0.32939331289575025</v>
      </c>
      <c r="E316" s="302">
        <f t="shared" ref="E316:E323" si="140">SUM(B316:D316)</f>
        <v>2.5736357127964773</v>
      </c>
      <c r="F316" s="303"/>
      <c r="G316" s="302">
        <v>1.7626670398096493</v>
      </c>
      <c r="H316" s="302">
        <v>0.72823798495293623</v>
      </c>
      <c r="I316" s="302">
        <v>0.10262199382782862</v>
      </c>
      <c r="J316" s="302">
        <f t="shared" ref="J316:J318" si="141">SUM(G316:I316)</f>
        <v>2.593527018590414</v>
      </c>
      <c r="K316" s="303"/>
      <c r="L316" s="302">
        <v>1.9948561033886223</v>
      </c>
      <c r="M316" s="302">
        <v>0.97339895228854445</v>
      </c>
      <c r="N316" s="302">
        <v>0.10587174329097786</v>
      </c>
      <c r="O316" s="302">
        <f t="shared" ref="O316:O323" si="142">SUM(L316:N316)</f>
        <v>3.0741267989681447</v>
      </c>
    </row>
    <row r="317" spans="1:15" s="236" customFormat="1" x14ac:dyDescent="0.2">
      <c r="A317" s="237" t="str">
        <f>name!E$6</f>
        <v>Associate professional occupations</v>
      </c>
      <c r="B317" s="302">
        <v>3.0774730089280409</v>
      </c>
      <c r="C317" s="302">
        <v>0.78384930558283006</v>
      </c>
      <c r="D317" s="302">
        <v>0.25506005354241934</v>
      </c>
      <c r="E317" s="302">
        <f t="shared" si="140"/>
        <v>4.1163823680532907</v>
      </c>
      <c r="F317" s="303"/>
      <c r="G317" s="302">
        <v>3.0993991310196507</v>
      </c>
      <c r="H317" s="302">
        <v>0.70030276712831618</v>
      </c>
      <c r="I317" s="302">
        <v>4.7500178605898315E-2</v>
      </c>
      <c r="J317" s="302">
        <f t="shared" si="141"/>
        <v>3.8472020767538653</v>
      </c>
      <c r="K317" s="303"/>
      <c r="L317" s="302">
        <v>3.5514058212347996</v>
      </c>
      <c r="M317" s="302">
        <v>0.85266054139538161</v>
      </c>
      <c r="N317" s="302">
        <v>5.6499220046355901E-2</v>
      </c>
      <c r="O317" s="302">
        <f t="shared" si="142"/>
        <v>4.4605655826765371</v>
      </c>
    </row>
    <row r="318" spans="1:15" s="236" customFormat="1" x14ac:dyDescent="0.2">
      <c r="A318" s="237" t="str">
        <f>name!E$7</f>
        <v>Administrative and secretarial occupations</v>
      </c>
      <c r="B318" s="302">
        <v>2.3056580551408539</v>
      </c>
      <c r="C318" s="302">
        <v>2.3343458062541527</v>
      </c>
      <c r="D318" s="302">
        <v>8.4705190851129708E-2</v>
      </c>
      <c r="E318" s="302">
        <f t="shared" si="140"/>
        <v>4.724709052246137</v>
      </c>
      <c r="F318" s="303"/>
      <c r="G318" s="302">
        <v>1.9729173168125447</v>
      </c>
      <c r="H318" s="302">
        <v>1.7824152559459032</v>
      </c>
      <c r="I318" s="302">
        <v>1.9796394016811367E-2</v>
      </c>
      <c r="J318" s="302">
        <f t="shared" si="141"/>
        <v>3.7751289667752594</v>
      </c>
      <c r="K318" s="303"/>
      <c r="L318" s="302">
        <v>1.3512340563069427</v>
      </c>
      <c r="M318" s="302">
        <v>1.5276153994564936</v>
      </c>
      <c r="N318" s="302">
        <v>1.1048202713831732E-2</v>
      </c>
      <c r="O318" s="302">
        <f t="shared" si="142"/>
        <v>2.8898976584772682</v>
      </c>
    </row>
    <row r="319" spans="1:15" s="236" customFormat="1" x14ac:dyDescent="0.2">
      <c r="A319" s="237" t="str">
        <f>name!E$8</f>
        <v>Skilled trades occupations</v>
      </c>
      <c r="B319" s="302">
        <v>0.19794408315592438</v>
      </c>
      <c r="C319" s="302">
        <v>2.2871643042821396E-2</v>
      </c>
      <c r="D319" s="302">
        <v>0.12863674385041518</v>
      </c>
      <c r="E319" s="302">
        <f t="shared" si="140"/>
        <v>0.34945247004916097</v>
      </c>
      <c r="F319" s="303"/>
      <c r="G319" s="302">
        <v>0.14153359799625564</v>
      </c>
      <c r="H319" s="302">
        <v>1.5026210200578826E-2</v>
      </c>
      <c r="I319" s="302">
        <v>1.4498300266345403E-3</v>
      </c>
      <c r="J319" s="302">
        <f>SUM(G319:I319)</f>
        <v>0.158009638223469</v>
      </c>
      <c r="K319" s="303"/>
      <c r="L319" s="302">
        <v>0.13539998524704919</v>
      </c>
      <c r="M319" s="302">
        <v>3.7083424620916586E-2</v>
      </c>
      <c r="N319" s="302">
        <v>3.2176684800668577E-3</v>
      </c>
      <c r="O319" s="302">
        <f t="shared" si="142"/>
        <v>0.17570107834803264</v>
      </c>
    </row>
    <row r="320" spans="1:15" s="236" customFormat="1" x14ac:dyDescent="0.2">
      <c r="A320" s="237" t="str">
        <f>name!E$9</f>
        <v>Caring, leisure and other service occupations</v>
      </c>
      <c r="B320" s="302">
        <v>0.3405351820573243</v>
      </c>
      <c r="C320" s="302">
        <v>0.32981706216745643</v>
      </c>
      <c r="D320" s="302">
        <v>5.9004334089133255E-2</v>
      </c>
      <c r="E320" s="302">
        <f t="shared" si="140"/>
        <v>0.72935657831391398</v>
      </c>
      <c r="F320" s="303"/>
      <c r="G320" s="302">
        <v>0.29188354393056065</v>
      </c>
      <c r="H320" s="302">
        <v>0.25849963028743955</v>
      </c>
      <c r="I320" s="302">
        <v>2.5567644802072374E-2</v>
      </c>
      <c r="J320" s="302">
        <f t="shared" ref="J320:J323" si="143">SUM(G320:I320)</f>
        <v>0.57595081902007261</v>
      </c>
      <c r="K320" s="303"/>
      <c r="L320" s="302">
        <v>0.327551369448908</v>
      </c>
      <c r="M320" s="302">
        <v>0.28952851118977924</v>
      </c>
      <c r="N320" s="302">
        <v>2.0828249317110879E-2</v>
      </c>
      <c r="O320" s="302">
        <f t="shared" si="142"/>
        <v>0.63790812995579815</v>
      </c>
    </row>
    <row r="321" spans="1:15" s="236" customFormat="1" x14ac:dyDescent="0.2">
      <c r="A321" s="237" t="str">
        <f>name!E$10</f>
        <v>Sales and customer service occupations</v>
      </c>
      <c r="B321" s="302">
        <v>0.18812817689141342</v>
      </c>
      <c r="C321" s="302">
        <v>0.21141691413663807</v>
      </c>
      <c r="D321" s="302">
        <v>2.8401600545176622E-2</v>
      </c>
      <c r="E321" s="302">
        <f t="shared" si="140"/>
        <v>0.42794669157322807</v>
      </c>
      <c r="F321" s="303"/>
      <c r="G321" s="302">
        <v>0.16289909284648571</v>
      </c>
      <c r="H321" s="302">
        <v>0.17561339640427867</v>
      </c>
      <c r="I321" s="302">
        <v>3.5660276519869213E-3</v>
      </c>
      <c r="J321" s="302">
        <f t="shared" si="143"/>
        <v>0.34207851690275132</v>
      </c>
      <c r="K321" s="303"/>
      <c r="L321" s="302">
        <v>0.18553068696294034</v>
      </c>
      <c r="M321" s="302">
        <v>0.23609506535175273</v>
      </c>
      <c r="N321" s="302">
        <v>4.8404136095799915E-3</v>
      </c>
      <c r="O321" s="302">
        <f t="shared" si="142"/>
        <v>0.42646616592427306</v>
      </c>
    </row>
    <row r="322" spans="1:15" s="236" customFormat="1" x14ac:dyDescent="0.2">
      <c r="A322" s="237" t="str">
        <f>name!E$11</f>
        <v>Process, plant and machine operatives</v>
      </c>
      <c r="B322" s="302">
        <v>0.16224650132527871</v>
      </c>
      <c r="C322" s="302">
        <v>5.5720364894232051E-2</v>
      </c>
      <c r="D322" s="302">
        <v>1.8260189369420025E-2</v>
      </c>
      <c r="E322" s="302">
        <f t="shared" si="140"/>
        <v>0.23622705558893078</v>
      </c>
      <c r="F322" s="303"/>
      <c r="G322" s="302">
        <v>0.10838225415468988</v>
      </c>
      <c r="H322" s="302">
        <v>3.4379816119866541E-2</v>
      </c>
      <c r="I322" s="302">
        <v>1.2621997009587967E-3</v>
      </c>
      <c r="J322" s="302">
        <f t="shared" si="143"/>
        <v>0.14402426997551523</v>
      </c>
      <c r="K322" s="303"/>
      <c r="L322" s="302">
        <v>0.11330750920869274</v>
      </c>
      <c r="M322" s="302">
        <v>4.4994341233553163E-2</v>
      </c>
      <c r="N322" s="302">
        <v>1.4422078962844508E-3</v>
      </c>
      <c r="O322" s="302">
        <f t="shared" si="142"/>
        <v>0.15974405833853036</v>
      </c>
    </row>
    <row r="323" spans="1:15" s="236" customFormat="1" x14ac:dyDescent="0.2">
      <c r="A323" s="237" t="str">
        <f>name!E$12</f>
        <v>Elementary occupations</v>
      </c>
      <c r="B323" s="302">
        <v>0.2215159596929214</v>
      </c>
      <c r="C323" s="302">
        <v>0.22097678380785055</v>
      </c>
      <c r="D323" s="302">
        <v>1.7477155193276479E-2</v>
      </c>
      <c r="E323" s="302">
        <f t="shared" si="140"/>
        <v>0.45996989869404842</v>
      </c>
      <c r="F323" s="303"/>
      <c r="G323" s="302">
        <v>0.15805352041197487</v>
      </c>
      <c r="H323" s="302">
        <v>0.1340683761671318</v>
      </c>
      <c r="I323" s="302">
        <v>2.0278523124644472E-3</v>
      </c>
      <c r="J323" s="302">
        <f t="shared" si="143"/>
        <v>0.29414974889157114</v>
      </c>
      <c r="K323" s="303"/>
      <c r="L323" s="302">
        <v>0.13614643684599234</v>
      </c>
      <c r="M323" s="302">
        <v>0.10302138027958532</v>
      </c>
      <c r="N323" s="302">
        <v>2.6513825041279875E-3</v>
      </c>
      <c r="O323" s="302">
        <f t="shared" si="142"/>
        <v>0.24181919962970566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8.7456005081227453</v>
      </c>
      <c r="C325" s="311">
        <f t="shared" ref="C325:E325" si="144">SUM(C315:C323)</f>
        <v>4.8441400712591154</v>
      </c>
      <c r="D325" s="311">
        <f t="shared" si="144"/>
        <v>1.0642594206181251</v>
      </c>
      <c r="E325" s="311">
        <f t="shared" si="144"/>
        <v>14.653999999999986</v>
      </c>
      <c r="F325" s="311"/>
      <c r="G325" s="311">
        <f t="shared" ref="G325:J325" si="145">SUM(G315:G323)</f>
        <v>8.3825143672765012</v>
      </c>
      <c r="H325" s="311">
        <f t="shared" si="145"/>
        <v>4.0566515699182135</v>
      </c>
      <c r="I325" s="311">
        <f t="shared" si="145"/>
        <v>0.22983406280527138</v>
      </c>
      <c r="J325" s="311">
        <f t="shared" si="145"/>
        <v>12.668999999999984</v>
      </c>
      <c r="K325" s="311"/>
      <c r="L325" s="311">
        <f t="shared" ref="L325:O325" si="146">SUM(L315:L323)</f>
        <v>8.4755697250163102</v>
      </c>
      <c r="M325" s="311">
        <f t="shared" si="146"/>
        <v>4.3529934848264746</v>
      </c>
      <c r="N325" s="311">
        <f t="shared" si="146"/>
        <v>0.24243679015722974</v>
      </c>
      <c r="O325" s="311">
        <f t="shared" si="146"/>
        <v>13.071000000000017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0.40364044337074356</v>
      </c>
      <c r="C332" s="302">
        <v>0.15862307562569286</v>
      </c>
      <c r="D332" s="302">
        <v>0.11597669694256953</v>
      </c>
      <c r="E332" s="302">
        <f>SUM(B332:D332)</f>
        <v>0.67824021593900596</v>
      </c>
      <c r="F332" s="303"/>
      <c r="G332" s="302">
        <v>0.39899692576015283</v>
      </c>
      <c r="H332" s="302">
        <v>0.18124444001102366</v>
      </c>
      <c r="I332" s="302">
        <v>0.12301293176482921</v>
      </c>
      <c r="J332" s="302">
        <f>SUM(G332:I332)</f>
        <v>0.70325429753600566</v>
      </c>
      <c r="K332" s="303"/>
      <c r="L332" s="302">
        <v>0.4450037426497237</v>
      </c>
      <c r="M332" s="302">
        <v>0.23716364506088047</v>
      </c>
      <c r="N332" s="302">
        <v>0.11508088777955451</v>
      </c>
      <c r="O332" s="302">
        <f>SUM(L332:N332)</f>
        <v>0.79724827549015864</v>
      </c>
    </row>
    <row r="333" spans="1:15" s="236" customFormat="1" x14ac:dyDescent="0.2">
      <c r="A333" s="237" t="str">
        <f>name!E$5</f>
        <v>Professional occupations</v>
      </c>
      <c r="B333" s="302">
        <v>7.9235288103539112</v>
      </c>
      <c r="C333" s="302">
        <v>4.1063407835256296</v>
      </c>
      <c r="D333" s="302">
        <v>0.60325994538514649</v>
      </c>
      <c r="E333" s="302">
        <f t="shared" ref="E333:E340" si="147">SUM(B333:D333)</f>
        <v>12.633129539264687</v>
      </c>
      <c r="F333" s="303"/>
      <c r="G333" s="302">
        <v>8.3615025002017695</v>
      </c>
      <c r="H333" s="302">
        <v>4.1404644373454982</v>
      </c>
      <c r="I333" s="302">
        <v>0.74098306579836937</v>
      </c>
      <c r="J333" s="302">
        <f t="shared" ref="J333:J335" si="148">SUM(G333:I333)</f>
        <v>13.242950003345637</v>
      </c>
      <c r="K333" s="303"/>
      <c r="L333" s="302">
        <v>9.9132267820003452</v>
      </c>
      <c r="M333" s="302">
        <v>5.6459592481197145</v>
      </c>
      <c r="N333" s="302">
        <v>0.71069247768053478</v>
      </c>
      <c r="O333" s="302">
        <f t="shared" ref="O333:O340" si="149">SUM(L333:N333)</f>
        <v>16.269878507800595</v>
      </c>
    </row>
    <row r="334" spans="1:15" s="236" customFormat="1" x14ac:dyDescent="0.2">
      <c r="A334" s="237" t="str">
        <f>name!E$6</f>
        <v>Associate professional occupations</v>
      </c>
      <c r="B334" s="302">
        <v>1.0801826407828747</v>
      </c>
      <c r="C334" s="302">
        <v>0.96981207062014729</v>
      </c>
      <c r="D334" s="302">
        <v>0.33855397064781534</v>
      </c>
      <c r="E334" s="302">
        <f t="shared" si="147"/>
        <v>2.3885486820508373</v>
      </c>
      <c r="F334" s="303"/>
      <c r="G334" s="302">
        <v>1.1251726853444599</v>
      </c>
      <c r="H334" s="302">
        <v>0.95695053177454992</v>
      </c>
      <c r="I334" s="302">
        <v>0.2943473526313844</v>
      </c>
      <c r="J334" s="302">
        <f t="shared" si="148"/>
        <v>2.3764705697503943</v>
      </c>
      <c r="K334" s="303"/>
      <c r="L334" s="302">
        <v>1.1157327909372592</v>
      </c>
      <c r="M334" s="302">
        <v>1.0621981153375877</v>
      </c>
      <c r="N334" s="302">
        <v>0.23753312091217565</v>
      </c>
      <c r="O334" s="302">
        <f t="shared" si="149"/>
        <v>2.4154640271870229</v>
      </c>
    </row>
    <row r="335" spans="1:15" s="236" customFormat="1" x14ac:dyDescent="0.2">
      <c r="A335" s="237" t="str">
        <f>name!E$7</f>
        <v>Administrative and secretarial occupations</v>
      </c>
      <c r="B335" s="302">
        <v>0.60382303868376086</v>
      </c>
      <c r="C335" s="302">
        <v>1.4589948174309431</v>
      </c>
      <c r="D335" s="302">
        <v>3.7677243996541876E-2</v>
      </c>
      <c r="E335" s="302">
        <f t="shared" si="147"/>
        <v>2.100495100111246</v>
      </c>
      <c r="F335" s="303"/>
      <c r="G335" s="302">
        <v>0.50772762690689766</v>
      </c>
      <c r="H335" s="302">
        <v>1.1580809958717868</v>
      </c>
      <c r="I335" s="302">
        <v>3.3290666158249799E-2</v>
      </c>
      <c r="J335" s="302">
        <f t="shared" si="148"/>
        <v>1.6990992889369341</v>
      </c>
      <c r="K335" s="303"/>
      <c r="L335" s="302">
        <v>0.27823162042623384</v>
      </c>
      <c r="M335" s="302">
        <v>0.64241537064722321</v>
      </c>
      <c r="N335" s="302">
        <v>1.8642665880541434E-2</v>
      </c>
      <c r="O335" s="302">
        <f t="shared" si="149"/>
        <v>0.93928965695399846</v>
      </c>
    </row>
    <row r="336" spans="1:15" s="236" customFormat="1" x14ac:dyDescent="0.2">
      <c r="A336" s="237" t="str">
        <f>name!E$8</f>
        <v>Skilled trades occupations</v>
      </c>
      <c r="B336" s="302">
        <v>0.29871593858409429</v>
      </c>
      <c r="C336" s="302">
        <v>0.1896859988482763</v>
      </c>
      <c r="D336" s="302">
        <v>5.3810018389033883E-2</v>
      </c>
      <c r="E336" s="302">
        <f t="shared" si="147"/>
        <v>0.54221195582140447</v>
      </c>
      <c r="F336" s="303"/>
      <c r="G336" s="302">
        <v>0.20842219839659554</v>
      </c>
      <c r="H336" s="302">
        <v>0.11471281639396659</v>
      </c>
      <c r="I336" s="302">
        <v>4.7215043920112103E-2</v>
      </c>
      <c r="J336" s="302">
        <f>SUM(G336:I336)</f>
        <v>0.37035005871067422</v>
      </c>
      <c r="K336" s="303"/>
      <c r="L336" s="302">
        <v>0.13773979169967024</v>
      </c>
      <c r="M336" s="302">
        <v>5.4361562227561874E-2</v>
      </c>
      <c r="N336" s="302">
        <v>0.11943934076954611</v>
      </c>
      <c r="O336" s="302">
        <f t="shared" si="149"/>
        <v>0.3115406946967782</v>
      </c>
    </row>
    <row r="337" spans="1:15" s="236" customFormat="1" x14ac:dyDescent="0.2">
      <c r="A337" s="237" t="str">
        <f>name!E$9</f>
        <v>Caring, leisure and other service occupations</v>
      </c>
      <c r="B337" s="302">
        <v>3.29308506393921</v>
      </c>
      <c r="C337" s="302">
        <v>4.4770224032676484</v>
      </c>
      <c r="D337" s="302">
        <v>0.18489525470880999</v>
      </c>
      <c r="E337" s="302">
        <f t="shared" si="147"/>
        <v>7.955002721915668</v>
      </c>
      <c r="F337" s="303"/>
      <c r="G337" s="302">
        <v>2.8915748153047187</v>
      </c>
      <c r="H337" s="302">
        <v>3.8021463588204076</v>
      </c>
      <c r="I337" s="302">
        <v>0.19265598329305533</v>
      </c>
      <c r="J337" s="302">
        <f t="shared" ref="J337:J340" si="150">SUM(G337:I337)</f>
        <v>6.886377157418182</v>
      </c>
      <c r="K337" s="303"/>
      <c r="L337" s="302">
        <v>3.72846506124545</v>
      </c>
      <c r="M337" s="302">
        <v>4.3336668913752643</v>
      </c>
      <c r="N337" s="302">
        <v>0.33044563952241079</v>
      </c>
      <c r="O337" s="302">
        <f t="shared" si="149"/>
        <v>8.3925775921431249</v>
      </c>
    </row>
    <row r="338" spans="1:15" s="236" customFormat="1" x14ac:dyDescent="0.2">
      <c r="A338" s="237" t="str">
        <f>name!E$10</f>
        <v>Sales and customer service occupations</v>
      </c>
      <c r="B338" s="302">
        <v>5.583031916301958E-2</v>
      </c>
      <c r="C338" s="302">
        <v>0.10631261765837388</v>
      </c>
      <c r="D338" s="302">
        <v>3.1375293968707862E-2</v>
      </c>
      <c r="E338" s="302">
        <f t="shared" si="147"/>
        <v>0.19351823079010133</v>
      </c>
      <c r="F338" s="303"/>
      <c r="G338" s="302">
        <v>4.7186917511029589E-2</v>
      </c>
      <c r="H338" s="302">
        <v>8.5316532907916354E-2</v>
      </c>
      <c r="I338" s="302">
        <v>2.146951594183915E-2</v>
      </c>
      <c r="J338" s="302">
        <f t="shared" si="150"/>
        <v>0.15397296636078511</v>
      </c>
      <c r="K338" s="303"/>
      <c r="L338" s="302">
        <v>5.1456165636287521E-2</v>
      </c>
      <c r="M338" s="302">
        <v>8.7386832164247752E-2</v>
      </c>
      <c r="N338" s="302">
        <v>3.2857007542515373E-2</v>
      </c>
      <c r="O338" s="302">
        <f t="shared" si="149"/>
        <v>0.17170000534305063</v>
      </c>
    </row>
    <row r="339" spans="1:15" s="236" customFormat="1" x14ac:dyDescent="0.2">
      <c r="A339" s="237" t="str">
        <f>name!E$11</f>
        <v>Process, plant and machine operatives</v>
      </c>
      <c r="B339" s="302">
        <v>4.9350480737528811E-2</v>
      </c>
      <c r="C339" s="302">
        <v>6.7819584600243565E-2</v>
      </c>
      <c r="D339" s="302">
        <v>0.3894834126394176</v>
      </c>
      <c r="E339" s="302">
        <f t="shared" si="147"/>
        <v>0.50665347797718996</v>
      </c>
      <c r="F339" s="303"/>
      <c r="G339" s="302">
        <v>3.3105989952178234E-2</v>
      </c>
      <c r="H339" s="302">
        <v>4.0014921722026586E-2</v>
      </c>
      <c r="I339" s="302">
        <v>0.39436786476789332</v>
      </c>
      <c r="J339" s="302">
        <f t="shared" si="150"/>
        <v>0.46748877644209813</v>
      </c>
      <c r="K339" s="303"/>
      <c r="L339" s="302">
        <v>2.7020835257200733E-2</v>
      </c>
      <c r="M339" s="302">
        <v>4.1835776587020437E-2</v>
      </c>
      <c r="N339" s="302">
        <v>0.49313235372725528</v>
      </c>
      <c r="O339" s="302">
        <f t="shared" si="149"/>
        <v>0.56198896557147648</v>
      </c>
    </row>
    <row r="340" spans="1:15" s="236" customFormat="1" x14ac:dyDescent="0.2">
      <c r="A340" s="237" t="str">
        <f>name!E$12</f>
        <v>Elementary occupations</v>
      </c>
      <c r="B340" s="302">
        <v>0.17511208132872141</v>
      </c>
      <c r="C340" s="302">
        <v>1.4166816241148918</v>
      </c>
      <c r="D340" s="302">
        <v>7.4406370686297948E-2</v>
      </c>
      <c r="E340" s="302">
        <f t="shared" si="147"/>
        <v>1.6662000761299112</v>
      </c>
      <c r="F340" s="303"/>
      <c r="G340" s="302">
        <v>0.12250215121433165</v>
      </c>
      <c r="H340" s="302">
        <v>0.97286001601342298</v>
      </c>
      <c r="I340" s="302">
        <v>4.867471427153762E-2</v>
      </c>
      <c r="J340" s="302">
        <f t="shared" si="150"/>
        <v>1.1440368814992923</v>
      </c>
      <c r="K340" s="303"/>
      <c r="L340" s="302">
        <v>7.6777660775089254E-2</v>
      </c>
      <c r="M340" s="302">
        <v>6.8527415526178498E-2</v>
      </c>
      <c r="N340" s="302">
        <v>0.12800719851246634</v>
      </c>
      <c r="O340" s="302">
        <f t="shared" si="149"/>
        <v>0.2733122748137341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13.883268816943863</v>
      </c>
      <c r="C342" s="311">
        <f t="shared" ref="C342:E342" si="151">SUM(C332:C340)</f>
        <v>12.951292975691846</v>
      </c>
      <c r="D342" s="311">
        <f t="shared" si="151"/>
        <v>1.8294382073643405</v>
      </c>
      <c r="E342" s="311">
        <f t="shared" si="151"/>
        <v>28.664000000000051</v>
      </c>
      <c r="F342" s="311"/>
      <c r="G342" s="311">
        <f t="shared" ref="G342:J342" si="152">SUM(G332:G340)</f>
        <v>13.696191810592133</v>
      </c>
      <c r="H342" s="311">
        <f t="shared" si="152"/>
        <v>11.451791050860596</v>
      </c>
      <c r="I342" s="311">
        <f t="shared" si="152"/>
        <v>1.8960171385472702</v>
      </c>
      <c r="J342" s="311">
        <f t="shared" si="152"/>
        <v>27.044000000000008</v>
      </c>
      <c r="K342" s="311"/>
      <c r="L342" s="311">
        <f t="shared" ref="L342:O342" si="153">SUM(L332:L340)</f>
        <v>15.773654450627257</v>
      </c>
      <c r="M342" s="311">
        <f t="shared" si="153"/>
        <v>12.173514857045678</v>
      </c>
      <c r="N342" s="311">
        <f t="shared" si="153"/>
        <v>2.1858306923270003</v>
      </c>
      <c r="O342" s="311">
        <f t="shared" si="153"/>
        <v>30.132999999999939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1.0689941548061281</v>
      </c>
      <c r="C349" s="302">
        <v>0.31770304338762484</v>
      </c>
      <c r="D349" s="302">
        <v>0.14342746417239075</v>
      </c>
      <c r="E349" s="302">
        <f>SUM(B349:D349)</f>
        <v>1.5301246623661438</v>
      </c>
      <c r="F349" s="303"/>
      <c r="G349" s="302">
        <v>1.2193572754610167</v>
      </c>
      <c r="H349" s="302">
        <v>0.4733954077953077</v>
      </c>
      <c r="I349" s="302">
        <v>0.28499405705529984</v>
      </c>
      <c r="J349" s="302">
        <f>SUM(G349:I349)</f>
        <v>1.9777467403116242</v>
      </c>
      <c r="K349" s="303"/>
      <c r="L349" s="302">
        <v>1.5083519963615886</v>
      </c>
      <c r="M349" s="302">
        <v>0.58373782152005038</v>
      </c>
      <c r="N349" s="302">
        <v>0.28171633082769104</v>
      </c>
      <c r="O349" s="302">
        <f>SUM(L349:N349)</f>
        <v>2.3738061487093298</v>
      </c>
    </row>
    <row r="350" spans="1:15" s="236" customFormat="1" x14ac:dyDescent="0.2">
      <c r="A350" s="237" t="str">
        <f>name!E$5</f>
        <v>Professional occupations</v>
      </c>
      <c r="B350" s="302">
        <v>7.4084562191411365</v>
      </c>
      <c r="C350" s="302">
        <v>3.5610363848461026</v>
      </c>
      <c r="D350" s="302">
        <v>0.90664102709252936</v>
      </c>
      <c r="E350" s="302">
        <f t="shared" ref="E350:E357" si="154">SUM(B350:D350)</f>
        <v>11.876133631079769</v>
      </c>
      <c r="F350" s="303"/>
      <c r="G350" s="302">
        <v>9.0390261307839754</v>
      </c>
      <c r="H350" s="302">
        <v>4.6018146803598841</v>
      </c>
      <c r="I350" s="302">
        <v>1.2567329306293018</v>
      </c>
      <c r="J350" s="302">
        <f t="shared" ref="J350:J352" si="155">SUM(G350:I350)</f>
        <v>14.897573741773162</v>
      </c>
      <c r="K350" s="303"/>
      <c r="L350" s="302">
        <v>11.386458281229142</v>
      </c>
      <c r="M350" s="302">
        <v>5.5466892667374834</v>
      </c>
      <c r="N350" s="302">
        <v>1.247872976895005</v>
      </c>
      <c r="O350" s="302">
        <f t="shared" ref="O350:O357" si="156">SUM(L350:N350)</f>
        <v>18.18102052486163</v>
      </c>
    </row>
    <row r="351" spans="1:15" s="236" customFormat="1" x14ac:dyDescent="0.2">
      <c r="A351" s="237" t="str">
        <f>name!E$6</f>
        <v>Associate professional occupations</v>
      </c>
      <c r="B351" s="302">
        <v>3.0928168992318503</v>
      </c>
      <c r="C351" s="302">
        <v>1.8712034560580648</v>
      </c>
      <c r="D351" s="302">
        <v>0.42346121247160956</v>
      </c>
      <c r="E351" s="302">
        <f t="shared" si="154"/>
        <v>5.3874815677615251</v>
      </c>
      <c r="F351" s="303"/>
      <c r="G351" s="302">
        <v>3.6499641475574207</v>
      </c>
      <c r="H351" s="302">
        <v>2.4011687950513583</v>
      </c>
      <c r="I351" s="302">
        <v>0.37579854643805699</v>
      </c>
      <c r="J351" s="302">
        <f t="shared" si="155"/>
        <v>6.4269314890468365</v>
      </c>
      <c r="K351" s="303"/>
      <c r="L351" s="302">
        <v>4.1958069480871982</v>
      </c>
      <c r="M351" s="302">
        <v>2.5399151692968527</v>
      </c>
      <c r="N351" s="302">
        <v>0.48430278343658673</v>
      </c>
      <c r="O351" s="302">
        <f t="shared" si="156"/>
        <v>7.2200249008206381</v>
      </c>
    </row>
    <row r="352" spans="1:15" s="236" customFormat="1" x14ac:dyDescent="0.2">
      <c r="A352" s="237" t="str">
        <f>name!E$7</f>
        <v>Administrative and secretarial occupations</v>
      </c>
      <c r="B352" s="302">
        <v>1.4099345748158087</v>
      </c>
      <c r="C352" s="302">
        <v>2.1866328419281373</v>
      </c>
      <c r="D352" s="302">
        <v>8.6597082299991315E-2</v>
      </c>
      <c r="E352" s="302">
        <f t="shared" si="154"/>
        <v>3.6831644990439378</v>
      </c>
      <c r="F352" s="303"/>
      <c r="G352" s="302">
        <v>1.4367654112869215</v>
      </c>
      <c r="H352" s="302">
        <v>2.1492709911256309</v>
      </c>
      <c r="I352" s="302">
        <v>5.9024152555165098E-2</v>
      </c>
      <c r="J352" s="302">
        <f t="shared" si="155"/>
        <v>3.6450605549677171</v>
      </c>
      <c r="K352" s="303"/>
      <c r="L352" s="302">
        <v>0.96332245823163776</v>
      </c>
      <c r="M352" s="302">
        <v>0.98111000404039561</v>
      </c>
      <c r="N352" s="302">
        <v>4.2564841258654007E-2</v>
      </c>
      <c r="O352" s="302">
        <f t="shared" si="156"/>
        <v>1.9869973035306874</v>
      </c>
    </row>
    <row r="353" spans="1:15" s="236" customFormat="1" x14ac:dyDescent="0.2">
      <c r="A353" s="237" t="str">
        <f>name!E$8</f>
        <v>Skilled trades occupations</v>
      </c>
      <c r="B353" s="302">
        <v>0.28638865015526471</v>
      </c>
      <c r="C353" s="302">
        <v>0.21110561536895295</v>
      </c>
      <c r="D353" s="302">
        <v>6.2720672883225706E-2</v>
      </c>
      <c r="E353" s="302">
        <f t="shared" si="154"/>
        <v>0.56021493840744341</v>
      </c>
      <c r="F353" s="303"/>
      <c r="G353" s="302">
        <v>0.21424987248745381</v>
      </c>
      <c r="H353" s="302">
        <v>0.1631370580312802</v>
      </c>
      <c r="I353" s="302">
        <v>0.13741392995566276</v>
      </c>
      <c r="J353" s="302">
        <f>SUM(G353:I353)</f>
        <v>0.51480086047439677</v>
      </c>
      <c r="K353" s="303"/>
      <c r="L353" s="302">
        <v>0.14286371802624565</v>
      </c>
      <c r="M353" s="302">
        <v>0.1198059924130008</v>
      </c>
      <c r="N353" s="302">
        <v>0.15488968086885041</v>
      </c>
      <c r="O353" s="302">
        <f t="shared" si="156"/>
        <v>0.41755939130809688</v>
      </c>
    </row>
    <row r="354" spans="1:15" s="236" customFormat="1" x14ac:dyDescent="0.2">
      <c r="A354" s="237" t="str">
        <f>name!E$9</f>
        <v>Caring, leisure and other service occupations</v>
      </c>
      <c r="B354" s="302">
        <v>6.8087495630473889</v>
      </c>
      <c r="C354" s="302">
        <v>6.1385846340340287</v>
      </c>
      <c r="D354" s="302">
        <v>0.84475650800941327</v>
      </c>
      <c r="E354" s="302">
        <f t="shared" si="154"/>
        <v>13.79209070509083</v>
      </c>
      <c r="F354" s="303"/>
      <c r="G354" s="302">
        <v>7.4688613342303336</v>
      </c>
      <c r="H354" s="302">
        <v>6.5338232415330388</v>
      </c>
      <c r="I354" s="302">
        <v>0.70470950560448442</v>
      </c>
      <c r="J354" s="302">
        <f t="shared" ref="J354:J357" si="157">SUM(G354:I354)</f>
        <v>14.707394081367855</v>
      </c>
      <c r="K354" s="303"/>
      <c r="L354" s="302">
        <v>9.1140901767342708</v>
      </c>
      <c r="M354" s="302">
        <v>7.1478730222031857</v>
      </c>
      <c r="N354" s="302">
        <v>0.89379388376679147</v>
      </c>
      <c r="O354" s="302">
        <f t="shared" si="156"/>
        <v>17.155757082704248</v>
      </c>
    </row>
    <row r="355" spans="1:15" s="236" customFormat="1" x14ac:dyDescent="0.2">
      <c r="A355" s="237" t="str">
        <f>name!E$10</f>
        <v>Sales and customer service occupations</v>
      </c>
      <c r="B355" s="302">
        <v>0.23354431691445826</v>
      </c>
      <c r="C355" s="302">
        <v>0.25446284269649644</v>
      </c>
      <c r="D355" s="302">
        <v>3.6092437763148917E-2</v>
      </c>
      <c r="E355" s="302">
        <f t="shared" si="154"/>
        <v>0.52409959737410361</v>
      </c>
      <c r="F355" s="303"/>
      <c r="G355" s="302">
        <v>0.23467435568696926</v>
      </c>
      <c r="H355" s="302">
        <v>0.25438532785436485</v>
      </c>
      <c r="I355" s="302">
        <v>3.6417859319816372E-2</v>
      </c>
      <c r="J355" s="302">
        <f t="shared" si="157"/>
        <v>0.52547754286115045</v>
      </c>
      <c r="K355" s="303"/>
      <c r="L355" s="302">
        <v>0.2665513223242218</v>
      </c>
      <c r="M355" s="302">
        <v>0.26820694309820137</v>
      </c>
      <c r="N355" s="302">
        <v>3.8465536135003815E-2</v>
      </c>
      <c r="O355" s="302">
        <f t="shared" si="156"/>
        <v>0.57322380155742703</v>
      </c>
    </row>
    <row r="356" spans="1:15" s="236" customFormat="1" x14ac:dyDescent="0.2">
      <c r="A356" s="237" t="str">
        <f>name!E$11</f>
        <v>Process, plant and machine operatives</v>
      </c>
      <c r="B356" s="302">
        <v>0.10285140303731677</v>
      </c>
      <c r="C356" s="302">
        <v>0.14996427693771627</v>
      </c>
      <c r="D356" s="302">
        <v>1.7725814592460601E-2</v>
      </c>
      <c r="E356" s="302">
        <f t="shared" si="154"/>
        <v>0.27054149456749366</v>
      </c>
      <c r="F356" s="303"/>
      <c r="G356" s="302">
        <v>7.515773097177128E-2</v>
      </c>
      <c r="H356" s="302">
        <v>0.12960618928593209</v>
      </c>
      <c r="I356" s="302">
        <v>4.3779896398537389E-2</v>
      </c>
      <c r="J356" s="302">
        <f t="shared" si="157"/>
        <v>0.24854381665624076</v>
      </c>
      <c r="K356" s="303"/>
      <c r="L356" s="302">
        <v>6.3686874594557852E-2</v>
      </c>
      <c r="M356" s="302">
        <v>0.11273752948629109</v>
      </c>
      <c r="N356" s="302">
        <v>4.4728120675852294E-2</v>
      </c>
      <c r="O356" s="302">
        <f t="shared" si="156"/>
        <v>0.22115252475670125</v>
      </c>
    </row>
    <row r="357" spans="1:15" s="236" customFormat="1" x14ac:dyDescent="0.2">
      <c r="A357" s="237" t="str">
        <f>name!E$12</f>
        <v>Elementary occupations</v>
      </c>
      <c r="B357" s="302">
        <v>0.28262057866106854</v>
      </c>
      <c r="C357" s="302">
        <v>0.65098486004862954</v>
      </c>
      <c r="D357" s="302">
        <v>4.6543465599121973E-2</v>
      </c>
      <c r="E357" s="302">
        <f t="shared" si="154"/>
        <v>0.98014890430882007</v>
      </c>
      <c r="F357" s="303"/>
      <c r="G357" s="302">
        <v>0.23216050378971773</v>
      </c>
      <c r="H357" s="302">
        <v>0.53550915985982939</v>
      </c>
      <c r="I357" s="302">
        <v>7.1801508891538621E-2</v>
      </c>
      <c r="J357" s="302">
        <f t="shared" si="157"/>
        <v>0.83947117254108572</v>
      </c>
      <c r="K357" s="303"/>
      <c r="L357" s="302">
        <v>0.15108694404520237</v>
      </c>
      <c r="M357" s="302">
        <v>0.22569858026993506</v>
      </c>
      <c r="N357" s="302">
        <v>8.3672797436122173E-2</v>
      </c>
      <c r="O357" s="302">
        <f t="shared" si="156"/>
        <v>0.46045832175125961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20.694356359810421</v>
      </c>
      <c r="C359" s="311">
        <f t="shared" ref="C359:E359" si="158">SUM(C349:C357)</f>
        <v>15.341677955305752</v>
      </c>
      <c r="D359" s="311">
        <f t="shared" si="158"/>
        <v>2.5679656848838914</v>
      </c>
      <c r="E359" s="311">
        <f t="shared" si="158"/>
        <v>38.60400000000007</v>
      </c>
      <c r="F359" s="311"/>
      <c r="G359" s="311">
        <f t="shared" ref="G359:J359" si="159">SUM(G349:G357)</f>
        <v>23.57021676225558</v>
      </c>
      <c r="H359" s="311">
        <f t="shared" si="159"/>
        <v>17.242110850896626</v>
      </c>
      <c r="I359" s="311">
        <f t="shared" si="159"/>
        <v>2.9706723868478631</v>
      </c>
      <c r="J359" s="311">
        <f t="shared" si="159"/>
        <v>43.783000000000065</v>
      </c>
      <c r="K359" s="311"/>
      <c r="L359" s="311">
        <f t="shared" ref="L359:O359" si="160">SUM(L349:L357)</f>
        <v>27.792218719634068</v>
      </c>
      <c r="M359" s="311">
        <f t="shared" si="160"/>
        <v>17.525774329065396</v>
      </c>
      <c r="N359" s="311">
        <f t="shared" si="160"/>
        <v>3.2720069513005567</v>
      </c>
      <c r="O359" s="311">
        <f t="shared" si="160"/>
        <v>48.590000000000018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0.41207366521639222</v>
      </c>
      <c r="C366" s="302">
        <v>0.12807278360656868</v>
      </c>
      <c r="D366" s="302">
        <v>0.16799667513288624</v>
      </c>
      <c r="E366" s="302">
        <f>SUM(B366:D366)</f>
        <v>0.70814312395584711</v>
      </c>
      <c r="F366" s="303"/>
      <c r="G366" s="302">
        <v>0.42841821520483742</v>
      </c>
      <c r="H366" s="302">
        <v>0.15228653845176116</v>
      </c>
      <c r="I366" s="302">
        <v>0.16133934138742001</v>
      </c>
      <c r="J366" s="302">
        <f>SUM(G366:I366)</f>
        <v>0.74204409504401858</v>
      </c>
      <c r="K366" s="303"/>
      <c r="L366" s="302">
        <v>0.41823799186195898</v>
      </c>
      <c r="M366" s="302">
        <v>0.20239140721467327</v>
      </c>
      <c r="N366" s="302">
        <v>0.14489561129408995</v>
      </c>
      <c r="O366" s="302">
        <f>SUM(L366:N366)</f>
        <v>0.76552501037072229</v>
      </c>
    </row>
    <row r="367" spans="1:15" s="236" customFormat="1" x14ac:dyDescent="0.2">
      <c r="A367" s="237" t="str">
        <f>name!E$5</f>
        <v>Professional occupations</v>
      </c>
      <c r="B367" s="302">
        <v>0.54315764480004547</v>
      </c>
      <c r="C367" s="302">
        <v>0.30909126800455511</v>
      </c>
      <c r="D367" s="302">
        <v>0.53977752452188776</v>
      </c>
      <c r="E367" s="302">
        <f t="shared" ref="E367:E374" si="161">SUM(B367:D367)</f>
        <v>1.3920264373264883</v>
      </c>
      <c r="F367" s="303"/>
      <c r="G367" s="302">
        <v>0.68374969781799022</v>
      </c>
      <c r="H367" s="302">
        <v>0.3874298225200396</v>
      </c>
      <c r="I367" s="302">
        <v>0.48276423754902498</v>
      </c>
      <c r="J367" s="302">
        <f t="shared" ref="J367:J369" si="162">SUM(G367:I367)</f>
        <v>1.5539437578870547</v>
      </c>
      <c r="K367" s="303"/>
      <c r="L367" s="302">
        <v>0.71601091396402938</v>
      </c>
      <c r="M367" s="302">
        <v>0.48078877623832611</v>
      </c>
      <c r="N367" s="302">
        <v>0.40163466530598113</v>
      </c>
      <c r="O367" s="302">
        <f t="shared" ref="O367:O374" si="163">SUM(L367:N367)</f>
        <v>1.5984343555083367</v>
      </c>
    </row>
    <row r="368" spans="1:15" s="236" customFormat="1" x14ac:dyDescent="0.2">
      <c r="A368" s="237" t="str">
        <f>name!E$6</f>
        <v>Associate professional occupations</v>
      </c>
      <c r="B368" s="302">
        <v>0.79114683735683444</v>
      </c>
      <c r="C368" s="302">
        <v>0.64837820088610143</v>
      </c>
      <c r="D368" s="302">
        <v>1.526148229071518</v>
      </c>
      <c r="E368" s="302">
        <f t="shared" si="161"/>
        <v>2.9656732673144539</v>
      </c>
      <c r="F368" s="303"/>
      <c r="G368" s="302">
        <v>0.8673761246700592</v>
      </c>
      <c r="H368" s="302">
        <v>0.62056263005414414</v>
      </c>
      <c r="I368" s="302">
        <v>1.4083253071367161</v>
      </c>
      <c r="J368" s="302">
        <f t="shared" si="162"/>
        <v>2.8962640618609194</v>
      </c>
      <c r="K368" s="303"/>
      <c r="L368" s="302">
        <v>0.83598970444418064</v>
      </c>
      <c r="M368" s="302">
        <v>0.61682055759513421</v>
      </c>
      <c r="N368" s="302">
        <v>1.2694388535897201</v>
      </c>
      <c r="O368" s="302">
        <f t="shared" si="163"/>
        <v>2.7222491156290349</v>
      </c>
    </row>
    <row r="369" spans="1:15" s="236" customFormat="1" x14ac:dyDescent="0.2">
      <c r="A369" s="237" t="str">
        <f>name!E$7</f>
        <v>Administrative and secretarial occupations</v>
      </c>
      <c r="B369" s="302">
        <v>0.42942589754890659</v>
      </c>
      <c r="C369" s="302">
        <v>1.0584087928517556</v>
      </c>
      <c r="D369" s="302">
        <v>4.1859022673787279E-2</v>
      </c>
      <c r="E369" s="302">
        <f t="shared" si="161"/>
        <v>1.5296937130744497</v>
      </c>
      <c r="F369" s="303"/>
      <c r="G369" s="302">
        <v>0.40925551308150132</v>
      </c>
      <c r="H369" s="302">
        <v>0.9500627316898036</v>
      </c>
      <c r="I369" s="302">
        <v>2.9773085416601966E-2</v>
      </c>
      <c r="J369" s="302">
        <f t="shared" si="162"/>
        <v>1.3890913301879071</v>
      </c>
      <c r="K369" s="303"/>
      <c r="L369" s="302">
        <v>0.31100207175800115</v>
      </c>
      <c r="M369" s="302">
        <v>0.86327826062239499</v>
      </c>
      <c r="N369" s="302">
        <v>2.4993646610728417E-2</v>
      </c>
      <c r="O369" s="302">
        <f t="shared" si="163"/>
        <v>1.1992739789911244</v>
      </c>
    </row>
    <row r="370" spans="1:15" s="236" customFormat="1" x14ac:dyDescent="0.2">
      <c r="A370" s="237" t="str">
        <f>name!E$8</f>
        <v>Skilled trades occupations</v>
      </c>
      <c r="B370" s="302">
        <v>0.207364868601639</v>
      </c>
      <c r="C370" s="302">
        <v>0.16073668758763326</v>
      </c>
      <c r="D370" s="302">
        <v>0.19446838263728194</v>
      </c>
      <c r="E370" s="302">
        <f t="shared" si="161"/>
        <v>0.56256993882655415</v>
      </c>
      <c r="F370" s="303"/>
      <c r="G370" s="302">
        <v>0.16381675905933266</v>
      </c>
      <c r="H370" s="302">
        <v>9.4661217504984047E-2</v>
      </c>
      <c r="I370" s="302">
        <v>0.16322157802975848</v>
      </c>
      <c r="J370" s="302">
        <f>SUM(G370:I370)</f>
        <v>0.42169955459407515</v>
      </c>
      <c r="K370" s="303"/>
      <c r="L370" s="302">
        <v>0.10117737519988944</v>
      </c>
      <c r="M370" s="302">
        <v>0.11667641404233797</v>
      </c>
      <c r="N370" s="302">
        <v>0.13317592909220483</v>
      </c>
      <c r="O370" s="302">
        <f t="shared" si="163"/>
        <v>0.35102971833443225</v>
      </c>
    </row>
    <row r="371" spans="1:15" s="236" customFormat="1" x14ac:dyDescent="0.2">
      <c r="A371" s="237" t="str">
        <f>name!E$9</f>
        <v>Caring, leisure and other service occupations</v>
      </c>
      <c r="B371" s="302">
        <v>0.4427833887641886</v>
      </c>
      <c r="C371" s="302">
        <v>0.65166411257740464</v>
      </c>
      <c r="D371" s="302">
        <v>7.2336933354649482E-2</v>
      </c>
      <c r="E371" s="302">
        <f t="shared" si="161"/>
        <v>1.1667844346962428</v>
      </c>
      <c r="F371" s="303"/>
      <c r="G371" s="302">
        <v>0.36087493262615833</v>
      </c>
      <c r="H371" s="302">
        <v>0.49238279374705118</v>
      </c>
      <c r="I371" s="302">
        <v>5.3082923381180432E-2</v>
      </c>
      <c r="J371" s="302">
        <f t="shared" ref="J371:J374" si="164">SUM(G371:I371)</f>
        <v>0.90634064975438999</v>
      </c>
      <c r="K371" s="303"/>
      <c r="L371" s="302">
        <v>0.33422438038662222</v>
      </c>
      <c r="M371" s="302">
        <v>0.46931640185660928</v>
      </c>
      <c r="N371" s="302">
        <v>4.8020019054523549E-2</v>
      </c>
      <c r="O371" s="302">
        <f t="shared" si="163"/>
        <v>0.85156080129775502</v>
      </c>
    </row>
    <row r="372" spans="1:15" s="236" customFormat="1" x14ac:dyDescent="0.2">
      <c r="A372" s="237" t="str">
        <f>name!E$10</f>
        <v>Sales and customer service occupations</v>
      </c>
      <c r="B372" s="302">
        <v>0.19511567687808928</v>
      </c>
      <c r="C372" s="302">
        <v>0.46248965882188653</v>
      </c>
      <c r="D372" s="302">
        <v>3.9827791312615941E-2</v>
      </c>
      <c r="E372" s="302">
        <f t="shared" si="161"/>
        <v>0.69743312701259175</v>
      </c>
      <c r="F372" s="303"/>
      <c r="G372" s="302">
        <v>0.17986641173360624</v>
      </c>
      <c r="H372" s="302">
        <v>0.35834414345066057</v>
      </c>
      <c r="I372" s="302">
        <v>2.646848053133E-2</v>
      </c>
      <c r="J372" s="302">
        <f t="shared" si="164"/>
        <v>0.56467903571559686</v>
      </c>
      <c r="K372" s="303"/>
      <c r="L372" s="302">
        <v>0.16372085132790351</v>
      </c>
      <c r="M372" s="302">
        <v>0.42724411460056366</v>
      </c>
      <c r="N372" s="302">
        <v>1.9549564153110908E-2</v>
      </c>
      <c r="O372" s="302">
        <f t="shared" si="163"/>
        <v>0.61051453008157808</v>
      </c>
    </row>
    <row r="373" spans="1:15" s="236" customFormat="1" x14ac:dyDescent="0.2">
      <c r="A373" s="237" t="str">
        <f>name!E$11</f>
        <v>Process, plant and machine operatives</v>
      </c>
      <c r="B373" s="302">
        <v>4.3964611078235079E-2</v>
      </c>
      <c r="C373" s="302">
        <v>4.2860391360999527E-2</v>
      </c>
      <c r="D373" s="302">
        <v>1.123473826929074E-2</v>
      </c>
      <c r="E373" s="302">
        <f t="shared" si="161"/>
        <v>9.8059740708525342E-2</v>
      </c>
      <c r="F373" s="303"/>
      <c r="G373" s="302">
        <v>3.0781712556673065E-2</v>
      </c>
      <c r="H373" s="302">
        <v>2.8193477767679893E-2</v>
      </c>
      <c r="I373" s="302">
        <v>1.0555194031026147E-2</v>
      </c>
      <c r="J373" s="302">
        <f t="shared" si="164"/>
        <v>6.9530384355379102E-2</v>
      </c>
      <c r="K373" s="303"/>
      <c r="L373" s="302">
        <v>2.4730476849680331E-2</v>
      </c>
      <c r="M373" s="302">
        <v>3.2225767513083946E-2</v>
      </c>
      <c r="N373" s="302">
        <v>1.0580200230366398E-2</v>
      </c>
      <c r="O373" s="302">
        <f t="shared" si="163"/>
        <v>6.7536444593130684E-2</v>
      </c>
    </row>
    <row r="374" spans="1:15" s="236" customFormat="1" x14ac:dyDescent="0.2">
      <c r="A374" s="237" t="str">
        <f>name!E$12</f>
        <v>Elementary occupations</v>
      </c>
      <c r="B374" s="302">
        <v>0.1994982106913511</v>
      </c>
      <c r="C374" s="302">
        <v>0.77112522138973927</v>
      </c>
      <c r="D374" s="302">
        <v>4.299278500377348E-2</v>
      </c>
      <c r="E374" s="302">
        <f t="shared" si="161"/>
        <v>1.0136162170848639</v>
      </c>
      <c r="F374" s="303"/>
      <c r="G374" s="302">
        <v>0.15293108877209396</v>
      </c>
      <c r="H374" s="302">
        <v>0.53904981280340414</v>
      </c>
      <c r="I374" s="302">
        <v>2.8426229025155396E-2</v>
      </c>
      <c r="J374" s="302">
        <f t="shared" si="164"/>
        <v>0.72040713060065342</v>
      </c>
      <c r="K374" s="303"/>
      <c r="L374" s="302">
        <v>0.13362816467424946</v>
      </c>
      <c r="M374" s="302">
        <v>0.43262656096093077</v>
      </c>
      <c r="N374" s="302">
        <v>1.8621319558700333E-2</v>
      </c>
      <c r="O374" s="302">
        <f t="shared" si="163"/>
        <v>0.58487604519388059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3.2645308009356824</v>
      </c>
      <c r="C376" s="311">
        <f t="shared" ref="C376:E376" si="165">SUM(C366:C374)</f>
        <v>4.2328271170866438</v>
      </c>
      <c r="D376" s="311">
        <f t="shared" si="165"/>
        <v>2.636642081977691</v>
      </c>
      <c r="E376" s="311">
        <f t="shared" si="165"/>
        <v>10.134000000000016</v>
      </c>
      <c r="F376" s="311"/>
      <c r="G376" s="311">
        <f t="shared" ref="G376:J376" si="166">SUM(G366:G374)</f>
        <v>3.2770704555222521</v>
      </c>
      <c r="H376" s="311">
        <f t="shared" si="166"/>
        <v>3.6229731679895285</v>
      </c>
      <c r="I376" s="311">
        <f t="shared" si="166"/>
        <v>2.363956376488213</v>
      </c>
      <c r="J376" s="311">
        <f t="shared" si="166"/>
        <v>9.2639999999999958</v>
      </c>
      <c r="K376" s="311"/>
      <c r="L376" s="311">
        <f t="shared" ref="L376:O376" si="167">SUM(L366:L374)</f>
        <v>3.0387219304665152</v>
      </c>
      <c r="M376" s="311">
        <f t="shared" si="167"/>
        <v>3.6413682606440547</v>
      </c>
      <c r="N376" s="311">
        <f t="shared" si="167"/>
        <v>2.0709098088894256</v>
      </c>
      <c r="O376" s="311">
        <f t="shared" si="167"/>
        <v>8.7509999999999959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0.47663134992011896</v>
      </c>
      <c r="C383" s="302">
        <v>8.1183169531053465E-2</v>
      </c>
      <c r="D383" s="302">
        <v>0.33841009655141302</v>
      </c>
      <c r="E383" s="302">
        <f>SUM(B383:D383)</f>
        <v>0.89622461600258552</v>
      </c>
      <c r="F383" s="303"/>
      <c r="G383" s="302">
        <v>0.42722468543194625</v>
      </c>
      <c r="H383" s="302">
        <v>0.11785613355076276</v>
      </c>
      <c r="I383" s="302">
        <v>0.33645684376259227</v>
      </c>
      <c r="J383" s="302">
        <f>SUM(G383:I383)</f>
        <v>0.88153766274530132</v>
      </c>
      <c r="K383" s="303"/>
      <c r="L383" s="302">
        <v>0.45689771136318719</v>
      </c>
      <c r="M383" s="302">
        <v>0.14544503110130511</v>
      </c>
      <c r="N383" s="302">
        <v>0.32647930643420614</v>
      </c>
      <c r="O383" s="302">
        <f>SUM(L383:N383)</f>
        <v>0.92882204889869846</v>
      </c>
    </row>
    <row r="384" spans="1:15" s="236" customFormat="1" x14ac:dyDescent="0.2">
      <c r="A384" s="237" t="str">
        <f>name!E$5</f>
        <v>Professional occupations</v>
      </c>
      <c r="B384" s="302">
        <v>0.96019914241493287</v>
      </c>
      <c r="C384" s="302">
        <v>0.29486636749658895</v>
      </c>
      <c r="D384" s="302">
        <v>0.58022495202145707</v>
      </c>
      <c r="E384" s="302">
        <f t="shared" ref="E384:E391" si="168">SUM(B384:D384)</f>
        <v>1.8352904619329788</v>
      </c>
      <c r="F384" s="303"/>
      <c r="G384" s="302">
        <v>1.1281260067558954</v>
      </c>
      <c r="H384" s="302">
        <v>0.47376060397057618</v>
      </c>
      <c r="I384" s="302">
        <v>0.59970297900466507</v>
      </c>
      <c r="J384" s="302">
        <f t="shared" ref="J384:J386" si="169">SUM(G384:I384)</f>
        <v>2.2015895897311366</v>
      </c>
      <c r="K384" s="303"/>
      <c r="L384" s="302">
        <v>1.2481303217841009</v>
      </c>
      <c r="M384" s="302">
        <v>0.56149287555983574</v>
      </c>
      <c r="N384" s="302">
        <v>0.58115132502178468</v>
      </c>
      <c r="O384" s="302">
        <f t="shared" ref="O384:O391" si="170">SUM(L384:N384)</f>
        <v>2.3907745223657213</v>
      </c>
    </row>
    <row r="385" spans="1:15" s="236" customFormat="1" x14ac:dyDescent="0.2">
      <c r="A385" s="237" t="str">
        <f>name!E$6</f>
        <v>Associate professional occupations</v>
      </c>
      <c r="B385" s="302">
        <v>0.55057341237917279</v>
      </c>
      <c r="C385" s="302">
        <v>0.3139966729502186</v>
      </c>
      <c r="D385" s="302">
        <v>0.49257027755351318</v>
      </c>
      <c r="E385" s="302">
        <f t="shared" si="168"/>
        <v>1.3571403628829046</v>
      </c>
      <c r="F385" s="303"/>
      <c r="G385" s="302">
        <v>0.54639700120064749</v>
      </c>
      <c r="H385" s="302">
        <v>0.39292914517940997</v>
      </c>
      <c r="I385" s="302">
        <v>0.50256188399853563</v>
      </c>
      <c r="J385" s="302">
        <f t="shared" si="169"/>
        <v>1.441888030378593</v>
      </c>
      <c r="K385" s="303"/>
      <c r="L385" s="302">
        <v>0.51889468801484873</v>
      </c>
      <c r="M385" s="302">
        <v>0.40125225916112872</v>
      </c>
      <c r="N385" s="302">
        <v>0.53644981935667824</v>
      </c>
      <c r="O385" s="302">
        <f t="shared" si="170"/>
        <v>1.4565967665326558</v>
      </c>
    </row>
    <row r="386" spans="1:15" s="236" customFormat="1" x14ac:dyDescent="0.2">
      <c r="A386" s="237" t="str">
        <f>name!E$7</f>
        <v>Administrative and secretarial occupations</v>
      </c>
      <c r="B386" s="302">
        <v>0.50374968491399641</v>
      </c>
      <c r="C386" s="302">
        <v>0.62164540834790483</v>
      </c>
      <c r="D386" s="302">
        <v>0.14121030122040071</v>
      </c>
      <c r="E386" s="302">
        <f t="shared" si="168"/>
        <v>1.2666053944823019</v>
      </c>
      <c r="F386" s="303"/>
      <c r="G386" s="302">
        <v>0.46075552052783653</v>
      </c>
      <c r="H386" s="302">
        <v>0.63043516622393536</v>
      </c>
      <c r="I386" s="302">
        <v>0.16268675447352574</v>
      </c>
      <c r="J386" s="302">
        <f t="shared" si="169"/>
        <v>1.2538774412252978</v>
      </c>
      <c r="K386" s="303"/>
      <c r="L386" s="302">
        <v>0.33467969555841814</v>
      </c>
      <c r="M386" s="302">
        <v>0.65772704492047684</v>
      </c>
      <c r="N386" s="302">
        <v>0.11749775211437589</v>
      </c>
      <c r="O386" s="302">
        <f t="shared" si="170"/>
        <v>1.1099044925932708</v>
      </c>
    </row>
    <row r="387" spans="1:15" s="236" customFormat="1" x14ac:dyDescent="0.2">
      <c r="A387" s="237" t="str">
        <f>name!E$8</f>
        <v>Skilled trades occupations</v>
      </c>
      <c r="B387" s="302">
        <v>0.15244974533432404</v>
      </c>
      <c r="C387" s="302">
        <v>8.1982020331696812E-2</v>
      </c>
      <c r="D387" s="302">
        <v>0.14711475249605999</v>
      </c>
      <c r="E387" s="302">
        <f t="shared" si="168"/>
        <v>0.38154651816208085</v>
      </c>
      <c r="F387" s="303"/>
      <c r="G387" s="302">
        <v>8.6324343363906431E-2</v>
      </c>
      <c r="H387" s="302">
        <v>6.0078226920829848E-2</v>
      </c>
      <c r="I387" s="302">
        <v>0.12238680837119376</v>
      </c>
      <c r="J387" s="302">
        <f>SUM(G387:I387)</f>
        <v>0.26878937865593</v>
      </c>
      <c r="K387" s="303"/>
      <c r="L387" s="302">
        <v>6.9329962946805351E-2</v>
      </c>
      <c r="M387" s="302">
        <v>6.1706043303489437E-2</v>
      </c>
      <c r="N387" s="302">
        <v>0.17053766032493936</v>
      </c>
      <c r="O387" s="302">
        <f t="shared" si="170"/>
        <v>0.30157366657523416</v>
      </c>
    </row>
    <row r="388" spans="1:15" s="236" customFormat="1" x14ac:dyDescent="0.2">
      <c r="A388" s="237" t="str">
        <f>name!E$9</f>
        <v>Caring, leisure and other service occupations</v>
      </c>
      <c r="B388" s="302">
        <v>1.7929123442729944</v>
      </c>
      <c r="C388" s="302">
        <v>0.9650306013870884</v>
      </c>
      <c r="D388" s="302">
        <v>1.0838476038170768</v>
      </c>
      <c r="E388" s="302">
        <f t="shared" si="168"/>
        <v>3.8417905494771594</v>
      </c>
      <c r="F388" s="303"/>
      <c r="G388" s="302">
        <v>1.1795679122825402</v>
      </c>
      <c r="H388" s="302">
        <v>0.51641976899182229</v>
      </c>
      <c r="I388" s="302">
        <v>0.81870015485081327</v>
      </c>
      <c r="J388" s="302">
        <f t="shared" ref="J388:J391" si="171">SUM(G388:I388)</f>
        <v>2.5146878361251757</v>
      </c>
      <c r="K388" s="303"/>
      <c r="L388" s="302">
        <v>1.1038759163849432</v>
      </c>
      <c r="M388" s="302">
        <v>0.29327201268981046</v>
      </c>
      <c r="N388" s="302">
        <v>0.82064765623878133</v>
      </c>
      <c r="O388" s="302">
        <f t="shared" si="170"/>
        <v>2.2177955853135352</v>
      </c>
    </row>
    <row r="389" spans="1:15" s="236" customFormat="1" x14ac:dyDescent="0.2">
      <c r="A389" s="237" t="str">
        <f>name!E$10</f>
        <v>Sales and customer service occupations</v>
      </c>
      <c r="B389" s="302">
        <v>0.16937802075120351</v>
      </c>
      <c r="C389" s="302">
        <v>0.19651958739475042</v>
      </c>
      <c r="D389" s="302">
        <v>0.11286055872838043</v>
      </c>
      <c r="E389" s="302">
        <f t="shared" si="168"/>
        <v>0.47875816687433437</v>
      </c>
      <c r="F389" s="303"/>
      <c r="G389" s="302">
        <v>0.11886957233977238</v>
      </c>
      <c r="H389" s="302">
        <v>0.16869002505987221</v>
      </c>
      <c r="I389" s="302">
        <v>6.9480750817128845E-2</v>
      </c>
      <c r="J389" s="302">
        <f t="shared" si="171"/>
        <v>0.35704034821677344</v>
      </c>
      <c r="K389" s="303"/>
      <c r="L389" s="302">
        <v>0.11453165883924629</v>
      </c>
      <c r="M389" s="302">
        <v>0.1961918027799269</v>
      </c>
      <c r="N389" s="302">
        <v>4.8381011690192016E-2</v>
      </c>
      <c r="O389" s="302">
        <f t="shared" si="170"/>
        <v>0.35910447330936524</v>
      </c>
    </row>
    <row r="390" spans="1:15" s="236" customFormat="1" x14ac:dyDescent="0.2">
      <c r="A390" s="237" t="str">
        <f>name!E$11</f>
        <v>Process, plant and machine operatives</v>
      </c>
      <c r="B390" s="302">
        <v>0.15432474591229053</v>
      </c>
      <c r="C390" s="302">
        <v>6.9387254553684871E-2</v>
      </c>
      <c r="D390" s="302">
        <v>3.4799981747417601E-2</v>
      </c>
      <c r="E390" s="302">
        <f t="shared" si="168"/>
        <v>0.258511982213393</v>
      </c>
      <c r="F390" s="303"/>
      <c r="G390" s="302">
        <v>8.0496260905442513E-2</v>
      </c>
      <c r="H390" s="302">
        <v>4.9985952265836665E-2</v>
      </c>
      <c r="I390" s="302">
        <v>3.5448171405996022E-2</v>
      </c>
      <c r="J390" s="302">
        <f t="shared" si="171"/>
        <v>0.16593038457727519</v>
      </c>
      <c r="K390" s="303"/>
      <c r="L390" s="302">
        <v>6.9958657022006668E-2</v>
      </c>
      <c r="M390" s="302">
        <v>3.7812986890586958E-2</v>
      </c>
      <c r="N390" s="302">
        <v>2.3324602162139683E-2</v>
      </c>
      <c r="O390" s="302">
        <f t="shared" si="170"/>
        <v>0.1310962460747333</v>
      </c>
    </row>
    <row r="391" spans="1:15" s="236" customFormat="1" x14ac:dyDescent="0.2">
      <c r="A391" s="237" t="str">
        <f>name!E$12</f>
        <v>Elementary occupations</v>
      </c>
      <c r="B391" s="302">
        <v>0.3813215692432525</v>
      </c>
      <c r="C391" s="302">
        <v>0.44288757969569115</v>
      </c>
      <c r="D391" s="302">
        <v>0.22292279903331302</v>
      </c>
      <c r="E391" s="302">
        <f t="shared" si="168"/>
        <v>1.0471319479722565</v>
      </c>
      <c r="F391" s="303"/>
      <c r="G391" s="302">
        <v>0.22424848591281246</v>
      </c>
      <c r="H391" s="302">
        <v>0.34438308526356076</v>
      </c>
      <c r="I391" s="302">
        <v>0.13102775716814088</v>
      </c>
      <c r="J391" s="302">
        <f t="shared" si="171"/>
        <v>0.69965932834451405</v>
      </c>
      <c r="K391" s="303"/>
      <c r="L391" s="302">
        <v>0.23528584171638817</v>
      </c>
      <c r="M391" s="302">
        <v>0.25325140327531764</v>
      </c>
      <c r="N391" s="302">
        <v>0.10279495334507528</v>
      </c>
      <c r="O391" s="302">
        <f t="shared" si="170"/>
        <v>0.59133219833678108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5.1415400151422856</v>
      </c>
      <c r="C393" s="311">
        <f t="shared" ref="C393:E393" si="172">SUM(C383:C391)</f>
        <v>3.0674986616886772</v>
      </c>
      <c r="D393" s="311">
        <f t="shared" si="172"/>
        <v>3.1539613231690318</v>
      </c>
      <c r="E393" s="311">
        <f t="shared" si="172"/>
        <v>11.362999999999996</v>
      </c>
      <c r="F393" s="311"/>
      <c r="G393" s="311">
        <f t="shared" ref="G393:J393" si="173">SUM(G383:G391)</f>
        <v>4.2520097887207999</v>
      </c>
      <c r="H393" s="311">
        <f t="shared" si="173"/>
        <v>2.754538107426606</v>
      </c>
      <c r="I393" s="311">
        <f t="shared" si="173"/>
        <v>2.778452103852592</v>
      </c>
      <c r="J393" s="311">
        <f t="shared" si="173"/>
        <v>9.7849999999999966</v>
      </c>
      <c r="K393" s="311"/>
      <c r="L393" s="311">
        <f t="shared" ref="L393:O393" si="174">SUM(L383:L391)</f>
        <v>4.151584453629944</v>
      </c>
      <c r="M393" s="311">
        <f t="shared" si="174"/>
        <v>2.6081514596818778</v>
      </c>
      <c r="N393" s="311">
        <f t="shared" si="174"/>
        <v>2.7272640866881726</v>
      </c>
      <c r="O393" s="311">
        <f t="shared" si="174"/>
        <v>9.4869999999999965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The Marches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The Marches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The Marches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28.308508668721203</v>
      </c>
      <c r="C8" s="11">
        <f t="array" ref="C8:C16">MMULT(aggregation!$B$13:$AA$21,'Occ T2'!C8:C33)</f>
        <v>33.259132930300723</v>
      </c>
      <c r="D8" s="11">
        <f t="array" ref="D8:D16">MMULT(aggregation!$B$13:$AA$21,'Occ T2'!D8:D33)</f>
        <v>34.206112550764104</v>
      </c>
      <c r="E8" s="11">
        <f t="array" ref="E8:E16">MMULT(aggregation!$B$13:$AA$21,'Occ T2'!E8:E33)</f>
        <v>35.225894571460678</v>
      </c>
      <c r="F8" s="11">
        <f t="array" ref="F8:F16">MMULT(aggregation!$B$13:$AA$21,'Occ T2'!F8:F33)</f>
        <v>40.386407109687752</v>
      </c>
      <c r="G8" s="11"/>
      <c r="H8" s="11">
        <f>F8-D8</f>
        <v>6.1802945589236487</v>
      </c>
      <c r="I8" s="11">
        <f t="array" ref="I8:I16">MMULT(aggregation!$B$13:$AA$21,'Occ T2'!I8:I33)</f>
        <v>19.636920131896805</v>
      </c>
      <c r="J8" s="11">
        <f>SUM(H8:I8)</f>
        <v>25.817214690820453</v>
      </c>
      <c r="L8" s="10" t="str">
        <f>name!E4</f>
        <v>Managers, directors and senior officials</v>
      </c>
      <c r="M8" s="11">
        <f t="array" ref="M8:M16">MMULT(aggregation!$B$13:$AA$21,'Occ T2'!M8:M33)</f>
        <v>19.13591088056031</v>
      </c>
      <c r="N8" s="11">
        <f t="array" ref="N8:N16">MMULT(aggregation!$B$13:$AA$21,'Occ T2'!N8:N33)</f>
        <v>22.198591189545869</v>
      </c>
      <c r="O8" s="11">
        <f t="array" ref="O8:O16">MMULT(aggregation!$B$13:$AA$21,'Occ T2'!O8:O33)</f>
        <v>22.069052814996034</v>
      </c>
      <c r="P8" s="11">
        <f t="array" ref="P8:P16">MMULT(aggregation!$B$13:$AA$21,'Occ T2'!P8:P33)</f>
        <v>22.217460196557777</v>
      </c>
      <c r="Q8" s="11">
        <f t="array" ref="Q8:Q16">MMULT(aggregation!$B$13:$AA$21,'Occ T2'!Q8:Q33)</f>
        <v>24.623004633673879</v>
      </c>
      <c r="R8" s="11"/>
      <c r="S8" s="11">
        <f>Q8-O8</f>
        <v>2.5539518186778452</v>
      </c>
      <c r="T8" s="11">
        <f t="array" ref="T8:T16">MMULT(aggregation!$B$13:$AA$21,'Occ T2'!T8:T33)</f>
        <v>11.094720617621107</v>
      </c>
      <c r="U8" s="11">
        <f>SUM(S8:T8)</f>
        <v>13.648672436298952</v>
      </c>
      <c r="W8" s="10" t="str">
        <f>name!E4</f>
        <v>Managers, directors and senior officials</v>
      </c>
      <c r="X8" s="11">
        <f t="array" ref="X8:X16">MMULT(aggregation!$B$13:$AA$21,'Occ T2'!X8:X33)</f>
        <v>9.1725977881608713</v>
      </c>
      <c r="Y8" s="11">
        <f t="array" ref="Y8:Y16">MMULT(aggregation!$B$13:$AA$21,'Occ T2'!Y8:Y33)</f>
        <v>11.060541740754854</v>
      </c>
      <c r="Z8" s="11">
        <f t="array" ref="Z8:Z16">MMULT(aggregation!$B$13:$AA$21,'Occ T2'!Z8:Z33)</f>
        <v>12.13705973576808</v>
      </c>
      <c r="AA8" s="11">
        <f t="array" ref="AA8:AA16">MMULT(aggregation!$B$13:$AA$21,'Occ T2'!AA8:AA33)</f>
        <v>13.008434374902865</v>
      </c>
      <c r="AB8" s="11">
        <f t="array" ref="AB8:AB16">MMULT(aggregation!$B$13:$AA$21,'Occ T2'!AB8:AB33)</f>
        <v>15.763402476013933</v>
      </c>
      <c r="AC8" s="11"/>
      <c r="AD8" s="11">
        <f>AB8-Z8</f>
        <v>3.6263427402458532</v>
      </c>
      <c r="AE8" s="11">
        <f t="array" ref="AE8:AE16">MMULT(aggregation!$B$13:$AA$21,'Occ T2'!AE8:AE33)</f>
        <v>8.5421995142756941</v>
      </c>
      <c r="AF8" s="11">
        <f>SUM(AD8:AE8)</f>
        <v>12.168542254521547</v>
      </c>
    </row>
    <row r="9" spans="1:32" x14ac:dyDescent="0.2">
      <c r="A9" t="str">
        <f>name!E5</f>
        <v>Professional occupations</v>
      </c>
      <c r="B9" s="11">
        <v>58.409921470548269</v>
      </c>
      <c r="C9" s="11">
        <v>68.774685614639054</v>
      </c>
      <c r="D9" s="11">
        <v>72.145117232450204</v>
      </c>
      <c r="E9" s="11">
        <v>77.897722437994929</v>
      </c>
      <c r="F9" s="11">
        <v>87.504635101706384</v>
      </c>
      <c r="G9" s="11"/>
      <c r="H9" s="11">
        <f t="shared" ref="H9:H16" si="0">F9-D9</f>
        <v>15.35951786925618</v>
      </c>
      <c r="I9" s="11">
        <v>37.194720681710407</v>
      </c>
      <c r="J9" s="11">
        <f t="shared" ref="J9:J15" si="1">SUM(H9:I9)</f>
        <v>52.554238550966588</v>
      </c>
      <c r="L9" s="10" t="str">
        <f>name!E5</f>
        <v>Professional occupations</v>
      </c>
      <c r="M9" s="11">
        <v>30.460310860893017</v>
      </c>
      <c r="N9" s="11">
        <v>35.907876780638574</v>
      </c>
      <c r="O9" s="11">
        <v>37.8374054509339</v>
      </c>
      <c r="P9" s="11">
        <v>40.341187810570489</v>
      </c>
      <c r="Q9" s="11">
        <v>44.15976119920456</v>
      </c>
      <c r="R9" s="11"/>
      <c r="S9" s="11">
        <f t="shared" ref="S9:S16" si="2">Q9-O9</f>
        <v>6.3223557482706596</v>
      </c>
      <c r="T9" s="11">
        <v>15.587776622274379</v>
      </c>
      <c r="U9" s="11">
        <f t="shared" ref="U9:U12" si="3">SUM(S9:T9)</f>
        <v>21.910132370545039</v>
      </c>
      <c r="W9" s="10" t="str">
        <f>name!E5</f>
        <v>Professional occupations</v>
      </c>
      <c r="X9" s="11">
        <v>27.949610609655267</v>
      </c>
      <c r="Y9" s="11">
        <v>32.866808834000459</v>
      </c>
      <c r="Z9" s="11">
        <v>34.307711781516275</v>
      </c>
      <c r="AA9" s="11">
        <v>37.556534627424455</v>
      </c>
      <c r="AB9" s="11">
        <v>43.344873902501774</v>
      </c>
      <c r="AC9" s="11"/>
      <c r="AD9" s="11">
        <f t="shared" ref="AD9:AD16" si="4">AB9-Z9</f>
        <v>9.0371621209854993</v>
      </c>
      <c r="AE9" s="11">
        <v>21.606944059436032</v>
      </c>
      <c r="AF9" s="11">
        <f t="shared" ref="AF9:AF12" si="5">SUM(AD9:AE9)</f>
        <v>30.644106180421531</v>
      </c>
    </row>
    <row r="10" spans="1:32" x14ac:dyDescent="0.2">
      <c r="A10" t="str">
        <f>name!E6</f>
        <v>Associate professional occupations</v>
      </c>
      <c r="B10" s="11">
        <v>38.003032539459738</v>
      </c>
      <c r="C10" s="11">
        <v>42.069075743705604</v>
      </c>
      <c r="D10" s="11">
        <v>43.604102603320328</v>
      </c>
      <c r="E10" s="11">
        <v>42.512977472224932</v>
      </c>
      <c r="F10" s="11">
        <v>46.41391328594618</v>
      </c>
      <c r="G10" s="11"/>
      <c r="H10" s="11">
        <f t="shared" si="0"/>
        <v>2.8098106826258515</v>
      </c>
      <c r="I10" s="11">
        <v>20.10765761980764</v>
      </c>
      <c r="J10" s="11">
        <f t="shared" si="1"/>
        <v>22.917468302433491</v>
      </c>
      <c r="L10" s="10" t="str">
        <f>name!E6</f>
        <v>Associate professional occupations</v>
      </c>
      <c r="M10" s="11">
        <v>21.188368502725421</v>
      </c>
      <c r="N10" s="11">
        <v>23.105624959982396</v>
      </c>
      <c r="O10" s="11">
        <v>23.902887422475256</v>
      </c>
      <c r="P10" s="11">
        <v>22.366465037711695</v>
      </c>
      <c r="Q10" s="11">
        <v>23.281496030155278</v>
      </c>
      <c r="R10" s="11"/>
      <c r="S10" s="11">
        <f t="shared" si="2"/>
        <v>-0.62139139231997831</v>
      </c>
      <c r="T10" s="11">
        <v>8.5312537440320373</v>
      </c>
      <c r="U10" s="11">
        <f t="shared" si="3"/>
        <v>7.909862351712059</v>
      </c>
      <c r="W10" s="10" t="str">
        <f>name!E6</f>
        <v>Associate professional occupations</v>
      </c>
      <c r="X10" s="11">
        <v>16.814664036734353</v>
      </c>
      <c r="Y10" s="11">
        <v>18.963450783723239</v>
      </c>
      <c r="Z10" s="11">
        <v>19.701215180845104</v>
      </c>
      <c r="AA10" s="11">
        <v>20.146512434513205</v>
      </c>
      <c r="AB10" s="11">
        <v>23.132417255790948</v>
      </c>
      <c r="AC10" s="11"/>
      <c r="AD10" s="11">
        <f t="shared" si="4"/>
        <v>3.4312020749458441</v>
      </c>
      <c r="AE10" s="11">
        <v>11.576403875775604</v>
      </c>
      <c r="AF10" s="11">
        <f t="shared" si="5"/>
        <v>15.007605950721448</v>
      </c>
    </row>
    <row r="11" spans="1:32" x14ac:dyDescent="0.2">
      <c r="A11" t="str">
        <f>name!E7</f>
        <v>Administrative and secretarial occupations</v>
      </c>
      <c r="B11" s="11">
        <v>40.37903453389076</v>
      </c>
      <c r="C11" s="11">
        <v>39.056482916390145</v>
      </c>
      <c r="D11" s="11">
        <v>40.183763775852761</v>
      </c>
      <c r="E11" s="11">
        <v>38.272779655779651</v>
      </c>
      <c r="F11" s="11">
        <v>35.179286203401261</v>
      </c>
      <c r="G11" s="11"/>
      <c r="H11" s="11">
        <f t="shared" si="0"/>
        <v>-5.0044775724514992</v>
      </c>
      <c r="I11" s="11">
        <v>18.767583666929291</v>
      </c>
      <c r="J11" s="11">
        <f t="shared" si="1"/>
        <v>13.763106094477791</v>
      </c>
      <c r="L11" s="10" t="str">
        <f>name!E7</f>
        <v>Administrative and secretarial occupations</v>
      </c>
      <c r="M11" s="11">
        <v>11.027788375850436</v>
      </c>
      <c r="N11" s="11">
        <v>10.354108824379985</v>
      </c>
      <c r="O11" s="11">
        <v>12.149781724522613</v>
      </c>
      <c r="P11" s="11">
        <v>12.038867919123733</v>
      </c>
      <c r="Q11" s="11">
        <v>13.523695484605934</v>
      </c>
      <c r="R11" s="11"/>
      <c r="S11" s="11">
        <f t="shared" si="2"/>
        <v>1.3739137600833207</v>
      </c>
      <c r="T11" s="11">
        <v>4.7376335613213989</v>
      </c>
      <c r="U11" s="11">
        <f t="shared" si="3"/>
        <v>6.1115473214047196</v>
      </c>
      <c r="W11" s="10" t="str">
        <f>name!E7</f>
        <v>Administrative and secretarial occupations</v>
      </c>
      <c r="X11" s="11">
        <v>29.351246158040297</v>
      </c>
      <c r="Y11" s="11">
        <v>28.702374092010174</v>
      </c>
      <c r="Z11" s="11">
        <v>28.033982051330128</v>
      </c>
      <c r="AA11" s="11">
        <v>26.233911736655937</v>
      </c>
      <c r="AB11" s="11">
        <v>21.655590718795352</v>
      </c>
      <c r="AC11" s="11"/>
      <c r="AD11" s="11">
        <f t="shared" si="4"/>
        <v>-6.3783913325347754</v>
      </c>
      <c r="AE11" s="11">
        <v>14.029950105607885</v>
      </c>
      <c r="AF11" s="11">
        <f t="shared" si="5"/>
        <v>7.6515587730731092</v>
      </c>
    </row>
    <row r="12" spans="1:32" x14ac:dyDescent="0.2">
      <c r="A12" t="str">
        <f>name!E8</f>
        <v>Skilled trades occupations</v>
      </c>
      <c r="B12" s="11">
        <v>45.057614002628171</v>
      </c>
      <c r="C12" s="11">
        <v>47.91003478575152</v>
      </c>
      <c r="D12" s="11">
        <v>40.718517739912564</v>
      </c>
      <c r="E12" s="11">
        <v>40.33690983845954</v>
      </c>
      <c r="F12" s="11">
        <v>38.159741750586683</v>
      </c>
      <c r="G12" s="11"/>
      <c r="H12" s="11">
        <f t="shared" si="0"/>
        <v>-2.5587759893258806</v>
      </c>
      <c r="I12" s="11">
        <v>17.017643149721632</v>
      </c>
      <c r="J12" s="11">
        <f t="shared" si="1"/>
        <v>14.458867160395751</v>
      </c>
      <c r="L12" s="10" t="str">
        <f>name!E8</f>
        <v>Skilled trades occupations</v>
      </c>
      <c r="M12" s="11">
        <v>41.013478056029243</v>
      </c>
      <c r="N12" s="11">
        <v>43.718335093993083</v>
      </c>
      <c r="O12" s="11">
        <v>36.186484457413414</v>
      </c>
      <c r="P12" s="11">
        <v>35.346832684980484</v>
      </c>
      <c r="Q12" s="11">
        <v>32.731140720234528</v>
      </c>
      <c r="R12" s="11"/>
      <c r="S12" s="11">
        <f t="shared" si="2"/>
        <v>-3.455343737178886</v>
      </c>
      <c r="T12" s="11">
        <v>13.926260126196523</v>
      </c>
      <c r="U12" s="11">
        <f t="shared" si="3"/>
        <v>10.470916389017637</v>
      </c>
      <c r="W12" s="10" t="str">
        <f>name!E8</f>
        <v>Skilled trades occupations</v>
      </c>
      <c r="X12" s="11">
        <v>4.044135946598935</v>
      </c>
      <c r="Y12" s="11">
        <v>4.1916996917584672</v>
      </c>
      <c r="Z12" s="11">
        <v>4.5320332824991585</v>
      </c>
      <c r="AA12" s="11">
        <v>4.9900771534790778</v>
      </c>
      <c r="AB12" s="11">
        <v>5.4286010303521532</v>
      </c>
      <c r="AC12" s="11"/>
      <c r="AD12" s="11">
        <f t="shared" si="4"/>
        <v>0.89656774785299476</v>
      </c>
      <c r="AE12" s="11">
        <v>3.0913830235251076</v>
      </c>
      <c r="AF12" s="11">
        <f t="shared" si="5"/>
        <v>3.9879507713781024</v>
      </c>
    </row>
    <row r="13" spans="1:32" x14ac:dyDescent="0.2">
      <c r="A13" t="str">
        <f>name!E9</f>
        <v>Caring, leisure and other service occupations</v>
      </c>
      <c r="B13" s="11">
        <v>33.36122437726744</v>
      </c>
      <c r="C13" s="11">
        <v>33.376626551529718</v>
      </c>
      <c r="D13" s="11">
        <v>31.969364464112516</v>
      </c>
      <c r="E13" s="11">
        <v>34.151535378094913</v>
      </c>
      <c r="F13" s="11">
        <v>37.278304327608659</v>
      </c>
      <c r="G13" s="11"/>
      <c r="H13" s="11">
        <f t="shared" si="0"/>
        <v>5.3089398634961427</v>
      </c>
      <c r="I13" s="11">
        <v>19.46199162909997</v>
      </c>
      <c r="J13" s="11">
        <f>SUM(H13:I13)</f>
        <v>24.770931492596112</v>
      </c>
      <c r="L13" s="10" t="str">
        <f>name!E9</f>
        <v>Caring, leisure and other service occupations</v>
      </c>
      <c r="M13" s="11">
        <v>5.1387794346461746</v>
      </c>
      <c r="N13" s="11">
        <v>5.1573536268798668</v>
      </c>
      <c r="O13" s="11">
        <v>4.9267962380317618</v>
      </c>
      <c r="P13" s="11">
        <v>5.5217764676339076</v>
      </c>
      <c r="Q13" s="11">
        <v>6.1894020569122823</v>
      </c>
      <c r="R13" s="11"/>
      <c r="S13" s="11">
        <f t="shared" si="2"/>
        <v>1.2626058188805205</v>
      </c>
      <c r="T13" s="11">
        <v>2.4758775736312013</v>
      </c>
      <c r="U13" s="11">
        <f>SUM(S13:T13)</f>
        <v>3.7384833925117218</v>
      </c>
      <c r="W13" s="10" t="str">
        <f>name!E9</f>
        <v>Caring, leisure and other service occupations</v>
      </c>
      <c r="X13" s="11">
        <v>28.222444942621255</v>
      </c>
      <c r="Y13" s="11">
        <v>28.21927292464985</v>
      </c>
      <c r="Z13" s="11">
        <v>27.042568226080753</v>
      </c>
      <c r="AA13" s="11">
        <v>28.629758910461007</v>
      </c>
      <c r="AB13" s="11">
        <v>31.088902270696426</v>
      </c>
      <c r="AC13" s="11"/>
      <c r="AD13" s="11">
        <f t="shared" si="4"/>
        <v>4.0463340446156728</v>
      </c>
      <c r="AE13" s="11">
        <v>16.986114055468775</v>
      </c>
      <c r="AF13" s="11">
        <f>SUM(AD13:AE13)</f>
        <v>21.032448100084448</v>
      </c>
    </row>
    <row r="14" spans="1:32" x14ac:dyDescent="0.2">
      <c r="A14" t="str">
        <f>name!E10</f>
        <v>Sales and customer service occupations</v>
      </c>
      <c r="B14" s="11">
        <v>27.292188146049821</v>
      </c>
      <c r="C14" s="11">
        <v>26.693458119837899</v>
      </c>
      <c r="D14" s="11">
        <v>26.418764392395776</v>
      </c>
      <c r="E14" s="11">
        <v>26.807621668159229</v>
      </c>
      <c r="F14" s="11">
        <v>27.48608236300106</v>
      </c>
      <c r="G14" s="11"/>
      <c r="H14" s="11">
        <f t="shared" si="0"/>
        <v>1.0673179706052842</v>
      </c>
      <c r="I14" s="11">
        <v>12.271788653979442</v>
      </c>
      <c r="J14" s="11">
        <f t="shared" si="1"/>
        <v>13.339106624584726</v>
      </c>
      <c r="L14" s="10" t="str">
        <f>name!E10</f>
        <v>Sales and customer service occupations</v>
      </c>
      <c r="M14" s="11">
        <v>11.04963430978162</v>
      </c>
      <c r="N14" s="11">
        <v>11.022965701158697</v>
      </c>
      <c r="O14" s="11">
        <v>11.212723218735281</v>
      </c>
      <c r="P14" s="11">
        <v>11.765385877708759</v>
      </c>
      <c r="Q14" s="11">
        <v>12.277549434987925</v>
      </c>
      <c r="R14" s="11"/>
      <c r="S14" s="11">
        <f t="shared" si="2"/>
        <v>1.0648262162526443</v>
      </c>
      <c r="T14" s="11">
        <v>3.9526362718478136</v>
      </c>
      <c r="U14" s="11">
        <f t="shared" ref="U14:U15" si="6">SUM(S14:T14)</f>
        <v>5.0174624881004579</v>
      </c>
      <c r="W14" s="10" t="str">
        <f>name!E10</f>
        <v>Sales and customer service occupations</v>
      </c>
      <c r="X14" s="11">
        <v>16.242553836268215</v>
      </c>
      <c r="Y14" s="11">
        <v>15.670492418679247</v>
      </c>
      <c r="Z14" s="11">
        <v>15.206041173660491</v>
      </c>
      <c r="AA14" s="11">
        <v>15.042235790450491</v>
      </c>
      <c r="AB14" s="11">
        <v>15.208532928013174</v>
      </c>
      <c r="AC14" s="11"/>
      <c r="AD14" s="11">
        <f t="shared" si="4"/>
        <v>2.4917543526825625E-3</v>
      </c>
      <c r="AE14" s="11">
        <v>8.3191523821316338</v>
      </c>
      <c r="AF14" s="11">
        <f t="shared" ref="AF14:AF15" si="7">SUM(AD14:AE14)</f>
        <v>8.3216441364843163</v>
      </c>
    </row>
    <row r="15" spans="1:32" x14ac:dyDescent="0.2">
      <c r="A15" t="str">
        <f>name!E11</f>
        <v>Process, plant and machine operatives</v>
      </c>
      <c r="B15" s="11">
        <v>28.338704181122104</v>
      </c>
      <c r="C15" s="11">
        <v>29.800905787185322</v>
      </c>
      <c r="D15" s="11">
        <v>25.947014552385756</v>
      </c>
      <c r="E15" s="11">
        <v>29.656326750277145</v>
      </c>
      <c r="F15" s="11">
        <v>29.847207279765858</v>
      </c>
      <c r="G15" s="11"/>
      <c r="H15" s="11">
        <f t="shared" si="0"/>
        <v>3.9001927273801016</v>
      </c>
      <c r="I15" s="11">
        <v>13.608539429503075</v>
      </c>
      <c r="J15" s="11">
        <f t="shared" si="1"/>
        <v>17.508732156883177</v>
      </c>
      <c r="L15" s="10" t="str">
        <f>name!E11</f>
        <v>Process, plant and machine operatives</v>
      </c>
      <c r="M15" s="11">
        <v>24.46678264873475</v>
      </c>
      <c r="N15" s="11">
        <v>25.637772367716632</v>
      </c>
      <c r="O15" s="11">
        <v>22.272134964191899</v>
      </c>
      <c r="P15" s="11">
        <v>24.88086665397492</v>
      </c>
      <c r="Q15" s="11">
        <v>24.849666123461077</v>
      </c>
      <c r="R15" s="11"/>
      <c r="S15" s="11">
        <f t="shared" si="2"/>
        <v>2.5775311592691779</v>
      </c>
      <c r="T15" s="11">
        <v>11.081208588511013</v>
      </c>
      <c r="U15" s="11">
        <f t="shared" si="6"/>
        <v>13.65873974778019</v>
      </c>
      <c r="W15" s="10" t="str">
        <f>name!E11</f>
        <v>Process, plant and machine operatives</v>
      </c>
      <c r="X15" s="11">
        <v>3.8719215323873479</v>
      </c>
      <c r="Y15" s="11">
        <v>4.1631334194687204</v>
      </c>
      <c r="Z15" s="11">
        <v>3.6748795881938525</v>
      </c>
      <c r="AA15" s="11">
        <v>4.7754600963022318</v>
      </c>
      <c r="AB15" s="11">
        <v>4.9975411563048304</v>
      </c>
      <c r="AC15" s="11"/>
      <c r="AD15" s="11">
        <f t="shared" si="4"/>
        <v>1.3226615681109779</v>
      </c>
      <c r="AE15" s="11">
        <v>2.5273308409920627</v>
      </c>
      <c r="AF15" s="11">
        <f t="shared" si="7"/>
        <v>3.8499924091030406</v>
      </c>
    </row>
    <row r="16" spans="1:32" x14ac:dyDescent="0.2">
      <c r="A16" t="str">
        <f>name!E12</f>
        <v>Elementary occupations</v>
      </c>
      <c r="B16" s="11">
        <v>40.155772080312502</v>
      </c>
      <c r="C16" s="11">
        <v>39.52759755065992</v>
      </c>
      <c r="D16" s="11">
        <v>35.258242688806078</v>
      </c>
      <c r="E16" s="11">
        <v>35.146232227548872</v>
      </c>
      <c r="F16" s="11">
        <v>34.552422578295854</v>
      </c>
      <c r="G16" s="11"/>
      <c r="H16" s="11">
        <f t="shared" si="0"/>
        <v>-0.7058201105102242</v>
      </c>
      <c r="I16" s="11">
        <v>16.941069698561723</v>
      </c>
      <c r="J16" s="11">
        <f>SUM(H16:I16)</f>
        <v>16.235249588051499</v>
      </c>
      <c r="L16" s="10" t="str">
        <f>name!E12</f>
        <v>Elementary occupations</v>
      </c>
      <c r="M16" s="11">
        <v>21.977223533126093</v>
      </c>
      <c r="N16" s="11">
        <v>20.581724762286051</v>
      </c>
      <c r="O16" s="11">
        <v>18.831687416977584</v>
      </c>
      <c r="P16" s="11">
        <v>19.235456895239295</v>
      </c>
      <c r="Q16" s="11">
        <v>18.836750301411335</v>
      </c>
      <c r="R16" s="11"/>
      <c r="S16" s="11">
        <f t="shared" si="2"/>
        <v>5.0628844337516909E-3</v>
      </c>
      <c r="T16" s="11">
        <v>7.4768484582676411</v>
      </c>
      <c r="U16" s="11">
        <f>SUM(S16:T16)</f>
        <v>7.4819113427013928</v>
      </c>
      <c r="W16" s="10" t="str">
        <f>name!E12</f>
        <v>Elementary occupations</v>
      </c>
      <c r="X16" s="11">
        <v>18.178548547186431</v>
      </c>
      <c r="Y16" s="11">
        <v>18.94587278837383</v>
      </c>
      <c r="Z16" s="11">
        <v>16.426555271828502</v>
      </c>
      <c r="AA16" s="11">
        <v>15.910775332309562</v>
      </c>
      <c r="AB16" s="11">
        <v>15.715672276884549</v>
      </c>
      <c r="AC16" s="11"/>
      <c r="AD16" s="11">
        <f t="shared" si="4"/>
        <v>-0.7108829949439528</v>
      </c>
      <c r="AE16" s="11">
        <v>9.46422124029408</v>
      </c>
      <c r="AF16" s="11">
        <f>SUM(AD16:AE16)</f>
        <v>8.7533382453501272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339.30599999999998</v>
      </c>
      <c r="C18" s="34">
        <f>SUM(C8:C16)</f>
        <v>360.46799999999996</v>
      </c>
      <c r="D18" s="34">
        <f>SUM(D8:D16)</f>
        <v>350.45100000000008</v>
      </c>
      <c r="E18" s="34">
        <f>SUM(E8:E16)</f>
        <v>360.00799999999998</v>
      </c>
      <c r="F18" s="34">
        <f>SUM(F8:F16)</f>
        <v>376.80799999999971</v>
      </c>
      <c r="G18" s="11"/>
      <c r="H18" s="34">
        <f>SUM(H8:H16)</f>
        <v>26.356999999999605</v>
      </c>
      <c r="I18" s="34">
        <f>SUM(I8:I16)</f>
        <v>175.00791466120998</v>
      </c>
      <c r="J18" s="34">
        <f>SUM(H18:I18)</f>
        <v>201.36491466120958</v>
      </c>
      <c r="L18" s="231" t="str">
        <f>name!E3</f>
        <v>All occupations</v>
      </c>
      <c r="M18" s="34">
        <f>SUM(M8:M16)</f>
        <v>185.45827660234704</v>
      </c>
      <c r="N18" s="34">
        <f>SUM(N8:N16)</f>
        <v>197.68435330658113</v>
      </c>
      <c r="O18" s="34">
        <f>SUM(O8:O16)</f>
        <v>189.38895370827774</v>
      </c>
      <c r="P18" s="34">
        <f>SUM(P8:P16)</f>
        <v>193.71429954350106</v>
      </c>
      <c r="Q18" s="34">
        <f>SUM(Q8:Q16)</f>
        <v>200.47246598464682</v>
      </c>
      <c r="R18" s="11"/>
      <c r="S18" s="34">
        <f>SUM(S8:S16)</f>
        <v>11.083512276369056</v>
      </c>
      <c r="T18" s="34">
        <f>SUM(T8:T16)</f>
        <v>78.864215563703127</v>
      </c>
      <c r="U18" s="34">
        <f>SUM(S18:T18)</f>
        <v>89.94772784007219</v>
      </c>
      <c r="W18" s="231" t="str">
        <f>name!E3</f>
        <v>All occupations</v>
      </c>
      <c r="X18" s="34">
        <f>SUM(X8:X16)</f>
        <v>153.84772339765297</v>
      </c>
      <c r="Y18" s="34">
        <f>SUM(Y8:Y16)</f>
        <v>162.78364669341886</v>
      </c>
      <c r="Z18" s="34">
        <f>SUM(Z8:Z16)</f>
        <v>161.06204629172234</v>
      </c>
      <c r="AA18" s="34">
        <f>SUM(AA8:AA16)</f>
        <v>166.29370045649881</v>
      </c>
      <c r="AB18" s="34">
        <f>SUM(AB8:AB16)</f>
        <v>176.33553401535318</v>
      </c>
      <c r="AC18" s="11"/>
      <c r="AD18" s="34">
        <f>SUM(AD8:AD16)</f>
        <v>15.273487723630796</v>
      </c>
      <c r="AE18" s="34">
        <f>SUM(AE8:AE16)</f>
        <v>96.143699097506882</v>
      </c>
      <c r="AF18" s="34">
        <f>SUM(AD18:AE18)</f>
        <v>111.41718682113768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8.3430616224650329</v>
      </c>
      <c r="C26" s="18">
        <f t="shared" si="8"/>
        <v>9.226653386791817</v>
      </c>
      <c r="D26" s="18">
        <f t="shared" si="8"/>
        <v>9.7605977870698322</v>
      </c>
      <c r="E26" s="18">
        <f t="shared" si="8"/>
        <v>9.7847532753329602</v>
      </c>
      <c r="F26" s="18">
        <f t="shared" si="8"/>
        <v>10.718033351119876</v>
      </c>
      <c r="G26" s="11"/>
      <c r="H26" s="40">
        <f>IF(D8&gt;0,(H8/D8)*100,0)</f>
        <v>18.067807470818813</v>
      </c>
      <c r="I26" s="40">
        <f>IF(D8&gt;0,(I8/D8)*100,0)</f>
        <v>57.407634681533402</v>
      </c>
      <c r="J26" s="40">
        <f>IF(D8&gt;0,(J8/D8)*100,0)</f>
        <v>75.47544215235223</v>
      </c>
      <c r="L26" t="str">
        <f>$A$8</f>
        <v>Managers, directors and senior officials</v>
      </c>
      <c r="M26" s="18">
        <f t="shared" ref="M26:Q26" si="9">M8/M$18*100</f>
        <v>10.318175727250416</v>
      </c>
      <c r="N26" s="18">
        <f t="shared" si="9"/>
        <v>11.229311181304734</v>
      </c>
      <c r="O26" s="18">
        <f t="shared" si="9"/>
        <v>11.652766638644483</v>
      </c>
      <c r="P26" s="18">
        <f t="shared" si="9"/>
        <v>11.469189548171975</v>
      </c>
      <c r="Q26" s="18">
        <f t="shared" si="9"/>
        <v>12.282487030193778</v>
      </c>
      <c r="R26" s="11"/>
      <c r="S26" s="40">
        <f>IF(O8&gt;0,(S8/O8)*100,0)</f>
        <v>11.572548401091423</v>
      </c>
      <c r="T26" s="40">
        <f>IF(O8&gt;0,(T8/O8)*100,0)</f>
        <v>50.272753935693096</v>
      </c>
      <c r="U26" s="40">
        <f>IF(O8&gt;0,(U8/O8)*100,0)</f>
        <v>61.845302336784513</v>
      </c>
      <c r="W26" t="str">
        <f>$A$8</f>
        <v>Managers, directors and senior officials</v>
      </c>
      <c r="X26" s="18">
        <f t="shared" ref="X26:AB26" si="10">X8/X$18*100</f>
        <v>5.9621277361721461</v>
      </c>
      <c r="Y26" s="18">
        <f t="shared" si="10"/>
        <v>6.7946270804375697</v>
      </c>
      <c r="Z26" s="18">
        <f t="shared" si="10"/>
        <v>7.5356423286619165</v>
      </c>
      <c r="AA26" s="18">
        <f t="shared" si="10"/>
        <v>7.8225659415798345</v>
      </c>
      <c r="AB26" s="18">
        <f t="shared" si="10"/>
        <v>8.9394361516728935</v>
      </c>
      <c r="AC26" s="11"/>
      <c r="AD26" s="40">
        <f>IF(Z8&gt;0,(AD8/Z8)*100,0)</f>
        <v>29.878263922183489</v>
      </c>
      <c r="AE26" s="40">
        <f>IF(Z8&gt;0,(AE8/Z8)*100,0)</f>
        <v>70.381127721582487</v>
      </c>
      <c r="AF26" s="40">
        <f>IF(Z8&gt;0,(AF8/Z8)*100,0)</f>
        <v>100.25939164376598</v>
      </c>
    </row>
    <row r="27" spans="1:32" x14ac:dyDescent="0.2">
      <c r="A27" t="str">
        <f>$A$9</f>
        <v>Professional occupations</v>
      </c>
      <c r="B27" s="18">
        <f t="shared" si="8"/>
        <v>17.214526554363399</v>
      </c>
      <c r="C27" s="18">
        <f t="shared" si="8"/>
        <v>19.07927627823803</v>
      </c>
      <c r="D27" s="18">
        <f t="shared" si="8"/>
        <v>20.586363637841007</v>
      </c>
      <c r="E27" s="18">
        <f t="shared" si="8"/>
        <v>21.637775393323185</v>
      </c>
      <c r="F27" s="18">
        <f t="shared" si="8"/>
        <v>23.222605438766283</v>
      </c>
      <c r="G27" s="11"/>
      <c r="H27" s="40">
        <f t="shared" ref="H27:H36" si="11">IF(D9&gt;0,(H9/D9)*100,0)</f>
        <v>21.289753844003197</v>
      </c>
      <c r="I27" s="40">
        <f t="shared" ref="I27:I36" si="12">IF(D9&gt;0,(I9/D9)*100,0)</f>
        <v>51.555423441713621</v>
      </c>
      <c r="J27" s="40">
        <f t="shared" ref="J27:J36" si="13">IF(D9&gt;0,(J9/D9)*100,0)</f>
        <v>72.845177285716829</v>
      </c>
      <c r="L27" t="str">
        <f>$A$9</f>
        <v>Professional occupations</v>
      </c>
      <c r="M27" s="18">
        <f t="shared" ref="M27:Q27" si="14">M9/M$18*100</f>
        <v>16.424346984634671</v>
      </c>
      <c r="N27" s="18">
        <f t="shared" si="14"/>
        <v>18.164248297866255</v>
      </c>
      <c r="O27" s="18">
        <f t="shared" si="14"/>
        <v>19.978676005157165</v>
      </c>
      <c r="P27" s="18">
        <f t="shared" si="14"/>
        <v>20.82509546566094</v>
      </c>
      <c r="Q27" s="18">
        <f t="shared" si="14"/>
        <v>22.027843565602936</v>
      </c>
      <c r="R27" s="11"/>
      <c r="S27" s="40">
        <f t="shared" ref="S27:S34" si="15">IF(O9&gt;0,(S9/O9)*100,0)</f>
        <v>16.709273992026883</v>
      </c>
      <c r="T27" s="40">
        <f t="shared" ref="T27:T34" si="16">IF(O9&gt;0,(T9/O9)*100,0)</f>
        <v>41.196737557727133</v>
      </c>
      <c r="U27" s="40">
        <f t="shared" ref="U27:U34" si="17">IF(O9&gt;0,(U9/O9)*100,0)</f>
        <v>57.906011549754012</v>
      </c>
      <c r="W27" t="str">
        <f>$A$9</f>
        <v>Professional occupations</v>
      </c>
      <c r="X27" s="18">
        <f t="shared" ref="X27:AB27" si="18">X9/X$18*100</f>
        <v>18.167061554374392</v>
      </c>
      <c r="Y27" s="18">
        <f t="shared" si="18"/>
        <v>20.190485654803322</v>
      </c>
      <c r="Z27" s="18">
        <f t="shared" si="18"/>
        <v>21.300928785777813</v>
      </c>
      <c r="AA27" s="18">
        <f t="shared" si="18"/>
        <v>22.584460219675588</v>
      </c>
      <c r="AB27" s="18">
        <f t="shared" si="18"/>
        <v>24.580907157786942</v>
      </c>
      <c r="AC27" s="11"/>
      <c r="AD27" s="40">
        <f t="shared" ref="AD27:AD34" si="19">IF(Z9&gt;0,(AD9/Z9)*100,0)</f>
        <v>26.341488988065908</v>
      </c>
      <c r="AE27" s="40">
        <f t="shared" ref="AE27:AE34" si="20">IF(Z9&gt;0,(AE9/Z9)*100,0)</f>
        <v>62.979846038805341</v>
      </c>
      <c r="AF27" s="40">
        <f t="shared" ref="AF27:AF34" si="21">IF(Z9&gt;0,(AF9/Z9)*100,0)</f>
        <v>89.321335026871253</v>
      </c>
    </row>
    <row r="28" spans="1:32" x14ac:dyDescent="0.2">
      <c r="A28" t="str">
        <f>$A$10</f>
        <v>Associate professional occupations</v>
      </c>
      <c r="B28" s="18">
        <f t="shared" si="8"/>
        <v>11.200224145597112</v>
      </c>
      <c r="C28" s="18">
        <f t="shared" si="8"/>
        <v>11.670682486019732</v>
      </c>
      <c r="D28" s="18">
        <f t="shared" si="8"/>
        <v>12.442282260093513</v>
      </c>
      <c r="E28" s="18">
        <f t="shared" si="8"/>
        <v>11.80889798899606</v>
      </c>
      <c r="F28" s="18">
        <f t="shared" si="8"/>
        <v>12.317656017373892</v>
      </c>
      <c r="G28" s="11"/>
      <c r="H28" s="40">
        <f t="shared" si="11"/>
        <v>6.4439135651696509</v>
      </c>
      <c r="I28" s="40">
        <f t="shared" si="12"/>
        <v>46.114141604364768</v>
      </c>
      <c r="J28" s="40">
        <f t="shared" si="13"/>
        <v>52.558055169534413</v>
      </c>
      <c r="L28" t="str">
        <f>$A$10</f>
        <v>Associate professional occupations</v>
      </c>
      <c r="M28" s="18">
        <f t="shared" ref="M28:Q28" si="22">M10/M$18*100</f>
        <v>11.424870807010008</v>
      </c>
      <c r="N28" s="18">
        <f t="shared" si="22"/>
        <v>11.688140499490499</v>
      </c>
      <c r="O28" s="18">
        <f t="shared" si="22"/>
        <v>12.621056801070715</v>
      </c>
      <c r="P28" s="18">
        <f t="shared" si="22"/>
        <v>11.546109445931231</v>
      </c>
      <c r="Q28" s="18">
        <f t="shared" si="22"/>
        <v>11.613313537001281</v>
      </c>
      <c r="R28" s="11"/>
      <c r="S28" s="40">
        <f t="shared" si="15"/>
        <v>-2.599649913991982</v>
      </c>
      <c r="T28" s="40">
        <f t="shared" si="16"/>
        <v>35.691310397966078</v>
      </c>
      <c r="U28" s="40">
        <f t="shared" si="17"/>
        <v>33.091660483974096</v>
      </c>
      <c r="W28" t="str">
        <f>$A$10</f>
        <v>Associate professional occupations</v>
      </c>
      <c r="X28" s="18">
        <f t="shared" ref="X28:AB28" si="23">X10/X$18*100</f>
        <v>10.929420121007048</v>
      </c>
      <c r="Y28" s="18">
        <f t="shared" si="23"/>
        <v>11.649481485961765</v>
      </c>
      <c r="Z28" s="18">
        <f t="shared" si="23"/>
        <v>12.232065613497445</v>
      </c>
      <c r="AA28" s="18">
        <f t="shared" si="23"/>
        <v>12.115018415735708</v>
      </c>
      <c r="AB28" s="18">
        <f t="shared" si="23"/>
        <v>13.118409392049625</v>
      </c>
      <c r="AC28" s="11"/>
      <c r="AD28" s="40">
        <f t="shared" si="19"/>
        <v>17.416195110045287</v>
      </c>
      <c r="AE28" s="40">
        <f t="shared" si="20"/>
        <v>58.75984689021108</v>
      </c>
      <c r="AF28" s="40">
        <f t="shared" si="21"/>
        <v>76.176042000256359</v>
      </c>
    </row>
    <row r="29" spans="1:32" x14ac:dyDescent="0.2">
      <c r="A29" t="str">
        <f>$A$11</f>
        <v>Administrative and secretarial occupations</v>
      </c>
      <c r="B29" s="18">
        <f t="shared" si="8"/>
        <v>11.900477602485887</v>
      </c>
      <c r="C29" s="18">
        <f t="shared" si="8"/>
        <v>10.834937613433134</v>
      </c>
      <c r="D29" s="18">
        <f t="shared" si="8"/>
        <v>11.466300217677436</v>
      </c>
      <c r="E29" s="18">
        <f t="shared" si="8"/>
        <v>10.631091435684665</v>
      </c>
      <c r="F29" s="18">
        <f t="shared" si="8"/>
        <v>9.3361303909156099</v>
      </c>
      <c r="G29" s="11"/>
      <c r="H29" s="40">
        <f t="shared" si="11"/>
        <v>-12.453979175188143</v>
      </c>
      <c r="I29" s="40">
        <f t="shared" si="12"/>
        <v>46.704394769031346</v>
      </c>
      <c r="J29" s="40">
        <f t="shared" si="13"/>
        <v>34.250415593843208</v>
      </c>
      <c r="L29" t="str">
        <f>$A$11</f>
        <v>Administrative and secretarial occupations</v>
      </c>
      <c r="M29" s="18">
        <f t="shared" ref="M29:Q29" si="24">M11/M$18*100</f>
        <v>5.9462368452262844</v>
      </c>
      <c r="N29" s="18">
        <f t="shared" si="24"/>
        <v>5.237697698978832</v>
      </c>
      <c r="O29" s="18">
        <f t="shared" si="24"/>
        <v>6.4152536283807429</v>
      </c>
      <c r="P29" s="18">
        <f t="shared" si="24"/>
        <v>6.2147543818365607</v>
      </c>
      <c r="Q29" s="18">
        <f t="shared" si="24"/>
        <v>6.7459116732976412</v>
      </c>
      <c r="R29" s="11"/>
      <c r="S29" s="40">
        <f t="shared" si="15"/>
        <v>11.308135333083971</v>
      </c>
      <c r="T29" s="40">
        <f t="shared" si="16"/>
        <v>38.993569339267694</v>
      </c>
      <c r="U29" s="40">
        <f t="shared" si="17"/>
        <v>50.301704672351669</v>
      </c>
      <c r="W29" t="str">
        <f>$A$11</f>
        <v>Administrative and secretarial occupations</v>
      </c>
      <c r="X29" s="18">
        <f t="shared" ref="X29:AB29" si="25">X11/X$18*100</f>
        <v>19.078115366176466</v>
      </c>
      <c r="Y29" s="18">
        <f t="shared" si="25"/>
        <v>17.632222078220941</v>
      </c>
      <c r="Z29" s="18">
        <f t="shared" si="25"/>
        <v>17.405703389955569</v>
      </c>
      <c r="AA29" s="18">
        <f t="shared" si="25"/>
        <v>15.775649747789775</v>
      </c>
      <c r="AB29" s="18">
        <f t="shared" si="25"/>
        <v>12.280900069131752</v>
      </c>
      <c r="AC29" s="11"/>
      <c r="AD29" s="40">
        <f t="shared" si="19"/>
        <v>-22.752355768994796</v>
      </c>
      <c r="AE29" s="40">
        <f t="shared" si="20"/>
        <v>50.04622632603207</v>
      </c>
      <c r="AF29" s="40">
        <f t="shared" si="21"/>
        <v>27.29387055703728</v>
      </c>
    </row>
    <row r="30" spans="1:32" x14ac:dyDescent="0.2">
      <c r="A30" t="str">
        <f>$A$12</f>
        <v>Skilled trades occupations</v>
      </c>
      <c r="B30" s="18">
        <f t="shared" si="8"/>
        <v>13.279344898890139</v>
      </c>
      <c r="C30" s="18">
        <f t="shared" si="8"/>
        <v>13.29106461204643</v>
      </c>
      <c r="D30" s="18">
        <f t="shared" si="8"/>
        <v>11.61889044114942</v>
      </c>
      <c r="E30" s="18">
        <f t="shared" si="8"/>
        <v>11.204448189612325</v>
      </c>
      <c r="F30" s="18">
        <f t="shared" si="8"/>
        <v>10.127104984657096</v>
      </c>
      <c r="G30" s="11"/>
      <c r="H30" s="40">
        <f t="shared" si="11"/>
        <v>-6.2840597628576038</v>
      </c>
      <c r="I30" s="40">
        <f t="shared" si="12"/>
        <v>41.793375825762993</v>
      </c>
      <c r="J30" s="40">
        <f t="shared" si="13"/>
        <v>35.509316062905391</v>
      </c>
      <c r="L30" t="str">
        <f>$A$12</f>
        <v>Skilled trades occupations</v>
      </c>
      <c r="M30" s="18">
        <f t="shared" ref="M30:Q30" si="26">M12/M$18*100</f>
        <v>22.114665792979878</v>
      </c>
      <c r="N30" s="18">
        <f t="shared" si="26"/>
        <v>22.115222759280286</v>
      </c>
      <c r="O30" s="18">
        <f t="shared" si="26"/>
        <v>19.106966773338158</v>
      </c>
      <c r="P30" s="18">
        <f t="shared" si="26"/>
        <v>18.246888726478808</v>
      </c>
      <c r="Q30" s="18">
        <f t="shared" si="26"/>
        <v>16.327000598047835</v>
      </c>
      <c r="R30" s="11"/>
      <c r="S30" s="40">
        <f t="shared" si="15"/>
        <v>-9.5487135293436882</v>
      </c>
      <c r="T30" s="40">
        <f t="shared" si="16"/>
        <v>38.484700393004026</v>
      </c>
      <c r="U30" s="40">
        <f t="shared" si="17"/>
        <v>28.935986863660339</v>
      </c>
      <c r="W30" t="str">
        <f>$A$12</f>
        <v>Skilled trades occupations</v>
      </c>
      <c r="X30" s="18">
        <f t="shared" ref="X30:AB30" si="27">X12/X$18*100</f>
        <v>2.6286615474614363</v>
      </c>
      <c r="Y30" s="18">
        <f t="shared" si="27"/>
        <v>2.5750127711863899</v>
      </c>
      <c r="Z30" s="18">
        <f t="shared" si="27"/>
        <v>2.8138431038498974</v>
      </c>
      <c r="AA30" s="18">
        <f t="shared" si="27"/>
        <v>3.0007613877017816</v>
      </c>
      <c r="AB30" s="18">
        <f t="shared" si="27"/>
        <v>3.0785632973326273</v>
      </c>
      <c r="AC30" s="11"/>
      <c r="AD30" s="40">
        <f t="shared" si="19"/>
        <v>19.782902992243443</v>
      </c>
      <c r="AE30" s="40">
        <f t="shared" si="20"/>
        <v>68.211834089188017</v>
      </c>
      <c r="AF30" s="40">
        <f t="shared" si="21"/>
        <v>87.994737081431467</v>
      </c>
    </row>
    <row r="31" spans="1:32" x14ac:dyDescent="0.2">
      <c r="A31" t="str">
        <f>$A$13</f>
        <v>Caring, leisure and other service occupations</v>
      </c>
      <c r="B31" s="18">
        <f t="shared" si="8"/>
        <v>9.8321940600129203</v>
      </c>
      <c r="C31" s="18">
        <f t="shared" si="8"/>
        <v>9.2592481306328764</v>
      </c>
      <c r="D31" s="18">
        <f t="shared" si="8"/>
        <v>9.122349333890476</v>
      </c>
      <c r="E31" s="18">
        <f t="shared" si="8"/>
        <v>9.4863267977641925</v>
      </c>
      <c r="F31" s="18">
        <f t="shared" si="8"/>
        <v>9.8931828219169144</v>
      </c>
      <c r="G31" s="11"/>
      <c r="H31" s="40">
        <f t="shared" si="11"/>
        <v>16.60633532285491</v>
      </c>
      <c r="I31" s="40">
        <f t="shared" si="12"/>
        <v>60.87700508074596</v>
      </c>
      <c r="J31" s="40">
        <f t="shared" si="13"/>
        <v>77.483340403600877</v>
      </c>
      <c r="L31" t="str">
        <f>$A$13</f>
        <v>Caring, leisure and other service occupations</v>
      </c>
      <c r="M31" s="18">
        <f t="shared" ref="M31:Q31" si="28">M13/M$18*100</f>
        <v>2.7708547328219599</v>
      </c>
      <c r="N31" s="18">
        <f t="shared" si="28"/>
        <v>2.6088830707210922</v>
      </c>
      <c r="O31" s="18">
        <f t="shared" si="28"/>
        <v>2.6014168944724592</v>
      </c>
      <c r="P31" s="18">
        <f t="shared" si="28"/>
        <v>2.8504743741924541</v>
      </c>
      <c r="Q31" s="18">
        <f t="shared" si="28"/>
        <v>3.0874075532079792</v>
      </c>
      <c r="R31" s="11"/>
      <c r="S31" s="40">
        <f t="shared" si="15"/>
        <v>25.627319618660081</v>
      </c>
      <c r="T31" s="40">
        <f t="shared" si="16"/>
        <v>50.253297559151868</v>
      </c>
      <c r="U31" s="40">
        <f t="shared" si="17"/>
        <v>75.880617177811942</v>
      </c>
      <c r="W31" t="str">
        <f>$A$13</f>
        <v>Caring, leisure and other service occupations</v>
      </c>
      <c r="X31" s="18">
        <f t="shared" ref="X31:AB31" si="29">X13/X$18*100</f>
        <v>18.3444020615594</v>
      </c>
      <c r="Y31" s="18">
        <f t="shared" si="29"/>
        <v>17.335447078291015</v>
      </c>
      <c r="Z31" s="18">
        <f t="shared" si="29"/>
        <v>16.790155625553222</v>
      </c>
      <c r="AA31" s="18">
        <f t="shared" si="29"/>
        <v>17.216382119027017</v>
      </c>
      <c r="AB31" s="18">
        <f t="shared" si="29"/>
        <v>17.630537398088794</v>
      </c>
      <c r="AC31" s="11"/>
      <c r="AD31" s="40">
        <f t="shared" si="19"/>
        <v>14.962831972124798</v>
      </c>
      <c r="AE31" s="40">
        <f t="shared" si="20"/>
        <v>62.812503285419474</v>
      </c>
      <c r="AF31" s="40">
        <f t="shared" si="21"/>
        <v>77.77533525754427</v>
      </c>
    </row>
    <row r="32" spans="1:32" x14ac:dyDescent="0.2">
      <c r="A32" t="str">
        <f>$A$14</f>
        <v>Sales and customer service occupations</v>
      </c>
      <c r="B32" s="18">
        <f t="shared" si="8"/>
        <v>8.0435324297388853</v>
      </c>
      <c r="C32" s="18">
        <f t="shared" si="8"/>
        <v>7.4052226882380419</v>
      </c>
      <c r="D32" s="18">
        <f t="shared" si="8"/>
        <v>7.5385044963192485</v>
      </c>
      <c r="E32" s="18">
        <f t="shared" si="8"/>
        <v>7.4463960990198075</v>
      </c>
      <c r="F32" s="18">
        <f t="shared" si="8"/>
        <v>7.2944529741940407</v>
      </c>
      <c r="H32" s="40">
        <f t="shared" si="11"/>
        <v>4.0399995804213118</v>
      </c>
      <c r="I32" s="40">
        <f t="shared" si="12"/>
        <v>46.451031818549708</v>
      </c>
      <c r="J32" s="40">
        <f t="shared" si="13"/>
        <v>50.491031398971018</v>
      </c>
      <c r="L32" t="str">
        <f>$A$14</f>
        <v>Sales and customer service occupations</v>
      </c>
      <c r="M32" s="18">
        <f t="shared" ref="M32:Q32" si="30">M14/M$18*100</f>
        <v>5.9580162784936519</v>
      </c>
      <c r="N32" s="18">
        <f t="shared" si="30"/>
        <v>5.576043585029514</v>
      </c>
      <c r="O32" s="18">
        <f t="shared" si="30"/>
        <v>5.9204737125305735</v>
      </c>
      <c r="P32" s="18">
        <f t="shared" si="30"/>
        <v>6.0735763469369948</v>
      </c>
      <c r="Q32" s="18">
        <f t="shared" si="30"/>
        <v>6.1243070836112734</v>
      </c>
      <c r="S32" s="40">
        <f t="shared" si="15"/>
        <v>9.4965887900758279</v>
      </c>
      <c r="T32" s="40">
        <f t="shared" si="16"/>
        <v>35.251349692137005</v>
      </c>
      <c r="U32" s="40">
        <f t="shared" si="17"/>
        <v>44.747938482212831</v>
      </c>
      <c r="W32" t="str">
        <f>$A$14</f>
        <v>Sales and customer service occupations</v>
      </c>
      <c r="X32" s="18">
        <f t="shared" ref="X32:AB32" si="31">X14/X$18*100</f>
        <v>10.557552284531241</v>
      </c>
      <c r="Y32" s="18">
        <f t="shared" si="31"/>
        <v>9.6265765861558048</v>
      </c>
      <c r="Z32" s="18">
        <f t="shared" si="31"/>
        <v>9.441107649978985</v>
      </c>
      <c r="AA32" s="18">
        <f t="shared" si="31"/>
        <v>9.0455836566012469</v>
      </c>
      <c r="AB32" s="18">
        <f t="shared" si="31"/>
        <v>8.6247692576182615</v>
      </c>
      <c r="AD32" s="40">
        <f t="shared" si="19"/>
        <v>1.6386607955519116E-2</v>
      </c>
      <c r="AE32" s="40">
        <f t="shared" si="20"/>
        <v>54.709521611330715</v>
      </c>
      <c r="AF32" s="40">
        <f t="shared" si="21"/>
        <v>54.725908219286232</v>
      </c>
    </row>
    <row r="33" spans="1:32" x14ac:dyDescent="0.2">
      <c r="A33" t="str">
        <f>$A$15</f>
        <v>Process, plant and machine operatives</v>
      </c>
      <c r="B33" s="18">
        <f t="shared" si="8"/>
        <v>8.3519608203574673</v>
      </c>
      <c r="C33" s="18">
        <f t="shared" si="8"/>
        <v>8.2672819188347724</v>
      </c>
      <c r="D33" s="18">
        <f t="shared" si="8"/>
        <v>7.40389228519415</v>
      </c>
      <c r="E33" s="18">
        <f t="shared" si="8"/>
        <v>8.2376854820662739</v>
      </c>
      <c r="F33" s="18">
        <f t="shared" si="8"/>
        <v>7.921065179021114</v>
      </c>
      <c r="G33" s="11"/>
      <c r="H33" s="40">
        <f t="shared" si="11"/>
        <v>15.03137372319194</v>
      </c>
      <c r="I33" s="40">
        <f t="shared" si="12"/>
        <v>52.447418958462819</v>
      </c>
      <c r="J33" s="40">
        <f t="shared" si="13"/>
        <v>67.478792681654767</v>
      </c>
      <c r="L33" t="str">
        <f>$A$15</f>
        <v>Process, plant and machine operatives</v>
      </c>
      <c r="M33" s="18">
        <f t="shared" ref="M33:Q33" si="32">M15/M$18*100</f>
        <v>13.192607575662715</v>
      </c>
      <c r="N33" s="18">
        <f t="shared" si="32"/>
        <v>12.969044812543148</v>
      </c>
      <c r="O33" s="18">
        <f t="shared" si="32"/>
        <v>11.759996836192689</v>
      </c>
      <c r="P33" s="18">
        <f t="shared" si="32"/>
        <v>12.844104287916855</v>
      </c>
      <c r="Q33" s="18">
        <f t="shared" si="32"/>
        <v>12.395550681440806</v>
      </c>
      <c r="R33" s="11"/>
      <c r="S33" s="40">
        <f t="shared" si="15"/>
        <v>11.572896641535319</v>
      </c>
      <c r="T33" s="40">
        <f t="shared" si="16"/>
        <v>49.753688213217387</v>
      </c>
      <c r="U33" s="40">
        <f t="shared" si="17"/>
        <v>61.326584854752696</v>
      </c>
      <c r="W33" t="str">
        <f>$A$15</f>
        <v>Process, plant and machine operatives</v>
      </c>
      <c r="X33" s="18">
        <f t="shared" ref="X33:AB33" si="33">X15/X$18*100</f>
        <v>2.5167233202271855</v>
      </c>
      <c r="Y33" s="18">
        <f t="shared" si="33"/>
        <v>2.5574641581223592</v>
      </c>
      <c r="Z33" s="18">
        <f t="shared" si="33"/>
        <v>2.2816546000773865</v>
      </c>
      <c r="AA33" s="18">
        <f t="shared" si="33"/>
        <v>2.8717023454243575</v>
      </c>
      <c r="AB33" s="18">
        <f t="shared" si="33"/>
        <v>2.8341089526911261</v>
      </c>
      <c r="AC33" s="11"/>
      <c r="AD33" s="40">
        <f t="shared" si="19"/>
        <v>35.991970250133996</v>
      </c>
      <c r="AE33" s="40">
        <f t="shared" si="20"/>
        <v>68.773160598554668</v>
      </c>
      <c r="AF33" s="40">
        <f t="shared" si="21"/>
        <v>104.76513084868866</v>
      </c>
    </row>
    <row r="34" spans="1:32" x14ac:dyDescent="0.2">
      <c r="A34" t="str">
        <f>$A$16</f>
        <v>Elementary occupations</v>
      </c>
      <c r="B34" s="18">
        <f t="shared" si="8"/>
        <v>11.834677866089166</v>
      </c>
      <c r="C34" s="18">
        <f t="shared" si="8"/>
        <v>10.965632885765149</v>
      </c>
      <c r="D34" s="18">
        <f t="shared" si="8"/>
        <v>10.060819540764921</v>
      </c>
      <c r="E34" s="18">
        <f t="shared" si="8"/>
        <v>9.7626253382005057</v>
      </c>
      <c r="F34" s="18">
        <f t="shared" si="8"/>
        <v>9.16976884203517</v>
      </c>
      <c r="G34" s="11"/>
      <c r="H34" s="40">
        <f t="shared" si="11"/>
        <v>-2.0018584497811931</v>
      </c>
      <c r="I34" s="40">
        <f t="shared" si="12"/>
        <v>48.048536758016695</v>
      </c>
      <c r="J34" s="40">
        <f t="shared" si="13"/>
        <v>46.046678308235506</v>
      </c>
      <c r="L34" t="str">
        <f>$A$16</f>
        <v>Elementary occupations</v>
      </c>
      <c r="M34" s="18">
        <f t="shared" ref="M34:Q34" si="34">M16/M$18*100</f>
        <v>11.850225255920426</v>
      </c>
      <c r="N34" s="18">
        <f t="shared" si="34"/>
        <v>10.411408094785649</v>
      </c>
      <c r="O34" s="18">
        <f t="shared" si="34"/>
        <v>9.9433927102130113</v>
      </c>
      <c r="P34" s="18">
        <f t="shared" si="34"/>
        <v>9.9298074228741822</v>
      </c>
      <c r="Q34" s="18">
        <f t="shared" si="34"/>
        <v>9.3961782775964586</v>
      </c>
      <c r="R34" s="11"/>
      <c r="S34" s="40">
        <f t="shared" si="15"/>
        <v>2.6884921789787571E-2</v>
      </c>
      <c r="T34" s="40">
        <f t="shared" si="16"/>
        <v>39.70355015306243</v>
      </c>
      <c r="U34" s="40">
        <f t="shared" si="17"/>
        <v>39.730435074852217</v>
      </c>
      <c r="W34" t="str">
        <f>$A$16</f>
        <v>Elementary occupations</v>
      </c>
      <c r="X34" s="18">
        <f t="shared" ref="X34:AB34" si="35">X16/X$18*100</f>
        <v>11.815936008490688</v>
      </c>
      <c r="Y34" s="18">
        <f t="shared" si="35"/>
        <v>11.638683106820819</v>
      </c>
      <c r="Z34" s="18">
        <f t="shared" si="35"/>
        <v>10.198898902647763</v>
      </c>
      <c r="AA34" s="18">
        <f t="shared" si="35"/>
        <v>9.567876166464707</v>
      </c>
      <c r="AB34" s="18">
        <f t="shared" si="35"/>
        <v>8.9123683236279625</v>
      </c>
      <c r="AC34" s="11"/>
      <c r="AD34" s="40">
        <f t="shared" si="19"/>
        <v>-4.3276449820438936</v>
      </c>
      <c r="AE34" s="40">
        <f t="shared" si="20"/>
        <v>57.615373909374625</v>
      </c>
      <c r="AF34" s="40">
        <f t="shared" si="21"/>
        <v>53.287728927330726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7.5208802371799761</v>
      </c>
      <c r="I36" s="43">
        <f t="shared" si="12"/>
        <v>49.937912764183849</v>
      </c>
      <c r="J36" s="43">
        <f t="shared" si="13"/>
        <v>57.45879300136383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5.8522485389730639</v>
      </c>
      <c r="T36" s="43">
        <f t="shared" ref="T36" si="37">IF(O18&gt;0,(T18/O18)*100,0)</f>
        <v>41.641402003403201</v>
      </c>
      <c r="U36" s="43">
        <f t="shared" ref="U36" si="38">IF(O18&gt;0,(U18/O18)*100,0)</f>
        <v>47.493650542376272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9.4829837787897056</v>
      </c>
      <c r="AE36" s="43">
        <f t="shared" ref="AE36" si="40">IF(Z18&gt;0,(AE18/Z18)*100,0)</f>
        <v>59.693578537657089</v>
      </c>
      <c r="AF36" s="43">
        <f t="shared" ref="AF36" si="41">IF(Z18&gt;0,(AF18/Z18)*100,0)</f>
        <v>69.176562316446791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The Marches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The Marches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The Marches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4.1114471092472238</v>
      </c>
      <c r="C46" s="18">
        <f t="shared" si="42"/>
        <v>2.8472769342722026</v>
      </c>
      <c r="D46" s="18">
        <f t="shared" si="42"/>
        <v>0.58927132754715839</v>
      </c>
      <c r="E46" s="18">
        <f t="shared" si="42"/>
        <v>1.3765059652902423</v>
      </c>
      <c r="F46" s="18">
        <f>IF(F$6-D$6 &lt;&gt; 0,(EXP(LN(F8/D8)/(F$6-D$6))-1)*100,0)</f>
        <v>1.1134122254444101</v>
      </c>
      <c r="H46" s="18">
        <f>IF($F$6-$D$6 &lt;&gt; 0,(EXP(LN(1+(H26/100))/($F$6-$D$6))-1)*100,0)</f>
        <v>1.1134122254444101</v>
      </c>
      <c r="I46" s="18">
        <f>IF($F$6-$D$6 &lt;&gt; 0,(EXP(LN(1+(I26/100))/($F$6-$D$6))-1)*100,0)</f>
        <v>3.0706590170852754</v>
      </c>
      <c r="J46" s="18">
        <f>IF($F$6-$D$6 &lt;&gt; 0,(EXP(LN(1+(J26/100))/($F$6-$D$6))-1)*100,0)</f>
        <v>3.8200155744263053</v>
      </c>
      <c r="L46" t="str">
        <f>$A$8</f>
        <v>Managers, directors and senior officials</v>
      </c>
      <c r="M46" s="18">
        <f t="shared" ref="M46:M54" si="43">IF(N$6-M$6 &lt;&gt; 0,(EXP(LN(N8/M8)/(N$6-M$6))-1)*100,0)</f>
        <v>3.7812908893656072</v>
      </c>
      <c r="N46" s="18">
        <f t="shared" ref="N46:N54" si="44">IF(O$6-N$6 &lt;&gt; 0,(EXP(LN(O8/N8)/(O$6-N$6))-1)*100,0)</f>
        <v>-0.58354322327823782</v>
      </c>
      <c r="O46" s="18">
        <f t="shared" ref="O46:O54" si="45">IF(P$6-O$6 &lt;&gt; 0,(EXP(LN(P8/O8)/(P$6-O$6))-1)*100,0)</f>
        <v>0.13413333948870676</v>
      </c>
      <c r="P46" s="18">
        <f t="shared" ref="P46:P54" si="46">IF(Q$6-P$6 &lt;&gt; 0,(EXP(LN(Q8/P8)/(Q$6-P$6))-1)*100,0)</f>
        <v>1.0333291354142959</v>
      </c>
      <c r="Q46" s="18">
        <f>IF(Q$6-O$6 &lt;&gt; 0,(EXP(LN(Q8/O8)/(Q$6-O$6))-1)*100,0)</f>
        <v>0.73270357665844443</v>
      </c>
      <c r="S46" s="18">
        <f>IF($F$6-$D$6 &lt;&gt; 0,(EXP(LN(1+(S26/100))/($F$6-$D$6))-1)*100,0)</f>
        <v>0.73270357665844443</v>
      </c>
      <c r="T46" s="18">
        <f>IF($F$6-$D$6 &lt;&gt; 0,(EXP(LN(1+(T26/100))/($F$6-$D$6))-1)*100,0)</f>
        <v>2.7524098969030408</v>
      </c>
      <c r="U46" s="18">
        <f>IF($F$6-$D$6 &lt;&gt; 0,(EXP(LN(1+(U26/100))/($F$6-$D$6))-1)*100,0)</f>
        <v>3.2618749929368418</v>
      </c>
      <c r="W46" t="str">
        <f>$A$8</f>
        <v>Managers, directors and senior officials</v>
      </c>
      <c r="X46" s="18">
        <f t="shared" ref="X46:X54" si="47">IF(Y$6-X$6 &lt;&gt; 0,(EXP(LN(Y8/X8)/(Y$6-X$6))-1)*100,0)</f>
        <v>4.7902827415917892</v>
      </c>
      <c r="Y46" s="18">
        <f t="shared" ref="Y46:Y54" si="48">IF(Z$6-Y$6 &lt;&gt; 0,(EXP(LN(Z8/Y8)/(Z$6-Y$6))-1)*100,0)</f>
        <v>9.7329590199598748</v>
      </c>
      <c r="Z46" s="18">
        <f t="shared" ref="Z46:Z54" si="49">IF(AA$6-Z$6 &lt;&gt; 0,(EXP(LN(AA8/Z8)/(AA$6-Z$6))-1)*100,0)</f>
        <v>1.3963468145466784</v>
      </c>
      <c r="AA46" s="18">
        <f t="shared" ref="AA46:AA54" si="50">IF(AB$6-AA$6 &lt;&gt; 0,(EXP(LN(AB8/AA8)/(AB$6-AA$6))-1)*100,0)</f>
        <v>1.9394986591476204</v>
      </c>
      <c r="AB46" s="18">
        <f>IF(AB$6-Z$6 &lt;&gt; 0,(EXP(LN(AB8/Z8)/(AB$6-Z$6))-1)*100,0)</f>
        <v>1.7581255323824596</v>
      </c>
      <c r="AD46" s="18">
        <f>IF($F$6-$D$6 &lt;&gt; 0,(EXP(LN(1+(AD26/100))/($F$6-$D$6))-1)*100,0)</f>
        <v>1.7581255323824596</v>
      </c>
      <c r="AE46" s="18">
        <f>IF($F$6-$D$6 &lt;&gt; 0,(EXP(LN(1+(AE26/100))/($F$6-$D$6))-1)*100,0)</f>
        <v>3.6163045517708436</v>
      </c>
      <c r="AF46" s="18">
        <f>IF($F$6-$D$6 &lt;&gt; 0,(EXP(LN(1+(AF26/100))/($F$6-$D$6))-1)*100,0)</f>
        <v>4.7384621174050512</v>
      </c>
    </row>
    <row r="47" spans="1:32" x14ac:dyDescent="0.2">
      <c r="A47" t="str">
        <f>$A$9</f>
        <v>Professional occupations</v>
      </c>
      <c r="B47" s="18">
        <f t="shared" si="42"/>
        <v>4.1682811037688783</v>
      </c>
      <c r="C47" s="18">
        <f t="shared" si="42"/>
        <v>4.9006863320269822</v>
      </c>
      <c r="D47" s="18">
        <f t="shared" si="42"/>
        <v>1.5461736184867902</v>
      </c>
      <c r="E47" s="18">
        <f t="shared" si="42"/>
        <v>1.1697390505457372</v>
      </c>
      <c r="F47" s="18">
        <f>IF(F$6-D$6 &lt;&gt; 0,(EXP(LN(F9/D9)/(F$6-D$6))-1)*100,0)</f>
        <v>1.2950619334381352</v>
      </c>
      <c r="H47" s="18">
        <f t="shared" ref="H47:J56" si="51">IF($F$6-$D$6 &lt;&gt; 0,(EXP(LN(1+(H27/100))/($F$6-$D$6))-1)*100,0)</f>
        <v>1.2950619334381352</v>
      </c>
      <c r="I47" s="18">
        <f t="shared" si="51"/>
        <v>2.8106485608483167</v>
      </c>
      <c r="J47" s="18">
        <f t="shared" si="51"/>
        <v>3.7155363924606277</v>
      </c>
      <c r="L47" t="str">
        <f>$A$9</f>
        <v>Professional occupations</v>
      </c>
      <c r="M47" s="18">
        <f t="shared" si="43"/>
        <v>4.1990714277824415</v>
      </c>
      <c r="N47" s="18">
        <f t="shared" si="44"/>
        <v>5.3735526666832234</v>
      </c>
      <c r="O47" s="18">
        <f t="shared" si="45"/>
        <v>1.2897423792556761</v>
      </c>
      <c r="P47" s="18">
        <f t="shared" si="46"/>
        <v>0.90851231874755634</v>
      </c>
      <c r="Q47" s="18">
        <f>IF(Q$6-O$6 &lt;&gt; 0,(EXP(LN(Q9/O9)/(Q$6-O$6))-1)*100,0)</f>
        <v>1.0354293096825451</v>
      </c>
      <c r="S47" s="18">
        <f t="shared" ref="S47:U47" si="52">IF($F$6-$D$6 &lt;&gt; 0,(EXP(LN(1+(S27/100))/($F$6-$D$6))-1)*100,0)</f>
        <v>1.0354293096825451</v>
      </c>
      <c r="T47" s="18">
        <f t="shared" si="52"/>
        <v>2.3265450361668272</v>
      </c>
      <c r="U47" s="18">
        <f t="shared" si="52"/>
        <v>3.0923827784938851</v>
      </c>
      <c r="W47" t="str">
        <f>$A$9</f>
        <v>Professional occupations</v>
      </c>
      <c r="X47" s="18">
        <f t="shared" si="47"/>
        <v>4.1346937776754134</v>
      </c>
      <c r="Y47" s="18">
        <f t="shared" si="48"/>
        <v>4.3840670835837647</v>
      </c>
      <c r="Z47" s="18">
        <f t="shared" si="49"/>
        <v>1.8260159712360835</v>
      </c>
      <c r="AA47" s="18">
        <f t="shared" si="50"/>
        <v>1.4437331862864555</v>
      </c>
      <c r="AB47" s="18">
        <f>IF(AB$6-Z$6 &lt;&gt; 0,(EXP(LN(AB9/Z9)/(AB$6-Z$6))-1)*100,0)</f>
        <v>1.5710010485616266</v>
      </c>
      <c r="AD47" s="18">
        <f t="shared" ref="AD47:AF47" si="53">IF($F$6-$D$6 &lt;&gt; 0,(EXP(LN(1+(AD27/100))/($F$6-$D$6))-1)*100,0)</f>
        <v>1.5710010485616266</v>
      </c>
      <c r="AE47" s="18">
        <f t="shared" si="53"/>
        <v>3.3099758953105685</v>
      </c>
      <c r="AF47" s="18">
        <f t="shared" si="53"/>
        <v>4.3470007297895075</v>
      </c>
    </row>
    <row r="48" spans="1:32" x14ac:dyDescent="0.2">
      <c r="A48" t="str">
        <f>$A$10</f>
        <v>Associate professional occupations</v>
      </c>
      <c r="B48" s="18">
        <f t="shared" si="42"/>
        <v>2.5737372659739632</v>
      </c>
      <c r="C48" s="18">
        <f t="shared" si="42"/>
        <v>3.6488247780066763</v>
      </c>
      <c r="D48" s="18">
        <f t="shared" si="42"/>
        <v>-0.50555496195821004</v>
      </c>
      <c r="E48" s="18">
        <f t="shared" si="42"/>
        <v>0.88176371349062421</v>
      </c>
      <c r="F48" s="18">
        <f t="shared" ref="F48:F56" si="54">IF(F$6-D$6 &lt;&gt; 0,(EXP(LN(F10/D10)/(F$6-D$6))-1)*100,0)</f>
        <v>0.41718799801879758</v>
      </c>
      <c r="H48" s="18">
        <f t="shared" si="51"/>
        <v>0.41718799801879758</v>
      </c>
      <c r="I48" s="18">
        <f t="shared" si="51"/>
        <v>2.560347435079624</v>
      </c>
      <c r="J48" s="18">
        <f t="shared" si="51"/>
        <v>2.8558528498127789</v>
      </c>
      <c r="L48" t="str">
        <f>$A$10</f>
        <v>Associate professional occupations</v>
      </c>
      <c r="M48" s="18">
        <f t="shared" si="43"/>
        <v>2.1892120803959303</v>
      </c>
      <c r="N48" s="18">
        <f t="shared" si="44"/>
        <v>3.4505124352778749</v>
      </c>
      <c r="O48" s="18">
        <f t="shared" si="45"/>
        <v>-1.3199418202260227</v>
      </c>
      <c r="P48" s="18">
        <f>IF(Q$6-P$6 &lt;&gt; 0,(EXP(LN(Q10/P10)/(Q$6-P$6))-1)*100,0)</f>
        <v>0.40176635279105533</v>
      </c>
      <c r="Q48" s="18">
        <f t="shared" ref="Q48:Q54" si="55">IF(Q$6-O$6 &lt;&gt; 0,(EXP(LN(Q10/O10)/(Q$6-O$6))-1)*100,0)</f>
        <v>-0.17544844917422031</v>
      </c>
      <c r="S48" s="18">
        <f t="shared" ref="S48:U48" si="56">IF($F$6-$D$6 &lt;&gt; 0,(EXP(LN(1+(S28/100))/($F$6-$D$6))-1)*100,0)</f>
        <v>-0.17544844917422031</v>
      </c>
      <c r="T48" s="18">
        <f t="shared" si="56"/>
        <v>2.055591094382847</v>
      </c>
      <c r="U48" s="18">
        <f t="shared" si="56"/>
        <v>1.924061891192852</v>
      </c>
      <c r="W48" t="str">
        <f>$A$10</f>
        <v>Associate professional occupations</v>
      </c>
      <c r="X48" s="18">
        <f t="shared" si="47"/>
        <v>3.0522061493223784</v>
      </c>
      <c r="Y48" s="18">
        <f t="shared" si="48"/>
        <v>3.8904543563089478</v>
      </c>
      <c r="Z48" s="18">
        <f t="shared" si="49"/>
        <v>0.44801811547474646</v>
      </c>
      <c r="AA48" s="18">
        <f t="shared" si="50"/>
        <v>1.3916321403170784</v>
      </c>
      <c r="AB48" s="18">
        <f t="shared" ref="AB48:AB54" si="57">IF(AB$6-Z$6 &lt;&gt; 0,(EXP(LN(AB10/Z10)/(AB$6-Z$6))-1)*100,0)</f>
        <v>1.0761132929265838</v>
      </c>
      <c r="AD48" s="18">
        <f t="shared" ref="AD48:AF48" si="58">IF($F$6-$D$6 &lt;&gt; 0,(EXP(LN(1+(AD28/100))/($F$6-$D$6))-1)*100,0)</f>
        <v>1.0761132929265838</v>
      </c>
      <c r="AE48" s="18">
        <f t="shared" si="58"/>
        <v>3.1294523290230414</v>
      </c>
      <c r="AF48" s="18">
        <f t="shared" si="58"/>
        <v>3.8475982041663359</v>
      </c>
    </row>
    <row r="49" spans="1:32" x14ac:dyDescent="0.2">
      <c r="A49" t="str">
        <f>$A$11</f>
        <v>Administrative and secretarial occupations</v>
      </c>
      <c r="B49" s="18">
        <f t="shared" si="42"/>
        <v>-0.8290895565870815</v>
      </c>
      <c r="C49" s="18">
        <f t="shared" si="42"/>
        <v>2.8862835956730448</v>
      </c>
      <c r="D49" s="18">
        <f t="shared" si="42"/>
        <v>-0.96974927616968465</v>
      </c>
      <c r="E49" s="18">
        <f t="shared" si="42"/>
        <v>-0.83927307607616353</v>
      </c>
      <c r="F49" s="18">
        <f t="shared" si="54"/>
        <v>-0.88278423242647008</v>
      </c>
      <c r="H49" s="18">
        <f t="shared" si="51"/>
        <v>-0.88278423242647008</v>
      </c>
      <c r="I49" s="18">
        <f t="shared" si="51"/>
        <v>2.5879161759116753</v>
      </c>
      <c r="J49" s="18">
        <f t="shared" si="51"/>
        <v>1.9829826083711311</v>
      </c>
      <c r="L49" t="str">
        <f>$A$11</f>
        <v>Administrative and secretarial occupations</v>
      </c>
      <c r="M49" s="18">
        <f t="shared" si="43"/>
        <v>-1.5635199695640645</v>
      </c>
      <c r="N49" s="18">
        <f t="shared" si="44"/>
        <v>17.342611813336383</v>
      </c>
      <c r="O49" s="18">
        <f t="shared" si="45"/>
        <v>-0.18324781092825537</v>
      </c>
      <c r="P49" s="18">
        <f t="shared" si="46"/>
        <v>1.1698190760276006</v>
      </c>
      <c r="Q49" s="18">
        <f t="shared" si="55"/>
        <v>0.71677101650675645</v>
      </c>
      <c r="S49" s="18">
        <f t="shared" ref="S49:U49" si="59">IF($F$6-$D$6 &lt;&gt; 0,(EXP(LN(1+(S29/100))/($F$6-$D$6))-1)*100,0)</f>
        <v>0.71677101650675645</v>
      </c>
      <c r="T49" s="18">
        <f t="shared" si="59"/>
        <v>2.2193183451055143</v>
      </c>
      <c r="U49" s="18">
        <f t="shared" si="59"/>
        <v>2.7537294932007628</v>
      </c>
      <c r="W49" t="str">
        <f>$A$11</f>
        <v>Administrative and secretarial occupations</v>
      </c>
      <c r="X49" s="18">
        <f t="shared" si="47"/>
        <v>-0.55732026586542416</v>
      </c>
      <c r="Y49" s="18">
        <f t="shared" si="48"/>
        <v>-2.3286994955100448</v>
      </c>
      <c r="Z49" s="18">
        <f t="shared" si="49"/>
        <v>-1.3185204290656505</v>
      </c>
      <c r="AA49" s="18">
        <f t="shared" si="50"/>
        <v>-1.8996180746521207</v>
      </c>
      <c r="AB49" s="18">
        <f t="shared" si="57"/>
        <v>-1.7063000649183757</v>
      </c>
      <c r="AD49" s="18">
        <f t="shared" ref="AD49:AF49" si="60">IF($F$6-$D$6 &lt;&gt; 0,(EXP(LN(1+(AD29/100))/($F$6-$D$6))-1)*100,0)</f>
        <v>-1.7063000649183757</v>
      </c>
      <c r="AE49" s="18">
        <f t="shared" si="60"/>
        <v>2.7420763989386199</v>
      </c>
      <c r="AF49" s="18">
        <f t="shared" si="60"/>
        <v>1.6218662085640601</v>
      </c>
    </row>
    <row r="50" spans="1:32" x14ac:dyDescent="0.2">
      <c r="A50" t="str">
        <f>$A$12</f>
        <v>Skilled trades occupations</v>
      </c>
      <c r="B50" s="18">
        <f t="shared" si="42"/>
        <v>1.5464099349751015</v>
      </c>
      <c r="C50" s="18">
        <f t="shared" si="42"/>
        <v>-15.010460914918223</v>
      </c>
      <c r="D50" s="18">
        <f t="shared" si="42"/>
        <v>-0.18814365995307725</v>
      </c>
      <c r="E50" s="18">
        <f t="shared" si="42"/>
        <v>-0.55332198009441225</v>
      </c>
      <c r="F50" s="18">
        <f t="shared" si="54"/>
        <v>-0.43174456704375697</v>
      </c>
      <c r="H50" s="18">
        <f t="shared" si="51"/>
        <v>-0.43174456704375697</v>
      </c>
      <c r="I50" s="18">
        <f t="shared" si="51"/>
        <v>2.3553142886159728</v>
      </c>
      <c r="J50" s="18">
        <f t="shared" si="51"/>
        <v>2.0464599889702617</v>
      </c>
      <c r="L50" t="str">
        <f>$A$12</f>
        <v>Skilled trades occupations</v>
      </c>
      <c r="M50" s="18">
        <f t="shared" si="43"/>
        <v>1.6094857957653197</v>
      </c>
      <c r="N50" s="18">
        <f t="shared" si="44"/>
        <v>-17.228127787543645</v>
      </c>
      <c r="O50" s="18">
        <f t="shared" si="45"/>
        <v>-0.46843743312149355</v>
      </c>
      <c r="P50" s="18">
        <f t="shared" si="46"/>
        <v>-0.765870642592692</v>
      </c>
      <c r="Q50" s="18">
        <f t="shared" si="55"/>
        <v>-0.66682512958058382</v>
      </c>
      <c r="S50" s="18">
        <f t="shared" ref="S50:U50" si="61">IF($F$6-$D$6 &lt;&gt; 0,(EXP(LN(1+(S30/100))/($F$6-$D$6))-1)*100,0)</f>
        <v>-0.66682512958058382</v>
      </c>
      <c r="T50" s="18">
        <f t="shared" si="61"/>
        <v>2.1943266289816687</v>
      </c>
      <c r="U50" s="18">
        <f t="shared" si="61"/>
        <v>1.7087405641162068</v>
      </c>
      <c r="W50" t="str">
        <f>$A$12</f>
        <v>Skilled trades occupations</v>
      </c>
      <c r="X50" s="18">
        <f t="shared" si="47"/>
        <v>0.89998544751908049</v>
      </c>
      <c r="Y50" s="18">
        <f t="shared" si="48"/>
        <v>8.1192264658138456</v>
      </c>
      <c r="Z50" s="18">
        <f t="shared" si="49"/>
        <v>1.9442732026810905</v>
      </c>
      <c r="AA50" s="18">
        <f t="shared" si="50"/>
        <v>0.84585825856489105</v>
      </c>
      <c r="AB50" s="18">
        <f t="shared" si="57"/>
        <v>1.2106752308300273</v>
      </c>
      <c r="AD50" s="18">
        <f t="shared" ref="AD50:AF50" si="62">IF($F$6-$D$6 &lt;&gt; 0,(EXP(LN(1+(AD30/100))/($F$6-$D$6))-1)*100,0)</f>
        <v>1.2106752308300273</v>
      </c>
      <c r="AE50" s="18">
        <f t="shared" si="62"/>
        <v>3.5278280978003673</v>
      </c>
      <c r="AF50" s="18">
        <f t="shared" si="62"/>
        <v>4.2980957908858475</v>
      </c>
    </row>
    <row r="51" spans="1:32" x14ac:dyDescent="0.2">
      <c r="A51" t="str">
        <f>$A$13</f>
        <v>Caring, leisure and other service occupations</v>
      </c>
      <c r="B51" s="18">
        <f t="shared" si="42"/>
        <v>1.1539975447116824E-2</v>
      </c>
      <c r="C51" s="18">
        <f t="shared" si="42"/>
        <v>-4.2163101332141739</v>
      </c>
      <c r="D51" s="18">
        <f t="shared" si="42"/>
        <v>1.3293475125245591</v>
      </c>
      <c r="E51" s="18">
        <f t="shared" si="42"/>
        <v>0.87988804837653145</v>
      </c>
      <c r="F51" s="18">
        <f t="shared" si="54"/>
        <v>1.0294859168495485</v>
      </c>
      <c r="H51" s="18">
        <f t="shared" si="51"/>
        <v>1.0294859168495485</v>
      </c>
      <c r="I51" s="18">
        <f t="shared" si="51"/>
        <v>3.2205728206874173</v>
      </c>
      <c r="J51" s="18">
        <f t="shared" si="51"/>
        <v>3.8987939350039413</v>
      </c>
      <c r="L51" t="str">
        <f>$A$13</f>
        <v>Caring, leisure and other service occupations</v>
      </c>
      <c r="M51" s="18">
        <f t="shared" si="43"/>
        <v>9.0240635759886167E-2</v>
      </c>
      <c r="N51" s="18">
        <f t="shared" si="44"/>
        <v>-4.4704591836877583</v>
      </c>
      <c r="O51" s="18">
        <f t="shared" si="45"/>
        <v>2.3064097254875016</v>
      </c>
      <c r="P51" s="18">
        <f t="shared" si="46"/>
        <v>1.1479272066367008</v>
      </c>
      <c r="Q51" s="18">
        <f t="shared" si="55"/>
        <v>1.5326230777145566</v>
      </c>
      <c r="S51" s="18">
        <f t="shared" ref="S51:U51" si="63">IF($F$6-$D$6 &lt;&gt; 0,(EXP(LN(1+(S31/100))/($F$6-$D$6))-1)*100,0)</f>
        <v>1.5326230777145566</v>
      </c>
      <c r="T51" s="18">
        <f t="shared" si="63"/>
        <v>2.751522927341199</v>
      </c>
      <c r="U51" s="18">
        <f t="shared" si="63"/>
        <v>3.8359798283732038</v>
      </c>
      <c r="W51" t="str">
        <f>$A$13</f>
        <v>Caring, leisure and other service occupations</v>
      </c>
      <c r="X51" s="18">
        <f t="shared" si="47"/>
        <v>-2.8099547004001302E-3</v>
      </c>
      <c r="Y51" s="18">
        <f t="shared" si="48"/>
        <v>-4.1698618589893988</v>
      </c>
      <c r="Z51" s="18">
        <f t="shared" si="49"/>
        <v>1.147220125374715</v>
      </c>
      <c r="AA51" s="18">
        <f t="shared" si="50"/>
        <v>0.8274467440657185</v>
      </c>
      <c r="AB51" s="18">
        <f t="shared" si="57"/>
        <v>0.93392538501144706</v>
      </c>
      <c r="AD51" s="18">
        <f t="shared" ref="AD51:AF51" si="64">IF($F$6-$D$6 &lt;&gt; 0,(EXP(LN(1+(AD31/100))/($F$6-$D$6))-1)*100,0)</f>
        <v>0.93392538501144706</v>
      </c>
      <c r="AE51" s="18">
        <f t="shared" si="64"/>
        <v>3.3029008016667527</v>
      </c>
      <c r="AF51" s="18">
        <f t="shared" si="64"/>
        <v>3.9101807861412929</v>
      </c>
    </row>
    <row r="52" spans="1:32" x14ac:dyDescent="0.2">
      <c r="A52" t="str">
        <f>$A$14</f>
        <v>Sales and customer service occupations</v>
      </c>
      <c r="B52" s="18">
        <f t="shared" si="42"/>
        <v>-0.55301500100028989</v>
      </c>
      <c r="C52" s="18">
        <f t="shared" si="42"/>
        <v>-1.0290675947976058</v>
      </c>
      <c r="D52" s="18">
        <f t="shared" si="42"/>
        <v>0.2926615717715686</v>
      </c>
      <c r="E52" s="18">
        <f t="shared" si="42"/>
        <v>0.25024802880784236</v>
      </c>
      <c r="F52" s="18">
        <f t="shared" si="54"/>
        <v>0.26438388313299033</v>
      </c>
      <c r="H52" s="18">
        <f t="shared" si="51"/>
        <v>0.26438388313299033</v>
      </c>
      <c r="I52" s="18">
        <f t="shared" si="51"/>
        <v>2.5760951491542006</v>
      </c>
      <c r="J52" s="18">
        <f t="shared" si="51"/>
        <v>2.7623533034800696</v>
      </c>
      <c r="L52" t="str">
        <f>$A$14</f>
        <v>Sales and customer service occupations</v>
      </c>
      <c r="M52" s="18">
        <f t="shared" si="43"/>
        <v>-6.0392902962225214E-2</v>
      </c>
      <c r="N52" s="18">
        <f t="shared" si="44"/>
        <v>1.7214742631072255</v>
      </c>
      <c r="O52" s="18">
        <f t="shared" si="45"/>
        <v>0.96689825073432711</v>
      </c>
      <c r="P52" s="18">
        <f t="shared" si="46"/>
        <v>0.42701436889485134</v>
      </c>
      <c r="Q52" s="18">
        <f t="shared" si="55"/>
        <v>0.60665413891145548</v>
      </c>
      <c r="S52" s="18">
        <f t="shared" ref="S52:U52" si="65">IF($F$6-$D$6 &lt;&gt; 0,(EXP(LN(1+(S32/100))/($F$6-$D$6))-1)*100,0)</f>
        <v>0.60665413891145548</v>
      </c>
      <c r="T52" s="18">
        <f t="shared" si="65"/>
        <v>2.0334975493178975</v>
      </c>
      <c r="U52" s="18">
        <f t="shared" si="65"/>
        <v>2.4961358200314088</v>
      </c>
      <c r="W52" t="str">
        <f>$A$14</f>
        <v>Sales and customer service occupations</v>
      </c>
      <c r="X52" s="18">
        <f t="shared" si="47"/>
        <v>-0.89237196758763515</v>
      </c>
      <c r="Y52" s="18">
        <f t="shared" si="48"/>
        <v>-2.9638586498094255</v>
      </c>
      <c r="Z52" s="18">
        <f t="shared" si="49"/>
        <v>-0.21638217099788637</v>
      </c>
      <c r="AA52" s="18">
        <f t="shared" si="50"/>
        <v>0.11000729797685516</v>
      </c>
      <c r="AB52" s="18">
        <f t="shared" si="57"/>
        <v>1.0923569993437354E-3</v>
      </c>
      <c r="AD52" s="18">
        <f t="shared" ref="AD52:AF52" si="66">IF($F$6-$D$6 &lt;&gt; 0,(EXP(LN(1+(AD32/100))/($F$6-$D$6))-1)*100,0)</f>
        <v>1.0923569993437354E-3</v>
      </c>
      <c r="AE52" s="18">
        <f t="shared" si="66"/>
        <v>2.951924539816142</v>
      </c>
      <c r="AF52" s="18">
        <f t="shared" si="66"/>
        <v>2.9526514717791441</v>
      </c>
    </row>
    <row r="53" spans="1:32" x14ac:dyDescent="0.2">
      <c r="A53" t="str">
        <f>$A$15</f>
        <v>Process, plant and machine operatives</v>
      </c>
      <c r="B53" s="18">
        <f t="shared" si="42"/>
        <v>1.2657000145880115</v>
      </c>
      <c r="C53" s="18">
        <f t="shared" si="42"/>
        <v>-12.932127843096552</v>
      </c>
      <c r="D53" s="18">
        <f t="shared" si="42"/>
        <v>2.7084067956396618</v>
      </c>
      <c r="E53" s="18">
        <f t="shared" si="42"/>
        <v>6.4178517517210487E-2</v>
      </c>
      <c r="F53" s="18">
        <f t="shared" si="54"/>
        <v>0.93793610961325768</v>
      </c>
      <c r="H53" s="18">
        <f t="shared" si="51"/>
        <v>0.93793610961325768</v>
      </c>
      <c r="I53" s="18">
        <f t="shared" si="51"/>
        <v>2.8508783785853753</v>
      </c>
      <c r="J53" s="18">
        <f t="shared" si="51"/>
        <v>3.4976895307425204</v>
      </c>
      <c r="L53" t="str">
        <f>$A$15</f>
        <v>Process, plant and machine operatives</v>
      </c>
      <c r="M53" s="18">
        <f t="shared" si="43"/>
        <v>1.1756156693478736</v>
      </c>
      <c r="N53" s="18">
        <f t="shared" si="44"/>
        <v>-13.127651479435009</v>
      </c>
      <c r="O53" s="18">
        <f t="shared" si="45"/>
        <v>2.2399741019869301</v>
      </c>
      <c r="P53" s="18">
        <f t="shared" si="46"/>
        <v>-1.25470512583159E-2</v>
      </c>
      <c r="Q53" s="18">
        <f t="shared" si="55"/>
        <v>0.73272453710127028</v>
      </c>
      <c r="S53" s="18">
        <f t="shared" ref="S53:U53" si="67">IF($F$6-$D$6 &lt;&gt; 0,(EXP(LN(1+(S33/100))/($F$6-$D$6))-1)*100,0)</f>
        <v>0.73272453710127028</v>
      </c>
      <c r="T53" s="18">
        <f t="shared" si="67"/>
        <v>2.7287101387075907</v>
      </c>
      <c r="U53" s="18">
        <f t="shared" si="67"/>
        <v>3.2397781638942913</v>
      </c>
      <c r="W53" t="str">
        <f>$A$15</f>
        <v>Process, plant and machine operatives</v>
      </c>
      <c r="X53" s="18">
        <f t="shared" si="47"/>
        <v>1.8294611165491359</v>
      </c>
      <c r="Y53" s="18">
        <f t="shared" si="48"/>
        <v>-11.728037083595954</v>
      </c>
      <c r="Z53" s="18">
        <f t="shared" si="49"/>
        <v>5.3790845375971674</v>
      </c>
      <c r="AA53" s="18">
        <f t="shared" si="50"/>
        <v>0.45559165938613422</v>
      </c>
      <c r="AB53" s="18">
        <f t="shared" si="57"/>
        <v>2.070650931839535</v>
      </c>
      <c r="AD53" s="18">
        <f t="shared" ref="AD53:AF53" si="68">IF($F$6-$D$6 &lt;&gt; 0,(EXP(LN(1+(AD33/100))/($F$6-$D$6))-1)*100,0)</f>
        <v>2.070650931839535</v>
      </c>
      <c r="AE53" s="18">
        <f t="shared" si="68"/>
        <v>3.5508239474236092</v>
      </c>
      <c r="AF53" s="18">
        <f t="shared" si="68"/>
        <v>4.893940395333507</v>
      </c>
    </row>
    <row r="54" spans="1:32" x14ac:dyDescent="0.2">
      <c r="A54" t="str">
        <f>$A$16</f>
        <v>Elementary occupations</v>
      </c>
      <c r="B54" s="18">
        <f t="shared" si="42"/>
        <v>-0.39340146192601289</v>
      </c>
      <c r="C54" s="18">
        <f t="shared" si="42"/>
        <v>-10.800947000085426</v>
      </c>
      <c r="D54" s="18">
        <f t="shared" si="42"/>
        <v>-6.3618071231197337E-2</v>
      </c>
      <c r="E54" s="18">
        <f t="shared" si="42"/>
        <v>-0.17025246044055642</v>
      </c>
      <c r="F54" s="18">
        <f t="shared" si="54"/>
        <v>-0.13472031240493454</v>
      </c>
      <c r="H54" s="18">
        <f t="shared" si="51"/>
        <v>-0.13472031240493454</v>
      </c>
      <c r="I54" s="18">
        <f t="shared" si="51"/>
        <v>2.6503122133701096</v>
      </c>
      <c r="J54" s="18">
        <f t="shared" si="51"/>
        <v>2.5571898350046141</v>
      </c>
      <c r="L54" t="str">
        <f>$A$16</f>
        <v>Elementary occupations</v>
      </c>
      <c r="M54" s="18">
        <f t="shared" si="43"/>
        <v>-1.6267011727287617</v>
      </c>
      <c r="N54" s="18">
        <f t="shared" si="44"/>
        <v>-8.5028702187060379</v>
      </c>
      <c r="O54" s="18">
        <f t="shared" si="45"/>
        <v>0.42518811801683931</v>
      </c>
      <c r="P54" s="18">
        <f t="shared" si="46"/>
        <v>-0.20923603845807159</v>
      </c>
      <c r="Q54" s="18">
        <f t="shared" si="55"/>
        <v>1.7921032874568255E-3</v>
      </c>
      <c r="S54" s="18">
        <f t="shared" ref="S54:U54" si="69">IF($F$6-$D$6 &lt;&gt; 0,(EXP(LN(1+(S34/100))/($F$6-$D$6))-1)*100,0)</f>
        <v>1.7921032874568255E-3</v>
      </c>
      <c r="T54" s="18">
        <f t="shared" si="69"/>
        <v>2.2540448079371611</v>
      </c>
      <c r="U54" s="18">
        <f t="shared" si="69"/>
        <v>2.2553565594464198</v>
      </c>
      <c r="W54" t="str">
        <f>$A$16</f>
        <v>Elementary occupations</v>
      </c>
      <c r="X54" s="18">
        <f t="shared" si="47"/>
        <v>1.0389566943540318</v>
      </c>
      <c r="Y54" s="18">
        <f t="shared" si="48"/>
        <v>-13.297447653566596</v>
      </c>
      <c r="Z54" s="18">
        <f t="shared" si="49"/>
        <v>-0.63602227382464349</v>
      </c>
      <c r="AA54" s="18">
        <f t="shared" si="50"/>
        <v>-0.12330516568149763</v>
      </c>
      <c r="AB54" s="18">
        <f t="shared" si="57"/>
        <v>-0.29450415350315007</v>
      </c>
      <c r="AD54" s="18">
        <f t="shared" ref="AD54:AF54" si="70">IF($F$6-$D$6 &lt;&gt; 0,(EXP(LN(1+(AD34/100))/($F$6-$D$6))-1)*100,0)</f>
        <v>-0.29450415350315007</v>
      </c>
      <c r="AE54" s="18">
        <f t="shared" si="70"/>
        <v>3.0797219587276992</v>
      </c>
      <c r="AF54" s="18">
        <f t="shared" si="70"/>
        <v>2.8885766608311547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1.5240172870439217</v>
      </c>
      <c r="C56" s="26">
        <f>IF(D$6-C$6 &lt;&gt; 0,(EXP(LN(D18/C18)/(D$6-C$6))-1)*100,0)</f>
        <v>-2.7788874463197555</v>
      </c>
      <c r="D56" s="26">
        <f>IF(E$6-D$6 &lt;&gt; 0,(EXP(LN(E18/D18)/(E$6-D$6))-1)*100,0)</f>
        <v>0.5395575370495953</v>
      </c>
      <c r="E56" s="26">
        <f>IF(F$6-E$6 &lt;&gt; 0,(EXP(LN(F18/E18)/(F$6-E$6))-1)*100,0)</f>
        <v>0.45713690202588975</v>
      </c>
      <c r="F56" s="26">
        <f t="shared" si="54"/>
        <v>0.4846029368474003</v>
      </c>
      <c r="H56" s="26">
        <f t="shared" si="51"/>
        <v>0.4846029368474003</v>
      </c>
      <c r="I56" s="26">
        <f t="shared" ref="I56" si="71">IF($F$6-$D$6 &lt;&gt; 0,(EXP(LN(1+(I36/100))/($F$6-$D$6))-1)*100,0)</f>
        <v>2.7371303183901352</v>
      </c>
      <c r="J56" s="26">
        <f t="shared" ref="J56" si="72">IF($F$6-$D$6 &lt;&gt; 0,(EXP(LN(1+(J36/100))/($F$6-$D$6))-1)*100,0)</f>
        <v>3.072891912661424</v>
      </c>
      <c r="L56" s="24" t="str">
        <f>$A$18</f>
        <v>All occupations</v>
      </c>
      <c r="M56" s="26">
        <f>IF(N$6-M$6 &lt;&gt; 0,(EXP(LN(N18/M18)/(N$6-M$6))-1)*100,0)</f>
        <v>1.6088460374131808</v>
      </c>
      <c r="N56" s="26">
        <f>IF(O$6-N$6 &lt;&gt; 0,(EXP(LN(O18/N18)/(O$6-N$6))-1)*100,0)</f>
        <v>-4.1962853708701786</v>
      </c>
      <c r="O56" s="26">
        <f>IF(P$6-O$6 &lt;&gt; 0,(EXP(LN(P18/O18)/(P$6-O$6))-1)*100,0)</f>
        <v>0.45265207519373796</v>
      </c>
      <c r="P56" s="26">
        <f>IF(Q$6-P$6 &lt;&gt; 0,(EXP(LN(Q18/P18)/(Q$6-P$6))-1)*100,0)</f>
        <v>0.34351385836919324</v>
      </c>
      <c r="Q56" s="26">
        <f t="shared" ref="Q56" si="73">IF(Q$6-O$6 &lt;&gt; 0,(EXP(LN(Q18/O18)/(Q$6-O$6))-1)*100,0)</f>
        <v>0.37988008263676321</v>
      </c>
      <c r="S56" s="26">
        <f t="shared" ref="S56:U56" si="74">IF($F$6-$D$6 &lt;&gt; 0,(EXP(LN(1+(S36/100))/($F$6-$D$6))-1)*100,0)</f>
        <v>0.37988008263676321</v>
      </c>
      <c r="T56" s="26">
        <f t="shared" si="74"/>
        <v>2.3479970149266949</v>
      </c>
      <c r="U56" s="26">
        <f t="shared" si="74"/>
        <v>2.6246183378378696</v>
      </c>
      <c r="W56" s="24" t="str">
        <f>$A$18</f>
        <v>All occupations</v>
      </c>
      <c r="X56" s="26">
        <f>IF(Y$6-X$6 &lt;&gt; 0,(EXP(LN(Y18/X18)/(Y$6-X$6))-1)*100,0)</f>
        <v>1.421475585742038</v>
      </c>
      <c r="Y56" s="26">
        <f>IF(Z$6-Y$6 &lt;&gt; 0,(EXP(LN(Z18/Y18)/(Z$6-Y$6))-1)*100,0)</f>
        <v>-1.0576003404930034</v>
      </c>
      <c r="Z56" s="26">
        <f>IF(AA$6-Z$6 &lt;&gt; 0,(EXP(LN(AA18/Z18)/(AA$6-Z$6))-1)*100,0)</f>
        <v>0.64136465996715852</v>
      </c>
      <c r="AA56" s="26">
        <f>IF(AB$6-AA$6 &lt;&gt; 0,(EXP(LN(AB18/AA18)/(AB$6-AA$6))-1)*100,0)</f>
        <v>0.58805347042012457</v>
      </c>
      <c r="AB56" s="26">
        <f t="shared" ref="AB56" si="75">IF(AB$6-Z$6 &lt;&gt; 0,(EXP(LN(AB18/Z18)/(AB$6-Z$6))-1)*100,0)</f>
        <v>0.60582072845132284</v>
      </c>
      <c r="AD56" s="26">
        <f t="shared" ref="AD56:AF56" si="76">IF($F$6-$D$6 &lt;&gt; 0,(EXP(LN(1+(AD36/100))/($F$6-$D$6))-1)*100,0)</f>
        <v>0.60582072845132284</v>
      </c>
      <c r="AE56" s="26">
        <f t="shared" si="76"/>
        <v>3.1697781986941287</v>
      </c>
      <c r="AF56" s="26">
        <f t="shared" si="76"/>
        <v>3.5673060537430912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4.9506242615795202</v>
      </c>
      <c r="C64" s="27">
        <f t="shared" si="77"/>
        <v>0.94697962046338091</v>
      </c>
      <c r="D64" s="27">
        <f t="shared" si="77"/>
        <v>1.0197820206965744</v>
      </c>
      <c r="E64" s="27">
        <f t="shared" si="77"/>
        <v>5.1605125382270742</v>
      </c>
      <c r="F64" s="27">
        <f>F8-D8</f>
        <v>6.1802945589236487</v>
      </c>
      <c r="L64" t="str">
        <f>$A$8</f>
        <v>Managers, directors and senior officials</v>
      </c>
      <c r="M64" s="27">
        <f t="shared" ref="M64:M72" si="78">N8-M8</f>
        <v>3.0626803089855592</v>
      </c>
      <c r="N64" s="27">
        <f t="shared" ref="N64:N72" si="79">O8-N8</f>
        <v>-0.12953837454983486</v>
      </c>
      <c r="O64" s="27">
        <f t="shared" ref="O64:O72" si="80">P8-O8</f>
        <v>0.14840738156174282</v>
      </c>
      <c r="P64" s="27">
        <f t="shared" ref="P64:P72" si="81">Q8-P8</f>
        <v>2.4055444371161023</v>
      </c>
      <c r="Q64" s="27">
        <f>Q8-O8</f>
        <v>2.5539518186778452</v>
      </c>
      <c r="W64" t="str">
        <f>$A$8</f>
        <v>Managers, directors and senior officials</v>
      </c>
      <c r="X64" s="27">
        <f t="shared" ref="X64:X72" si="82">Y8-X8</f>
        <v>1.8879439525939823</v>
      </c>
      <c r="Y64" s="27">
        <f t="shared" ref="Y64:Y72" si="83">Z8-Y8</f>
        <v>1.0765179950132264</v>
      </c>
      <c r="Z64" s="27">
        <f t="shared" ref="Z64:Z72" si="84">AA8-Z8</f>
        <v>0.87137463913478541</v>
      </c>
      <c r="AA64" s="27">
        <f t="shared" ref="AA64:AA72" si="85">AB8-AA8</f>
        <v>2.7549681011110678</v>
      </c>
      <c r="AB64" s="27">
        <f>AB8-Z8</f>
        <v>3.6263427402458532</v>
      </c>
    </row>
    <row r="65" spans="1:31" x14ac:dyDescent="0.2">
      <c r="A65" t="str">
        <f>$A$9</f>
        <v>Professional occupations</v>
      </c>
      <c r="B65" s="27">
        <f t="shared" si="77"/>
        <v>10.364764144090785</v>
      </c>
      <c r="C65" s="27">
        <f t="shared" si="77"/>
        <v>3.3704316178111497</v>
      </c>
      <c r="D65" s="27">
        <f t="shared" si="77"/>
        <v>5.7526052055447252</v>
      </c>
      <c r="E65" s="27">
        <f t="shared" si="77"/>
        <v>9.606912663711455</v>
      </c>
      <c r="F65" s="27">
        <f t="shared" ref="F65:F72" si="86">F9-D9</f>
        <v>15.35951786925618</v>
      </c>
      <c r="L65" t="str">
        <f>$A$9</f>
        <v>Professional occupations</v>
      </c>
      <c r="M65" s="27">
        <f t="shared" si="78"/>
        <v>5.447565919745557</v>
      </c>
      <c r="N65" s="27">
        <f t="shared" si="79"/>
        <v>1.9295286702953263</v>
      </c>
      <c r="O65" s="27">
        <f t="shared" si="80"/>
        <v>2.5037823596365882</v>
      </c>
      <c r="P65" s="27">
        <f t="shared" si="81"/>
        <v>3.8185733886340714</v>
      </c>
      <c r="Q65" s="27">
        <f t="shared" ref="Q65:Q72" si="87">Q9-O9</f>
        <v>6.3223557482706596</v>
      </c>
      <c r="W65" t="str">
        <f>$A$9</f>
        <v>Professional occupations</v>
      </c>
      <c r="X65" s="27">
        <f t="shared" si="82"/>
        <v>4.9171982243451922</v>
      </c>
      <c r="Y65" s="27">
        <f t="shared" si="83"/>
        <v>1.4409029475158164</v>
      </c>
      <c r="Z65" s="27">
        <f t="shared" si="84"/>
        <v>3.2488228459081796</v>
      </c>
      <c r="AA65" s="27">
        <f t="shared" si="85"/>
        <v>5.7883392750773197</v>
      </c>
      <c r="AB65" s="27">
        <f t="shared" ref="AB65:AB72" si="88">AB9-Z9</f>
        <v>9.0371621209854993</v>
      </c>
    </row>
    <row r="66" spans="1:31" x14ac:dyDescent="0.2">
      <c r="A66" t="str">
        <f>$A$10</f>
        <v>Associate professional occupations</v>
      </c>
      <c r="B66" s="27">
        <f t="shared" si="77"/>
        <v>4.0660432042458652</v>
      </c>
      <c r="C66" s="27">
        <f t="shared" si="77"/>
        <v>1.5350268596147245</v>
      </c>
      <c r="D66" s="27">
        <f t="shared" si="77"/>
        <v>-1.0911251310953958</v>
      </c>
      <c r="E66" s="27">
        <f t="shared" si="77"/>
        <v>3.9009358137212473</v>
      </c>
      <c r="F66" s="27">
        <f t="shared" si="86"/>
        <v>2.8098106826258515</v>
      </c>
      <c r="L66" t="str">
        <f>$A$10</f>
        <v>Associate professional occupations</v>
      </c>
      <c r="M66" s="27">
        <f t="shared" si="78"/>
        <v>1.9172564572569755</v>
      </c>
      <c r="N66" s="27">
        <f t="shared" si="79"/>
        <v>0.79726246249285992</v>
      </c>
      <c r="O66" s="27">
        <f t="shared" si="80"/>
        <v>-1.5364223847635614</v>
      </c>
      <c r="P66" s="27">
        <f t="shared" si="81"/>
        <v>0.9150309924435831</v>
      </c>
      <c r="Q66" s="27">
        <f t="shared" si="87"/>
        <v>-0.62139139231997831</v>
      </c>
      <c r="W66" t="str">
        <f>$A$10</f>
        <v>Associate professional occupations</v>
      </c>
      <c r="X66" s="27">
        <f t="shared" si="82"/>
        <v>2.1487867469888862</v>
      </c>
      <c r="Y66" s="27">
        <f t="shared" si="83"/>
        <v>0.73776439712186459</v>
      </c>
      <c r="Z66" s="27">
        <f t="shared" si="84"/>
        <v>0.44529725366810169</v>
      </c>
      <c r="AA66" s="27">
        <f t="shared" si="85"/>
        <v>2.9859048212777424</v>
      </c>
      <c r="AB66" s="27">
        <f t="shared" si="88"/>
        <v>3.4312020749458441</v>
      </c>
    </row>
    <row r="67" spans="1:31" x14ac:dyDescent="0.2">
      <c r="A67" t="str">
        <f>$A$11</f>
        <v>Administrative and secretarial occupations</v>
      </c>
      <c r="B67" s="27">
        <f t="shared" si="77"/>
        <v>-1.3225516175006149</v>
      </c>
      <c r="C67" s="27">
        <f t="shared" si="77"/>
        <v>1.1272808594626156</v>
      </c>
      <c r="D67" s="27">
        <f t="shared" si="77"/>
        <v>-1.9109841200731097</v>
      </c>
      <c r="E67" s="27">
        <f t="shared" si="77"/>
        <v>-3.0934934523783895</v>
      </c>
      <c r="F67" s="27">
        <f t="shared" si="86"/>
        <v>-5.0044775724514992</v>
      </c>
      <c r="L67" t="str">
        <f>$A$11</f>
        <v>Administrative and secretarial occupations</v>
      </c>
      <c r="M67" s="27">
        <f t="shared" si="78"/>
        <v>-0.67367955147045144</v>
      </c>
      <c r="N67" s="27">
        <f t="shared" si="79"/>
        <v>1.7956729001426286</v>
      </c>
      <c r="O67" s="27">
        <f t="shared" si="80"/>
        <v>-0.11091380539888007</v>
      </c>
      <c r="P67" s="27">
        <f t="shared" si="81"/>
        <v>1.4848275654822007</v>
      </c>
      <c r="Q67" s="27">
        <f t="shared" si="87"/>
        <v>1.3739137600833207</v>
      </c>
      <c r="W67" t="str">
        <f>$A$11</f>
        <v>Administrative and secretarial occupations</v>
      </c>
      <c r="X67" s="27">
        <f t="shared" si="82"/>
        <v>-0.6488720660301226</v>
      </c>
      <c r="Y67" s="27">
        <f t="shared" si="83"/>
        <v>-0.66839204068004676</v>
      </c>
      <c r="Z67" s="27">
        <f t="shared" si="84"/>
        <v>-1.8000703146741905</v>
      </c>
      <c r="AA67" s="27">
        <f t="shared" si="85"/>
        <v>-4.5783210178605849</v>
      </c>
      <c r="AB67" s="27">
        <f t="shared" si="88"/>
        <v>-6.3783913325347754</v>
      </c>
    </row>
    <row r="68" spans="1:31" x14ac:dyDescent="0.2">
      <c r="A68" t="str">
        <f>$A$12</f>
        <v>Skilled trades occupations</v>
      </c>
      <c r="B68" s="27">
        <f t="shared" si="77"/>
        <v>2.8524207831233497</v>
      </c>
      <c r="C68" s="27">
        <f t="shared" si="77"/>
        <v>-7.1915170458389568</v>
      </c>
      <c r="D68" s="27">
        <f t="shared" si="77"/>
        <v>-0.38160790145302315</v>
      </c>
      <c r="E68" s="27">
        <f t="shared" si="77"/>
        <v>-2.1771680878728574</v>
      </c>
      <c r="F68" s="27">
        <f t="shared" si="86"/>
        <v>-2.5587759893258806</v>
      </c>
      <c r="L68" t="str">
        <f>$A$12</f>
        <v>Skilled trades occupations</v>
      </c>
      <c r="M68" s="27">
        <f t="shared" si="78"/>
        <v>2.7048570379638406</v>
      </c>
      <c r="N68" s="27">
        <f t="shared" si="79"/>
        <v>-7.5318506365796694</v>
      </c>
      <c r="O68" s="27">
        <f t="shared" si="80"/>
        <v>-0.83965177243292999</v>
      </c>
      <c r="P68" s="27">
        <f t="shared" si="81"/>
        <v>-2.615691964745956</v>
      </c>
      <c r="Q68" s="27">
        <f t="shared" si="87"/>
        <v>-3.455343737178886</v>
      </c>
      <c r="W68" t="str">
        <f>$A$12</f>
        <v>Skilled trades occupations</v>
      </c>
      <c r="X68" s="27">
        <f t="shared" si="82"/>
        <v>0.14756374515953219</v>
      </c>
      <c r="Y68" s="27">
        <f t="shared" si="83"/>
        <v>0.34033359074069125</v>
      </c>
      <c r="Z68" s="27">
        <f t="shared" si="84"/>
        <v>0.45804387097991928</v>
      </c>
      <c r="AA68" s="27">
        <f t="shared" si="85"/>
        <v>0.43852387687307548</v>
      </c>
      <c r="AB68" s="27">
        <f t="shared" si="88"/>
        <v>0.89656774785299476</v>
      </c>
    </row>
    <row r="69" spans="1:31" x14ac:dyDescent="0.2">
      <c r="A69" t="str">
        <f>$A$13</f>
        <v>Caring, leisure and other service occupations</v>
      </c>
      <c r="B69" s="27">
        <f t="shared" si="77"/>
        <v>1.5402174262277413E-2</v>
      </c>
      <c r="C69" s="27">
        <f t="shared" si="77"/>
        <v>-1.4072620874172017</v>
      </c>
      <c r="D69" s="27">
        <f t="shared" si="77"/>
        <v>2.1821709139823966</v>
      </c>
      <c r="E69" s="27">
        <f t="shared" si="77"/>
        <v>3.1267689495137461</v>
      </c>
      <c r="F69" s="27">
        <f t="shared" si="86"/>
        <v>5.3089398634961427</v>
      </c>
      <c r="L69" t="str">
        <f>$A$13</f>
        <v>Caring, leisure and other service occupations</v>
      </c>
      <c r="M69" s="27">
        <f t="shared" si="78"/>
        <v>1.8574192233692166E-2</v>
      </c>
      <c r="N69" s="27">
        <f t="shared" si="79"/>
        <v>-0.23055738884810495</v>
      </c>
      <c r="O69" s="27">
        <f t="shared" si="80"/>
        <v>0.5949802296021458</v>
      </c>
      <c r="P69" s="27">
        <f t="shared" si="81"/>
        <v>0.66762558927837468</v>
      </c>
      <c r="Q69" s="27">
        <f t="shared" si="87"/>
        <v>1.2626058188805205</v>
      </c>
      <c r="W69" t="str">
        <f>$A$13</f>
        <v>Caring, leisure and other service occupations</v>
      </c>
      <c r="X69" s="27">
        <f t="shared" si="82"/>
        <v>-3.1720179714049834E-3</v>
      </c>
      <c r="Y69" s="27">
        <f t="shared" si="83"/>
        <v>-1.1767046985690968</v>
      </c>
      <c r="Z69" s="27">
        <f t="shared" si="84"/>
        <v>1.5871906843802535</v>
      </c>
      <c r="AA69" s="27">
        <f t="shared" si="85"/>
        <v>2.4591433602354194</v>
      </c>
      <c r="AB69" s="27">
        <f t="shared" si="88"/>
        <v>4.0463340446156728</v>
      </c>
    </row>
    <row r="70" spans="1:31" x14ac:dyDescent="0.2">
      <c r="A70" t="str">
        <f>$A$14</f>
        <v>Sales and customer service occupations</v>
      </c>
      <c r="B70" s="27">
        <f t="shared" si="77"/>
        <v>-0.59873002621192128</v>
      </c>
      <c r="C70" s="27">
        <f t="shared" si="77"/>
        <v>-0.2746937274421235</v>
      </c>
      <c r="D70" s="27">
        <f t="shared" si="77"/>
        <v>0.38885727576345275</v>
      </c>
      <c r="E70" s="27">
        <f t="shared" si="77"/>
        <v>0.67846069484183147</v>
      </c>
      <c r="F70" s="27">
        <f t="shared" si="86"/>
        <v>1.0673179706052842</v>
      </c>
      <c r="L70" t="str">
        <f>$A$14</f>
        <v>Sales and customer service occupations</v>
      </c>
      <c r="M70" s="27">
        <f t="shared" si="78"/>
        <v>-2.6668608622923529E-2</v>
      </c>
      <c r="N70" s="27">
        <f t="shared" si="79"/>
        <v>0.18975751757658443</v>
      </c>
      <c r="O70" s="27">
        <f t="shared" si="80"/>
        <v>0.55266265897347822</v>
      </c>
      <c r="P70" s="27">
        <f t="shared" si="81"/>
        <v>0.51216355727916607</v>
      </c>
      <c r="Q70" s="27">
        <f t="shared" si="87"/>
        <v>1.0648262162526443</v>
      </c>
      <c r="W70" t="str">
        <f>$A$14</f>
        <v>Sales and customer service occupations</v>
      </c>
      <c r="X70" s="27">
        <f t="shared" si="82"/>
        <v>-0.57206141758896756</v>
      </c>
      <c r="Y70" s="27">
        <f t="shared" si="83"/>
        <v>-0.4644512450187559</v>
      </c>
      <c r="Z70" s="27">
        <f t="shared" si="84"/>
        <v>-0.1638053832100006</v>
      </c>
      <c r="AA70" s="27">
        <f t="shared" si="85"/>
        <v>0.16629713756268316</v>
      </c>
      <c r="AB70" s="27">
        <f t="shared" si="88"/>
        <v>2.4917543526825625E-3</v>
      </c>
    </row>
    <row r="71" spans="1:31" x14ac:dyDescent="0.2">
      <c r="A71" t="str">
        <f>$A$15</f>
        <v>Process, plant and machine operatives</v>
      </c>
      <c r="B71" s="27">
        <f t="shared" si="77"/>
        <v>1.4622016060632177</v>
      </c>
      <c r="C71" s="27">
        <f t="shared" si="77"/>
        <v>-3.8538912347995655</v>
      </c>
      <c r="D71" s="27">
        <f t="shared" si="77"/>
        <v>3.7093121978913892</v>
      </c>
      <c r="E71" s="27">
        <f t="shared" si="77"/>
        <v>0.19088052948871237</v>
      </c>
      <c r="F71" s="27">
        <f t="shared" si="86"/>
        <v>3.9001927273801016</v>
      </c>
      <c r="L71" t="str">
        <f>$A$15</f>
        <v>Process, plant and machine operatives</v>
      </c>
      <c r="M71" s="27">
        <f t="shared" si="78"/>
        <v>1.1709897189818825</v>
      </c>
      <c r="N71" s="27">
        <f t="shared" si="79"/>
        <v>-3.3656374035247332</v>
      </c>
      <c r="O71" s="27">
        <f t="shared" si="80"/>
        <v>2.6087316897830206</v>
      </c>
      <c r="P71" s="27">
        <f t="shared" si="81"/>
        <v>-3.120053051384275E-2</v>
      </c>
      <c r="Q71" s="27">
        <f t="shared" si="87"/>
        <v>2.5775311592691779</v>
      </c>
      <c r="W71" t="str">
        <f>$A$15</f>
        <v>Process, plant and machine operatives</v>
      </c>
      <c r="X71" s="27">
        <f t="shared" si="82"/>
        <v>0.29121188708137247</v>
      </c>
      <c r="Y71" s="27">
        <f t="shared" si="83"/>
        <v>-0.48825383127486788</v>
      </c>
      <c r="Z71" s="27">
        <f t="shared" si="84"/>
        <v>1.1005805081083793</v>
      </c>
      <c r="AA71" s="27">
        <f t="shared" si="85"/>
        <v>0.22208106000259864</v>
      </c>
      <c r="AB71" s="27">
        <f t="shared" si="88"/>
        <v>1.3226615681109779</v>
      </c>
    </row>
    <row r="72" spans="1:31" x14ac:dyDescent="0.2">
      <c r="A72" t="str">
        <f>$A$16</f>
        <v>Elementary occupations</v>
      </c>
      <c r="B72" s="27">
        <f t="shared" si="77"/>
        <v>-0.62817452965258269</v>
      </c>
      <c r="C72" s="27">
        <f t="shared" si="77"/>
        <v>-4.2693548618538415</v>
      </c>
      <c r="D72" s="27">
        <f t="shared" si="77"/>
        <v>-0.11201046125720637</v>
      </c>
      <c r="E72" s="27">
        <f t="shared" si="77"/>
        <v>-0.59380964925301782</v>
      </c>
      <c r="F72" s="27">
        <f t="shared" si="86"/>
        <v>-0.7058201105102242</v>
      </c>
      <c r="L72" t="str">
        <f>$A$16</f>
        <v>Elementary occupations</v>
      </c>
      <c r="M72" s="27">
        <f t="shared" si="78"/>
        <v>-1.3954987708400424</v>
      </c>
      <c r="N72" s="27">
        <f t="shared" si="79"/>
        <v>-1.750037345308467</v>
      </c>
      <c r="O72" s="27">
        <f t="shared" si="80"/>
        <v>0.40376947826171161</v>
      </c>
      <c r="P72" s="27">
        <f t="shared" si="81"/>
        <v>-0.39870659382795992</v>
      </c>
      <c r="Q72" s="27">
        <f t="shared" si="87"/>
        <v>5.0628844337516909E-3</v>
      </c>
      <c r="W72" t="str">
        <f>$A$16</f>
        <v>Elementary occupations</v>
      </c>
      <c r="X72" s="27">
        <f t="shared" si="82"/>
        <v>0.76732424118739928</v>
      </c>
      <c r="Y72" s="27">
        <f t="shared" si="83"/>
        <v>-2.5193175165453283</v>
      </c>
      <c r="Z72" s="27">
        <f t="shared" si="84"/>
        <v>-0.5157799395189393</v>
      </c>
      <c r="AA72" s="27">
        <f t="shared" si="85"/>
        <v>-0.19510305542501349</v>
      </c>
      <c r="AB72" s="27">
        <f t="shared" si="88"/>
        <v>-0.7108829949439528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21.161999999999978</v>
      </c>
      <c r="C74" s="29">
        <f t="shared" ref="C74" si="89">D18-C18</f>
        <v>-10.016999999999882</v>
      </c>
      <c r="D74" s="29">
        <f>E18-D18</f>
        <v>9.5569999999999027</v>
      </c>
      <c r="E74" s="29">
        <f>F18-E18</f>
        <v>16.799999999999727</v>
      </c>
      <c r="F74" s="29">
        <f>F18-D18</f>
        <v>26.35699999999963</v>
      </c>
      <c r="L74" s="24" t="str">
        <f>$A$18</f>
        <v>All occupations</v>
      </c>
      <c r="M74" s="29">
        <f>N18-M18</f>
        <v>12.226076704234089</v>
      </c>
      <c r="N74" s="29">
        <f t="shared" ref="N74" si="90">O18-N18</f>
        <v>-8.2953995983033906</v>
      </c>
      <c r="O74" s="29">
        <f>P18-O18</f>
        <v>4.3253458352233167</v>
      </c>
      <c r="P74" s="29">
        <f>Q18-P18</f>
        <v>6.7581664411457609</v>
      </c>
      <c r="Q74" s="29">
        <f>Q18-O18</f>
        <v>11.083512276369078</v>
      </c>
      <c r="W74" s="24" t="str">
        <f>$A$18</f>
        <v>All occupations</v>
      </c>
      <c r="X74" s="29">
        <f>Y18-X18</f>
        <v>8.935923295765889</v>
      </c>
      <c r="Y74" s="29">
        <f t="shared" ref="Y74" si="91">Z18-Y18</f>
        <v>-1.7216004016965201</v>
      </c>
      <c r="Z74" s="29">
        <f>AA18-Z18</f>
        <v>5.2316541647764723</v>
      </c>
      <c r="AA74" s="29">
        <f>AB18-AA18</f>
        <v>10.041833558854364</v>
      </c>
      <c r="AB74" s="29">
        <f>AB18-Z18</f>
        <v>15.273487723630836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28.308508668721203</v>
      </c>
      <c r="C80" s="11">
        <f t="shared" si="92"/>
        <v>33.259132930300723</v>
      </c>
      <c r="D80" s="11">
        <f t="shared" si="92"/>
        <v>34.206112550764104</v>
      </c>
      <c r="E80" s="11">
        <f t="shared" si="92"/>
        <v>35.225894571460678</v>
      </c>
      <c r="F80" s="11">
        <f t="shared" si="92"/>
        <v>40.386407109687752</v>
      </c>
      <c r="H80" s="40">
        <f>IF(D$6-B$6 &lt;&gt; 0,(EXP(LN(D8/B8)/(D$6-B$6))-1)*100,0)</f>
        <v>3.8573760389159828</v>
      </c>
      <c r="I80" s="40">
        <f t="shared" ref="I80:I88" si="93">F46</f>
        <v>1.1134122254444101</v>
      </c>
      <c r="L80" t="str">
        <f t="shared" ref="L80:Q88" si="94">L8</f>
        <v>Managers, directors and senior officials</v>
      </c>
      <c r="M80" s="11">
        <f t="shared" si="94"/>
        <v>19.13591088056031</v>
      </c>
      <c r="N80" s="11">
        <f t="shared" si="94"/>
        <v>22.198591189545869</v>
      </c>
      <c r="O80" s="11">
        <f t="shared" si="94"/>
        <v>22.069052814996034</v>
      </c>
      <c r="P80" s="11">
        <f t="shared" si="94"/>
        <v>22.217460196557777</v>
      </c>
      <c r="Q80" s="11">
        <f t="shared" si="94"/>
        <v>24.623004633673879</v>
      </c>
      <c r="S80" s="40">
        <f t="shared" ref="S80:S88" si="95">IF(O$6-M$6 &lt;&gt; 0,(EXP(LN(O8/M8)/(O$6-M$6))-1)*100,0)</f>
        <v>2.8932560970352128</v>
      </c>
      <c r="T80" s="40">
        <f t="shared" ref="T80:T88" si="96">Q46</f>
        <v>0.73270357665844443</v>
      </c>
      <c r="W80" t="str">
        <f t="shared" ref="W80:AB88" si="97">W8</f>
        <v>Managers, directors and senior officials</v>
      </c>
      <c r="X80" s="11">
        <f t="shared" si="97"/>
        <v>9.1725977881608713</v>
      </c>
      <c r="Y80" s="11">
        <f t="shared" si="97"/>
        <v>11.060541740754854</v>
      </c>
      <c r="Z80" s="11">
        <f t="shared" si="97"/>
        <v>12.13705973576808</v>
      </c>
      <c r="AA80" s="11">
        <f t="shared" si="97"/>
        <v>13.008434374902865</v>
      </c>
      <c r="AB80" s="11">
        <f t="shared" si="97"/>
        <v>15.763402476013933</v>
      </c>
      <c r="AD80" s="40">
        <f t="shared" ref="AD80:AD88" si="98">IF(Z$6-X$6 &lt;&gt; 0,(EXP(LN(Z8/X8)/(Z$6-X$6))-1)*100,0)</f>
        <v>5.7606783705135944</v>
      </c>
      <c r="AE80" s="40">
        <f t="shared" ref="AE80:AE88" si="99">AB46</f>
        <v>1.7581255323824596</v>
      </c>
    </row>
    <row r="81" spans="1:31" x14ac:dyDescent="0.2">
      <c r="A81" t="str">
        <f t="shared" si="92"/>
        <v>Professional occupations</v>
      </c>
      <c r="B81" s="11">
        <f t="shared" si="92"/>
        <v>58.409921470548269</v>
      </c>
      <c r="C81" s="11">
        <f t="shared" si="92"/>
        <v>68.774685614639054</v>
      </c>
      <c r="D81" s="11">
        <f t="shared" si="92"/>
        <v>72.145117232450204</v>
      </c>
      <c r="E81" s="11">
        <f t="shared" si="92"/>
        <v>77.897722437994929</v>
      </c>
      <c r="F81" s="11">
        <f t="shared" si="92"/>
        <v>87.504635101706384</v>
      </c>
      <c r="H81" s="40">
        <f t="shared" ref="H81:H88" si="100">IF(D$6-B$6 &lt;&gt; 0,(EXP(LN(D9/B9)/(D$6-B$6))-1)*100,0)</f>
        <v>4.3143519166191302</v>
      </c>
      <c r="I81" s="40">
        <f t="shared" si="93"/>
        <v>1.2950619334381352</v>
      </c>
      <c r="L81" t="str">
        <f t="shared" si="94"/>
        <v>Professional occupations</v>
      </c>
      <c r="M81" s="11">
        <f t="shared" si="94"/>
        <v>30.460310860893017</v>
      </c>
      <c r="N81" s="11">
        <f t="shared" si="94"/>
        <v>35.907876780638574</v>
      </c>
      <c r="O81" s="11">
        <f t="shared" si="94"/>
        <v>37.8374054509339</v>
      </c>
      <c r="P81" s="11">
        <f t="shared" si="94"/>
        <v>40.341187810570489</v>
      </c>
      <c r="Q81" s="11">
        <f t="shared" si="94"/>
        <v>44.15976119920456</v>
      </c>
      <c r="S81" s="40">
        <f t="shared" si="95"/>
        <v>4.4329157273297337</v>
      </c>
      <c r="T81" s="40">
        <f t="shared" si="96"/>
        <v>1.0354293096825451</v>
      </c>
      <c r="W81" t="str">
        <f t="shared" si="97"/>
        <v>Professional occupations</v>
      </c>
      <c r="X81" s="11">
        <f t="shared" si="97"/>
        <v>27.949610609655267</v>
      </c>
      <c r="Y81" s="11">
        <f t="shared" si="97"/>
        <v>32.866808834000459</v>
      </c>
      <c r="Z81" s="11">
        <f t="shared" si="97"/>
        <v>34.307711781516275</v>
      </c>
      <c r="AA81" s="11">
        <f t="shared" si="97"/>
        <v>37.556534627424455</v>
      </c>
      <c r="AB81" s="11">
        <f t="shared" si="97"/>
        <v>43.344873902501774</v>
      </c>
      <c r="AD81" s="40">
        <f t="shared" si="98"/>
        <v>4.1845207330709178</v>
      </c>
      <c r="AE81" s="40">
        <f t="shared" si="99"/>
        <v>1.5710010485616266</v>
      </c>
    </row>
    <row r="82" spans="1:31" x14ac:dyDescent="0.2">
      <c r="A82" t="str">
        <f t="shared" si="92"/>
        <v>Associate professional occupations</v>
      </c>
      <c r="B82" s="11">
        <f t="shared" si="92"/>
        <v>38.003032539459738</v>
      </c>
      <c r="C82" s="11">
        <f t="shared" si="92"/>
        <v>42.069075743705604</v>
      </c>
      <c r="D82" s="11">
        <f t="shared" si="92"/>
        <v>43.604102603320328</v>
      </c>
      <c r="E82" s="11">
        <f t="shared" si="92"/>
        <v>42.512977472224932</v>
      </c>
      <c r="F82" s="11">
        <f t="shared" si="92"/>
        <v>46.41391328594618</v>
      </c>
      <c r="H82" s="40">
        <f t="shared" si="100"/>
        <v>2.7878589464544801</v>
      </c>
      <c r="I82" s="40">
        <f t="shared" si="93"/>
        <v>0.41718799801879758</v>
      </c>
      <c r="L82" t="str">
        <f t="shared" si="94"/>
        <v>Associate professional occupations</v>
      </c>
      <c r="M82" s="11">
        <f t="shared" si="94"/>
        <v>21.188368502725421</v>
      </c>
      <c r="N82" s="11">
        <f t="shared" si="94"/>
        <v>23.105624959982396</v>
      </c>
      <c r="O82" s="11">
        <f t="shared" si="94"/>
        <v>23.902887422475256</v>
      </c>
      <c r="P82" s="11">
        <f t="shared" si="94"/>
        <v>22.366465037711695</v>
      </c>
      <c r="Q82" s="11">
        <f t="shared" si="94"/>
        <v>23.281496030155278</v>
      </c>
      <c r="S82" s="40">
        <f t="shared" si="95"/>
        <v>2.4402358581332884</v>
      </c>
      <c r="T82" s="40">
        <f t="shared" si="96"/>
        <v>-0.17544844917422031</v>
      </c>
      <c r="W82" t="str">
        <f t="shared" si="97"/>
        <v>Associate professional occupations</v>
      </c>
      <c r="X82" s="11">
        <f t="shared" si="97"/>
        <v>16.814664036734353</v>
      </c>
      <c r="Y82" s="11">
        <f t="shared" si="97"/>
        <v>18.963450783723239</v>
      </c>
      <c r="Z82" s="11">
        <f t="shared" si="97"/>
        <v>19.701215180845104</v>
      </c>
      <c r="AA82" s="11">
        <f t="shared" si="97"/>
        <v>20.146512434513205</v>
      </c>
      <c r="AB82" s="11">
        <f t="shared" si="97"/>
        <v>23.132417255790948</v>
      </c>
      <c r="AD82" s="40">
        <f t="shared" si="98"/>
        <v>3.2193129589734193</v>
      </c>
      <c r="AE82" s="40">
        <f t="shared" si="99"/>
        <v>1.0761132929265838</v>
      </c>
    </row>
    <row r="83" spans="1:31" x14ac:dyDescent="0.2">
      <c r="A83" t="str">
        <f t="shared" si="92"/>
        <v>Administrative and secretarial occupations</v>
      </c>
      <c r="B83" s="11">
        <f t="shared" si="92"/>
        <v>40.37903453389076</v>
      </c>
      <c r="C83" s="11">
        <f t="shared" si="92"/>
        <v>39.056482916390145</v>
      </c>
      <c r="D83" s="11">
        <f t="shared" si="92"/>
        <v>40.183763775852761</v>
      </c>
      <c r="E83" s="11">
        <f t="shared" si="92"/>
        <v>38.272779655779651</v>
      </c>
      <c r="F83" s="11">
        <f t="shared" si="92"/>
        <v>35.179286203401261</v>
      </c>
      <c r="H83" s="40">
        <f t="shared" si="100"/>
        <v>-9.6906519642037114E-2</v>
      </c>
      <c r="I83" s="40">
        <f t="shared" si="93"/>
        <v>-0.88278423242647008</v>
      </c>
      <c r="L83" t="str">
        <f t="shared" si="94"/>
        <v>Administrative and secretarial occupations</v>
      </c>
      <c r="M83" s="11">
        <f t="shared" si="94"/>
        <v>11.027788375850436</v>
      </c>
      <c r="N83" s="11">
        <f t="shared" si="94"/>
        <v>10.354108824379985</v>
      </c>
      <c r="O83" s="11">
        <f t="shared" si="94"/>
        <v>12.149781724522613</v>
      </c>
      <c r="P83" s="11">
        <f t="shared" si="94"/>
        <v>12.038867919123733</v>
      </c>
      <c r="Q83" s="11">
        <f t="shared" si="94"/>
        <v>13.523695484605934</v>
      </c>
      <c r="S83" s="40">
        <f t="shared" si="95"/>
        <v>1.9567563716320624</v>
      </c>
      <c r="T83" s="40">
        <f t="shared" si="96"/>
        <v>0.71677101650675645</v>
      </c>
      <c r="W83" t="str">
        <f t="shared" si="97"/>
        <v>Administrative and secretarial occupations</v>
      </c>
      <c r="X83" s="11">
        <f t="shared" si="97"/>
        <v>29.351246158040297</v>
      </c>
      <c r="Y83" s="11">
        <f t="shared" si="97"/>
        <v>28.702374092010174</v>
      </c>
      <c r="Z83" s="11">
        <f t="shared" si="97"/>
        <v>28.033982051330128</v>
      </c>
      <c r="AA83" s="11">
        <f t="shared" si="97"/>
        <v>26.233911736655937</v>
      </c>
      <c r="AB83" s="11">
        <f t="shared" si="97"/>
        <v>21.655590718795352</v>
      </c>
      <c r="AD83" s="40">
        <f t="shared" si="98"/>
        <v>-0.91414772800895161</v>
      </c>
      <c r="AE83" s="40">
        <f t="shared" si="99"/>
        <v>-1.7063000649183757</v>
      </c>
    </row>
    <row r="84" spans="1:31" x14ac:dyDescent="0.2">
      <c r="A84" t="str">
        <f t="shared" si="92"/>
        <v>Skilled trades occupations</v>
      </c>
      <c r="B84" s="11">
        <f t="shared" si="92"/>
        <v>45.057614002628171</v>
      </c>
      <c r="C84" s="11">
        <f t="shared" si="92"/>
        <v>47.91003478575152</v>
      </c>
      <c r="D84" s="11">
        <f t="shared" si="92"/>
        <v>40.718517739912564</v>
      </c>
      <c r="E84" s="11">
        <f t="shared" si="92"/>
        <v>40.33690983845954</v>
      </c>
      <c r="F84" s="11">
        <f t="shared" si="92"/>
        <v>38.159741750586683</v>
      </c>
      <c r="H84" s="40">
        <f t="shared" si="100"/>
        <v>-2.0048111948796299</v>
      </c>
      <c r="I84" s="40">
        <f t="shared" si="93"/>
        <v>-0.43174456704375697</v>
      </c>
      <c r="L84" t="str">
        <f t="shared" si="94"/>
        <v>Skilled trades occupations</v>
      </c>
      <c r="M84" s="11">
        <f t="shared" si="94"/>
        <v>41.013478056029243</v>
      </c>
      <c r="N84" s="11">
        <f t="shared" si="94"/>
        <v>43.718335093993083</v>
      </c>
      <c r="O84" s="11">
        <f t="shared" si="94"/>
        <v>36.186484457413414</v>
      </c>
      <c r="P84" s="11">
        <f t="shared" si="94"/>
        <v>35.346832684980484</v>
      </c>
      <c r="Q84" s="11">
        <f t="shared" si="94"/>
        <v>32.731140720234528</v>
      </c>
      <c r="S84" s="40">
        <f t="shared" si="95"/>
        <v>-2.4732035962448218</v>
      </c>
      <c r="T84" s="40">
        <f t="shared" si="96"/>
        <v>-0.66682512958058382</v>
      </c>
      <c r="W84" t="str">
        <f t="shared" si="97"/>
        <v>Skilled trades occupations</v>
      </c>
      <c r="X84" s="11">
        <f t="shared" si="97"/>
        <v>4.044135946598935</v>
      </c>
      <c r="Y84" s="11">
        <f t="shared" si="97"/>
        <v>4.1916996917584672</v>
      </c>
      <c r="Z84" s="11">
        <f t="shared" si="97"/>
        <v>4.5320332824991585</v>
      </c>
      <c r="AA84" s="11">
        <f t="shared" si="97"/>
        <v>4.9900771534790778</v>
      </c>
      <c r="AB84" s="11">
        <f t="shared" si="97"/>
        <v>5.4286010303521532</v>
      </c>
      <c r="AD84" s="40">
        <f t="shared" si="98"/>
        <v>2.3042012346703222</v>
      </c>
      <c r="AE84" s="40">
        <f t="shared" si="99"/>
        <v>1.2106752308300273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33.36122437726744</v>
      </c>
      <c r="C85" s="11">
        <f t="shared" si="92"/>
        <v>33.376626551529718</v>
      </c>
      <c r="D85" s="11">
        <f t="shared" si="92"/>
        <v>31.969364464112516</v>
      </c>
      <c r="E85" s="11">
        <f t="shared" si="92"/>
        <v>34.151535378094913</v>
      </c>
      <c r="F85" s="11">
        <f t="shared" si="92"/>
        <v>37.278304327608659</v>
      </c>
      <c r="H85" s="40">
        <f t="shared" si="100"/>
        <v>-0.84870191813789519</v>
      </c>
      <c r="I85" s="40">
        <f t="shared" si="93"/>
        <v>1.0294859168495485</v>
      </c>
      <c r="L85" t="str">
        <f t="shared" si="94"/>
        <v>Caring, leisure and other service occupations</v>
      </c>
      <c r="M85" s="11">
        <f t="shared" si="94"/>
        <v>5.1387794346461746</v>
      </c>
      <c r="N85" s="11">
        <f t="shared" si="94"/>
        <v>5.1573536268798668</v>
      </c>
      <c r="O85" s="11">
        <f t="shared" si="94"/>
        <v>4.9267962380317618</v>
      </c>
      <c r="P85" s="11">
        <f t="shared" si="94"/>
        <v>5.5217764676339076</v>
      </c>
      <c r="Q85" s="11">
        <f t="shared" si="94"/>
        <v>6.1894020569122823</v>
      </c>
      <c r="S85" s="40">
        <f t="shared" si="95"/>
        <v>-0.8389938495778182</v>
      </c>
      <c r="T85" s="40">
        <f t="shared" si="96"/>
        <v>1.5326230777145566</v>
      </c>
      <c r="W85" t="str">
        <f t="shared" si="97"/>
        <v>Caring, leisure and other service occupations</v>
      </c>
      <c r="X85" s="11">
        <f t="shared" si="97"/>
        <v>28.222444942621255</v>
      </c>
      <c r="Y85" s="11">
        <f t="shared" si="97"/>
        <v>28.21927292464985</v>
      </c>
      <c r="Z85" s="11">
        <f t="shared" si="97"/>
        <v>27.042568226080753</v>
      </c>
      <c r="AA85" s="11">
        <f t="shared" si="97"/>
        <v>28.629758910461007</v>
      </c>
      <c r="AB85" s="11">
        <f t="shared" si="97"/>
        <v>31.088902270696426</v>
      </c>
      <c r="AD85" s="40">
        <f>IF(Z$6-X$6 &lt;&gt; 0,(EXP(LN(Z13/X13)/(Z$6-X$6))-1)*100,0)</f>
        <v>-0.85046998510934779</v>
      </c>
      <c r="AE85" s="40">
        <f t="shared" si="99"/>
        <v>0.93392538501144706</v>
      </c>
    </row>
    <row r="86" spans="1:31" x14ac:dyDescent="0.2">
      <c r="A86" t="str">
        <f t="shared" si="92"/>
        <v>Sales and customer service occupations</v>
      </c>
      <c r="B86" s="11">
        <f t="shared" si="92"/>
        <v>27.292188146049821</v>
      </c>
      <c r="C86" s="11">
        <f t="shared" si="92"/>
        <v>26.693458119837899</v>
      </c>
      <c r="D86" s="11">
        <f t="shared" si="92"/>
        <v>26.418764392395776</v>
      </c>
      <c r="E86" s="11">
        <f t="shared" si="92"/>
        <v>26.807621668159229</v>
      </c>
      <c r="F86" s="11">
        <f t="shared" si="92"/>
        <v>27.48608236300106</v>
      </c>
      <c r="H86" s="40">
        <f t="shared" si="100"/>
        <v>-0.64840835420277854</v>
      </c>
      <c r="I86" s="40">
        <f t="shared" si="93"/>
        <v>0.26438388313299033</v>
      </c>
      <c r="L86" t="str">
        <f t="shared" si="94"/>
        <v>Sales and customer service occupations</v>
      </c>
      <c r="M86" s="11">
        <f t="shared" si="94"/>
        <v>11.04963430978162</v>
      </c>
      <c r="N86" s="11">
        <f t="shared" si="94"/>
        <v>11.022965701158697</v>
      </c>
      <c r="O86" s="11">
        <f t="shared" si="94"/>
        <v>11.212723218735281</v>
      </c>
      <c r="P86" s="11">
        <f t="shared" si="94"/>
        <v>11.765385877708759</v>
      </c>
      <c r="Q86" s="11">
        <f t="shared" si="94"/>
        <v>12.277549434987925</v>
      </c>
      <c r="S86" s="40">
        <f t="shared" si="95"/>
        <v>0.29346580896054686</v>
      </c>
      <c r="T86" s="40">
        <f t="shared" si="96"/>
        <v>0.60665413891145548</v>
      </c>
      <c r="W86" t="str">
        <f t="shared" si="97"/>
        <v>Sales and customer service occupations</v>
      </c>
      <c r="X86" s="11">
        <f t="shared" si="97"/>
        <v>16.242553836268215</v>
      </c>
      <c r="Y86" s="11">
        <f t="shared" si="97"/>
        <v>15.670492418679247</v>
      </c>
      <c r="Z86" s="11">
        <f t="shared" si="97"/>
        <v>15.206041173660491</v>
      </c>
      <c r="AA86" s="11">
        <f t="shared" si="97"/>
        <v>15.042235790450491</v>
      </c>
      <c r="AB86" s="11">
        <f t="shared" si="97"/>
        <v>15.208532928013174</v>
      </c>
      <c r="AD86" s="40">
        <f t="shared" si="98"/>
        <v>-1.3101771434543275</v>
      </c>
      <c r="AE86" s="40">
        <f t="shared" si="99"/>
        <v>1.0923569993437354E-3</v>
      </c>
    </row>
    <row r="87" spans="1:31" x14ac:dyDescent="0.2">
      <c r="A87" t="str">
        <f t="shared" si="92"/>
        <v>Process, plant and machine operatives</v>
      </c>
      <c r="B87" s="11">
        <f t="shared" si="92"/>
        <v>28.338704181122104</v>
      </c>
      <c r="C87" s="11">
        <f t="shared" si="92"/>
        <v>29.800905787185322</v>
      </c>
      <c r="D87" s="11">
        <f t="shared" si="92"/>
        <v>25.947014552385756</v>
      </c>
      <c r="E87" s="11">
        <f t="shared" si="92"/>
        <v>29.656326750277145</v>
      </c>
      <c r="F87" s="11">
        <f t="shared" si="92"/>
        <v>29.847207279765858</v>
      </c>
      <c r="H87" s="40">
        <f t="shared" si="100"/>
        <v>-1.7479814557199935</v>
      </c>
      <c r="I87" s="40">
        <f t="shared" si="93"/>
        <v>0.93793610961325768</v>
      </c>
      <c r="L87" t="str">
        <f t="shared" si="94"/>
        <v>Process, plant and machine operatives</v>
      </c>
      <c r="M87" s="11">
        <f t="shared" si="94"/>
        <v>24.46678264873475</v>
      </c>
      <c r="N87" s="11">
        <f t="shared" si="94"/>
        <v>25.637772367716632</v>
      </c>
      <c r="O87" s="11">
        <f t="shared" si="94"/>
        <v>22.272134964191899</v>
      </c>
      <c r="P87" s="11">
        <f t="shared" si="94"/>
        <v>24.88086665397492</v>
      </c>
      <c r="Q87" s="11">
        <f t="shared" si="94"/>
        <v>24.849666123461077</v>
      </c>
      <c r="S87" s="40">
        <f t="shared" si="95"/>
        <v>-1.8620465268751607</v>
      </c>
      <c r="T87" s="40">
        <f t="shared" si="96"/>
        <v>0.73272453710127028</v>
      </c>
      <c r="W87" t="str">
        <f t="shared" si="97"/>
        <v>Process, plant and machine operatives</v>
      </c>
      <c r="X87" s="11">
        <f t="shared" si="97"/>
        <v>3.8719215323873479</v>
      </c>
      <c r="Y87" s="11">
        <f t="shared" si="97"/>
        <v>4.1631334194687204</v>
      </c>
      <c r="Z87" s="11">
        <f t="shared" si="97"/>
        <v>3.6748795881938525</v>
      </c>
      <c r="AA87" s="11">
        <f t="shared" si="97"/>
        <v>4.7754600963022318</v>
      </c>
      <c r="AB87" s="11">
        <f t="shared" si="97"/>
        <v>4.9975411563048304</v>
      </c>
      <c r="AD87" s="40">
        <f t="shared" si="98"/>
        <v>-1.0391736267781226</v>
      </c>
      <c r="AE87" s="40">
        <f t="shared" si="99"/>
        <v>2.070650931839535</v>
      </c>
    </row>
    <row r="88" spans="1:31" x14ac:dyDescent="0.2">
      <c r="A88" t="str">
        <f t="shared" si="92"/>
        <v>Elementary occupations</v>
      </c>
      <c r="B88" s="11">
        <f t="shared" si="92"/>
        <v>40.155772080312502</v>
      </c>
      <c r="C88" s="11">
        <f t="shared" si="92"/>
        <v>39.52759755065992</v>
      </c>
      <c r="D88" s="11">
        <f t="shared" si="92"/>
        <v>35.258242688806078</v>
      </c>
      <c r="E88" s="11">
        <f t="shared" si="92"/>
        <v>35.146232227548872</v>
      </c>
      <c r="F88" s="11">
        <f t="shared" si="92"/>
        <v>34.552422578295854</v>
      </c>
      <c r="H88" s="40">
        <f t="shared" si="100"/>
        <v>-2.5677938312122062</v>
      </c>
      <c r="I88" s="40">
        <f t="shared" si="93"/>
        <v>-0.13472031240493454</v>
      </c>
      <c r="L88" t="str">
        <f t="shared" si="94"/>
        <v>Elementary occupations</v>
      </c>
      <c r="M88" s="11">
        <f t="shared" si="94"/>
        <v>21.977223533126093</v>
      </c>
      <c r="N88" s="11">
        <f t="shared" si="94"/>
        <v>20.581724762286051</v>
      </c>
      <c r="O88" s="11">
        <f t="shared" si="94"/>
        <v>18.831687416977584</v>
      </c>
      <c r="P88" s="11">
        <f t="shared" si="94"/>
        <v>19.235456895239295</v>
      </c>
      <c r="Q88" s="11">
        <f t="shared" si="94"/>
        <v>18.836750301411335</v>
      </c>
      <c r="S88" s="40">
        <f t="shared" si="95"/>
        <v>-3.04208176529559</v>
      </c>
      <c r="T88" s="40">
        <f t="shared" si="96"/>
        <v>1.7921032874568255E-3</v>
      </c>
      <c r="W88" t="str">
        <f t="shared" si="97"/>
        <v>Elementary occupations</v>
      </c>
      <c r="X88" s="11">
        <f t="shared" si="97"/>
        <v>18.178548547186431</v>
      </c>
      <c r="Y88" s="11">
        <f t="shared" si="97"/>
        <v>18.94587278837383</v>
      </c>
      <c r="Z88" s="11">
        <f t="shared" si="97"/>
        <v>16.426555271828502</v>
      </c>
      <c r="AA88" s="11">
        <f t="shared" si="97"/>
        <v>15.910775332309562</v>
      </c>
      <c r="AB88" s="11">
        <f t="shared" si="97"/>
        <v>15.715672276884549</v>
      </c>
      <c r="AD88" s="40">
        <f t="shared" si="98"/>
        <v>-2.0064572403675096</v>
      </c>
      <c r="AE88" s="40">
        <f t="shared" si="99"/>
        <v>-0.29450415350315007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339.30599999999998</v>
      </c>
      <c r="C90" s="34">
        <f t="shared" si="101"/>
        <v>360.46799999999996</v>
      </c>
      <c r="D90" s="34">
        <f t="shared" si="101"/>
        <v>350.45100000000008</v>
      </c>
      <c r="E90" s="34">
        <f t="shared" si="101"/>
        <v>360.00799999999998</v>
      </c>
      <c r="F90" s="34">
        <f t="shared" si="101"/>
        <v>376.80799999999971</v>
      </c>
      <c r="H90" s="43">
        <f>IF(D$6-B$6 &lt;&gt; 0,(EXP(LN(D18/B18)/(D$6-B$6))-1)*100,0)</f>
        <v>0.64846431068390498</v>
      </c>
      <c r="I90" s="43">
        <f>F56</f>
        <v>0.4846029368474003</v>
      </c>
      <c r="L90" s="24" t="str">
        <f t="shared" ref="L90:Q90" si="102">L18</f>
        <v>All occupations</v>
      </c>
      <c r="M90" s="34">
        <f t="shared" si="102"/>
        <v>185.45827660234704</v>
      </c>
      <c r="N90" s="34">
        <f t="shared" si="102"/>
        <v>197.68435330658113</v>
      </c>
      <c r="O90" s="34">
        <f t="shared" si="102"/>
        <v>189.38895370827774</v>
      </c>
      <c r="P90" s="34">
        <f t="shared" si="102"/>
        <v>193.71429954350106</v>
      </c>
      <c r="Q90" s="34">
        <f t="shared" si="102"/>
        <v>200.47246598464682</v>
      </c>
      <c r="S90" s="43">
        <f>IF(O$6-M$6 &lt;&gt; 0,(EXP(LN(O18/M18)/(O$6-M$6))-1)*100,0)</f>
        <v>0.42033943288897202</v>
      </c>
      <c r="T90" s="43">
        <f>Q56</f>
        <v>0.37988008263676321</v>
      </c>
      <c r="W90" s="24" t="str">
        <f t="shared" ref="W90:AB90" si="103">W18</f>
        <v>All occupations</v>
      </c>
      <c r="X90" s="34">
        <f t="shared" si="103"/>
        <v>153.84772339765297</v>
      </c>
      <c r="Y90" s="34">
        <f t="shared" si="103"/>
        <v>162.78364669341886</v>
      </c>
      <c r="Z90" s="34">
        <f t="shared" si="103"/>
        <v>161.06204629172234</v>
      </c>
      <c r="AA90" s="34">
        <f t="shared" si="103"/>
        <v>166.29370045649881</v>
      </c>
      <c r="AB90" s="34">
        <f t="shared" si="103"/>
        <v>176.33553401535318</v>
      </c>
      <c r="AD90" s="43">
        <f>IF(Z$6-X$6 &lt;&gt; 0,(EXP(LN(Z18/X18)/(Z$6-X$6))-1)*100,0)</f>
        <v>0.92074031956614899</v>
      </c>
      <c r="AE90" s="43">
        <f>AB56</f>
        <v>0.60582072845132284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The Marches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The Marches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The Marches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19.173319607599403</v>
      </c>
      <c r="C8" s="11">
        <v>23.467792850185045</v>
      </c>
      <c r="D8" s="11">
        <v>24.025268568246094</v>
      </c>
      <c r="E8" s="11">
        <v>22.555946312866972</v>
      </c>
      <c r="F8" s="11">
        <v>25.128538991307391</v>
      </c>
      <c r="G8" s="10"/>
      <c r="H8" s="11">
        <f>F8-D8</f>
        <v>1.1032704230612964</v>
      </c>
      <c r="I8" s="11">
        <f>'RD T1'!E7</f>
        <v>11.998808909449059</v>
      </c>
      <c r="J8" s="11">
        <f>SUM(H8:I8)</f>
        <v>13.102079332510355</v>
      </c>
      <c r="L8" s="10" t="str">
        <f>name!D4</f>
        <v>11 Corporate managers and directors</v>
      </c>
      <c r="M8" s="11">
        <v>13.63485502128631</v>
      </c>
      <c r="N8" s="11">
        <v>16.156639300604908</v>
      </c>
      <c r="O8" s="11">
        <v>16.379903747590458</v>
      </c>
      <c r="P8" s="11">
        <v>14.896389138721712</v>
      </c>
      <c r="Q8" s="11">
        <v>15.96072547293314</v>
      </c>
      <c r="R8" s="10"/>
      <c r="S8" s="11">
        <f>Q8-O8</f>
        <v>-0.41917827465731783</v>
      </c>
      <c r="T8" s="11">
        <f>'RD T1'!T7</f>
        <v>7.1799622583840712</v>
      </c>
      <c r="U8" s="11">
        <f>SUM(S8:T8)</f>
        <v>6.7607839837267534</v>
      </c>
      <c r="W8" s="10" t="str">
        <f>name!D4</f>
        <v>11 Corporate managers and directors</v>
      </c>
      <c r="X8" s="11">
        <v>5.5384645863130721</v>
      </c>
      <c r="Y8" s="11">
        <v>7.3111535495801405</v>
      </c>
      <c r="Z8" s="11">
        <v>7.6453648206556748</v>
      </c>
      <c r="AA8" s="11">
        <v>7.6595571741452417</v>
      </c>
      <c r="AB8" s="11">
        <v>9.1678135183743041</v>
      </c>
      <c r="AC8" s="10"/>
      <c r="AD8" s="11">
        <f>AB8-Z8</f>
        <v>1.5224486977186293</v>
      </c>
      <c r="AE8" s="11">
        <f>'RD T1'!T36</f>
        <v>4.8188466510649857</v>
      </c>
      <c r="AF8" s="11">
        <f>SUM(AD8:AE8)</f>
        <v>6.341295348783615</v>
      </c>
    </row>
    <row r="9" spans="1:32" x14ac:dyDescent="0.2">
      <c r="A9" s="10" t="str">
        <f>name!D5</f>
        <v>12 Other managers and proprietors</v>
      </c>
      <c r="B9" s="11">
        <v>9.1351890611217996</v>
      </c>
      <c r="C9" s="11">
        <v>9.7913400801156776</v>
      </c>
      <c r="D9" s="11">
        <v>10.180843982518008</v>
      </c>
      <c r="E9" s="11">
        <v>12.669948258593704</v>
      </c>
      <c r="F9" s="11">
        <v>15.257868118380365</v>
      </c>
      <c r="H9" s="11">
        <f t="shared" ref="H9:H32" si="2">F9-D9</f>
        <v>5.0770241358623576</v>
      </c>
      <c r="I9" s="11">
        <f>'RD T1'!E8</f>
        <v>7.638111222447745</v>
      </c>
      <c r="J9" s="11">
        <f>SUM(H9:I9)</f>
        <v>12.715135358310103</v>
      </c>
      <c r="L9" s="10" t="str">
        <f>name!D5</f>
        <v>12 Other managers and proprietors</v>
      </c>
      <c r="M9" s="11">
        <v>5.5010558592740022</v>
      </c>
      <c r="N9" s="11">
        <v>6.04195188894096</v>
      </c>
      <c r="O9" s="11">
        <v>5.6891490674055758</v>
      </c>
      <c r="P9" s="11">
        <v>7.3210710578360656</v>
      </c>
      <c r="Q9" s="11">
        <v>8.6622791607407414</v>
      </c>
      <c r="S9" s="11">
        <f t="shared" ref="S9:S32" si="3">Q9-O9</f>
        <v>2.9731300933351656</v>
      </c>
      <c r="T9" s="11">
        <f>'RD T1'!T8</f>
        <v>3.9147583592370365</v>
      </c>
      <c r="U9" s="11">
        <f>SUM(S9:T9)</f>
        <v>6.8878884525722022</v>
      </c>
      <c r="W9" s="10" t="str">
        <f>name!D5</f>
        <v>12 Other managers and proprietors</v>
      </c>
      <c r="X9" s="11">
        <v>3.6341332018477988</v>
      </c>
      <c r="Y9" s="11">
        <v>3.7493881911747122</v>
      </c>
      <c r="Z9" s="11">
        <v>4.4916949151124062</v>
      </c>
      <c r="AA9" s="11">
        <v>5.3488772007576237</v>
      </c>
      <c r="AB9" s="11">
        <v>6.5955889576396292</v>
      </c>
      <c r="AD9" s="11">
        <f t="shared" ref="AD9:AD32" si="4">AB9-Z9</f>
        <v>2.103894042527223</v>
      </c>
      <c r="AE9" s="11">
        <f>'RD T1'!T37</f>
        <v>3.7233528632107094</v>
      </c>
      <c r="AF9" s="11">
        <f>SUM(AD9:AE9)</f>
        <v>5.8272469057379324</v>
      </c>
    </row>
    <row r="10" spans="1:32" x14ac:dyDescent="0.2">
      <c r="A10" s="10" t="str">
        <f>name!D6</f>
        <v>21 Science, research, engineering and technology professionals</v>
      </c>
      <c r="B10" s="11">
        <v>16.050655566517165</v>
      </c>
      <c r="C10" s="11">
        <v>19.273672821371047</v>
      </c>
      <c r="D10" s="11">
        <v>20.285569292437525</v>
      </c>
      <c r="E10" s="11">
        <v>21.207934239917119</v>
      </c>
      <c r="F10" s="11">
        <v>23.720012364838759</v>
      </c>
      <c r="G10" s="11"/>
      <c r="H10" s="11">
        <f t="shared" si="2"/>
        <v>3.4344430724012334</v>
      </c>
      <c r="I10" s="11">
        <f>'RD T1'!E9</f>
        <v>7.9647232884766117</v>
      </c>
      <c r="J10" s="11">
        <f t="shared" ref="J10:J32" si="5">SUM(H10:I10)</f>
        <v>11.399166360877846</v>
      </c>
      <c r="L10" s="10" t="str">
        <f>name!D6</f>
        <v>21 Science, research, engineering and technology professionals</v>
      </c>
      <c r="M10" s="11">
        <v>13.422378253699506</v>
      </c>
      <c r="N10" s="11">
        <v>16.307108670062888</v>
      </c>
      <c r="O10" s="11">
        <v>16.594022824615926</v>
      </c>
      <c r="P10" s="11">
        <v>16.868452451049613</v>
      </c>
      <c r="Q10" s="11">
        <v>18.346800092365104</v>
      </c>
      <c r="R10" s="11"/>
      <c r="S10" s="11">
        <f t="shared" si="3"/>
        <v>1.7527772677491775</v>
      </c>
      <c r="T10" s="11">
        <f>'RD T1'!T9</f>
        <v>5.6274358913288127</v>
      </c>
      <c r="U10" s="11">
        <f t="shared" ref="U10:U32" si="6">SUM(S10:T10)</f>
        <v>7.3802131590779902</v>
      </c>
      <c r="W10" s="10" t="str">
        <f>name!D6</f>
        <v>21 Science, research, engineering and technology professionals</v>
      </c>
      <c r="X10" s="11">
        <v>2.6282773128176622</v>
      </c>
      <c r="Y10" s="11">
        <v>2.9665641513081722</v>
      </c>
      <c r="Z10" s="11">
        <v>3.6915464678215919</v>
      </c>
      <c r="AA10" s="11">
        <v>4.3394817888675608</v>
      </c>
      <c r="AB10" s="11">
        <v>5.373212272473638</v>
      </c>
      <c r="AC10" s="11"/>
      <c r="AD10" s="11">
        <f t="shared" si="4"/>
        <v>1.6816658046520461</v>
      </c>
      <c r="AE10" s="11">
        <f>'RD T1'!T38</f>
        <v>2.337287397147799</v>
      </c>
      <c r="AF10" s="11">
        <f t="shared" ref="AF10:AF32" si="7">SUM(AD10:AE10)</f>
        <v>4.0189532017998451</v>
      </c>
    </row>
    <row r="11" spans="1:32" x14ac:dyDescent="0.2">
      <c r="A11" s="10" t="str">
        <f>name!D7</f>
        <v>22 Health professionals</v>
      </c>
      <c r="B11" s="11">
        <v>13.988461102141033</v>
      </c>
      <c r="C11" s="11">
        <v>17.240009576644635</v>
      </c>
      <c r="D11" s="11">
        <v>16.990154974183469</v>
      </c>
      <c r="E11" s="11">
        <v>18.394288182148188</v>
      </c>
      <c r="F11" s="11">
        <v>20.120017203720131</v>
      </c>
      <c r="G11" s="11"/>
      <c r="H11" s="11">
        <f t="shared" si="2"/>
        <v>3.1298622295366627</v>
      </c>
      <c r="I11" s="11">
        <f>'RD T1'!E10</f>
        <v>9.9570490945486014</v>
      </c>
      <c r="J11" s="11">
        <f t="shared" si="5"/>
        <v>13.086911324085264</v>
      </c>
      <c r="L11" s="10" t="str">
        <f>name!D7</f>
        <v>22 Health professionals</v>
      </c>
      <c r="M11" s="11">
        <v>3.2907199021858453</v>
      </c>
      <c r="N11" s="11">
        <v>4.1209593512173726</v>
      </c>
      <c r="O11" s="11">
        <v>4.3428709213141143</v>
      </c>
      <c r="P11" s="11">
        <v>4.6316530469980668</v>
      </c>
      <c r="Q11" s="11">
        <v>5.0004657404726114</v>
      </c>
      <c r="R11" s="11"/>
      <c r="S11" s="11">
        <f t="shared" si="3"/>
        <v>0.65759481915849705</v>
      </c>
      <c r="T11" s="11">
        <f>'RD T1'!T10</f>
        <v>1.8074708420329335</v>
      </c>
      <c r="U11" s="11">
        <f t="shared" si="6"/>
        <v>2.4650656611914306</v>
      </c>
      <c r="W11" s="10" t="str">
        <f>name!D7</f>
        <v>22 Health professionals</v>
      </c>
      <c r="X11" s="11">
        <v>10.69774119995518</v>
      </c>
      <c r="Y11" s="11">
        <v>13.11905022542725</v>
      </c>
      <c r="Z11" s="11">
        <v>12.647284052869354</v>
      </c>
      <c r="AA11" s="11">
        <v>13.762635135150076</v>
      </c>
      <c r="AB11" s="11">
        <v>15.119551463247504</v>
      </c>
      <c r="AC11" s="11"/>
      <c r="AD11" s="11">
        <f t="shared" si="4"/>
        <v>2.4722674103781497</v>
      </c>
      <c r="AE11" s="11">
        <f>'RD T1'!T39</f>
        <v>8.1495782525156688</v>
      </c>
      <c r="AF11" s="11">
        <f t="shared" si="7"/>
        <v>10.621845662893818</v>
      </c>
    </row>
    <row r="12" spans="1:32" x14ac:dyDescent="0.2">
      <c r="A12" s="10" t="str">
        <f>name!D8</f>
        <v>23 Teaching and other educational professionals</v>
      </c>
      <c r="B12" s="11">
        <v>12.654275376861333</v>
      </c>
      <c r="C12" s="11">
        <v>12.833877874271586</v>
      </c>
      <c r="D12" s="11">
        <v>13.653823320267396</v>
      </c>
      <c r="E12" s="11">
        <v>14.555448804088744</v>
      </c>
      <c r="F12" s="11">
        <v>16.477701130481428</v>
      </c>
      <c r="G12" s="11"/>
      <c r="H12" s="11">
        <f t="shared" si="2"/>
        <v>2.8238778102140323</v>
      </c>
      <c r="I12" s="11">
        <f>'RD T1'!E11</f>
        <v>7.6310532813062713</v>
      </c>
      <c r="J12" s="11">
        <f t="shared" si="5"/>
        <v>10.454931091520304</v>
      </c>
      <c r="L12" s="10" t="str">
        <f>name!D8</f>
        <v>23 Teaching and other educational professionals</v>
      </c>
      <c r="M12" s="11">
        <v>4.2307345306660364</v>
      </c>
      <c r="N12" s="11">
        <v>4.0758913320695429</v>
      </c>
      <c r="O12" s="11">
        <v>4.4138286717996191</v>
      </c>
      <c r="P12" s="11">
        <v>4.7835670907352581</v>
      </c>
      <c r="Q12" s="11">
        <v>5.2334211924722895</v>
      </c>
      <c r="R12" s="11"/>
      <c r="S12" s="11">
        <f t="shared" si="3"/>
        <v>0.81959252067267041</v>
      </c>
      <c r="T12" s="11">
        <f>'RD T1'!T11</f>
        <v>2.0892300631478129</v>
      </c>
      <c r="U12" s="11">
        <f t="shared" si="6"/>
        <v>2.9088225838204833</v>
      </c>
      <c r="W12" s="10" t="str">
        <f>name!D8</f>
        <v>23 Teaching and other educational professionals</v>
      </c>
      <c r="X12" s="11">
        <v>8.4235408461953032</v>
      </c>
      <c r="Y12" s="11">
        <v>8.7579865422020458</v>
      </c>
      <c r="Z12" s="11">
        <v>9.2399946484677944</v>
      </c>
      <c r="AA12" s="11">
        <v>9.7718817133534799</v>
      </c>
      <c r="AB12" s="11">
        <v>11.244279938009131</v>
      </c>
      <c r="AC12" s="11"/>
      <c r="AD12" s="11">
        <f t="shared" si="4"/>
        <v>2.0042852895413361</v>
      </c>
      <c r="AE12" s="11">
        <f>'RD T1'!T40</f>
        <v>5.5418232181584592</v>
      </c>
      <c r="AF12" s="11">
        <f t="shared" si="7"/>
        <v>7.5461085076997954</v>
      </c>
    </row>
    <row r="13" spans="1:32" x14ac:dyDescent="0.2">
      <c r="A13" s="10" t="str">
        <f>name!D9</f>
        <v>24 Business, media and public service professionals</v>
      </c>
      <c r="B13" s="11">
        <v>15.716529425028735</v>
      </c>
      <c r="C13" s="11">
        <v>19.427125342351783</v>
      </c>
      <c r="D13" s="11">
        <v>21.215569645561814</v>
      </c>
      <c r="E13" s="11">
        <v>23.740051211840882</v>
      </c>
      <c r="F13" s="11">
        <v>27.186904402666059</v>
      </c>
      <c r="G13" s="11"/>
      <c r="H13" s="11">
        <f t="shared" si="2"/>
        <v>5.9713347571042448</v>
      </c>
      <c r="I13" s="11">
        <f>'RD T1'!E12</f>
        <v>11.641895017378925</v>
      </c>
      <c r="J13" s="11">
        <f t="shared" si="5"/>
        <v>17.61322977448317</v>
      </c>
      <c r="L13" s="10" t="str">
        <f>name!D9</f>
        <v>24 Business, media and public service professionals</v>
      </c>
      <c r="M13" s="11">
        <v>9.5164781743416285</v>
      </c>
      <c r="N13" s="11">
        <v>11.403917427288771</v>
      </c>
      <c r="O13" s="11">
        <v>12.486683033204239</v>
      </c>
      <c r="P13" s="11">
        <v>14.057515221787551</v>
      </c>
      <c r="Q13" s="11">
        <v>15.579074173894558</v>
      </c>
      <c r="R13" s="11"/>
      <c r="S13" s="11">
        <f t="shared" si="3"/>
        <v>3.0923911406903191</v>
      </c>
      <c r="T13" s="11">
        <f>'RD T1'!T12</f>
        <v>6.0636398257648212</v>
      </c>
      <c r="U13" s="11">
        <f t="shared" si="6"/>
        <v>9.1560309664551411</v>
      </c>
      <c r="W13" s="10" t="str">
        <f>name!D9</f>
        <v>24 Business, media and public service professionals</v>
      </c>
      <c r="X13" s="11">
        <v>6.2000512506871228</v>
      </c>
      <c r="Y13" s="11">
        <v>8.02320791506299</v>
      </c>
      <c r="Z13" s="11">
        <v>8.7288866123575364</v>
      </c>
      <c r="AA13" s="11">
        <v>9.6825359900533385</v>
      </c>
      <c r="AB13" s="11">
        <v>11.607830228771503</v>
      </c>
      <c r="AC13" s="11"/>
      <c r="AD13" s="11">
        <f t="shared" si="4"/>
        <v>2.8789436164139666</v>
      </c>
      <c r="AE13" s="11">
        <f>'RD T1'!T41</f>
        <v>5.5782551916141028</v>
      </c>
      <c r="AF13" s="11">
        <f t="shared" si="7"/>
        <v>8.4571988080280693</v>
      </c>
    </row>
    <row r="14" spans="1:32" x14ac:dyDescent="0.2">
      <c r="A14" s="10" t="str">
        <f>name!D10</f>
        <v>31 Science, engineering and technology associate professionals</v>
      </c>
      <c r="B14" s="11">
        <v>5.1507696485487919</v>
      </c>
      <c r="C14" s="11">
        <v>6.1767891224512725</v>
      </c>
      <c r="D14" s="11">
        <v>6.6988299519141465</v>
      </c>
      <c r="E14" s="11">
        <v>5.8820911760637218</v>
      </c>
      <c r="F14" s="11">
        <v>6.3185712280783504</v>
      </c>
      <c r="G14" s="11"/>
      <c r="H14" s="11">
        <f t="shared" si="2"/>
        <v>-0.38025872383579618</v>
      </c>
      <c r="I14" s="11">
        <f>'RD T1'!E13</f>
        <v>2.4361061735952676</v>
      </c>
      <c r="J14" s="11">
        <f t="shared" si="5"/>
        <v>2.0558474497594714</v>
      </c>
      <c r="L14" s="10" t="str">
        <f>name!D10</f>
        <v>31 Science, engineering and technology associate professionals</v>
      </c>
      <c r="M14" s="11">
        <v>3.9453461766956295</v>
      </c>
      <c r="N14" s="11">
        <v>4.9027781116453033</v>
      </c>
      <c r="O14" s="11">
        <v>5.1145810559148961</v>
      </c>
      <c r="P14" s="11">
        <v>4.2503241487553955</v>
      </c>
      <c r="Q14" s="11">
        <v>4.3618348927496005</v>
      </c>
      <c r="R14" s="11"/>
      <c r="S14" s="11">
        <f t="shared" si="3"/>
        <v>-0.75274616316529563</v>
      </c>
      <c r="T14" s="11">
        <f>'RD T1'!T13</f>
        <v>1.5669709908690361</v>
      </c>
      <c r="U14" s="11">
        <f t="shared" si="6"/>
        <v>0.81422482770374049</v>
      </c>
      <c r="W14" s="10" t="str">
        <f>name!D10</f>
        <v>31 Science, engineering and technology associate professionals</v>
      </c>
      <c r="X14" s="11">
        <v>1.2054234718531607</v>
      </c>
      <c r="Y14" s="11">
        <v>1.2740110108059766</v>
      </c>
      <c r="Z14" s="11">
        <v>1.5842488959992522</v>
      </c>
      <c r="AA14" s="11">
        <v>1.6317670273083251</v>
      </c>
      <c r="AB14" s="11">
        <v>1.9567363353287521</v>
      </c>
      <c r="AC14" s="11"/>
      <c r="AD14" s="11">
        <f t="shared" si="4"/>
        <v>0.3724874393294999</v>
      </c>
      <c r="AE14" s="11">
        <f>'RD T1'!T42</f>
        <v>0.86913518272623191</v>
      </c>
      <c r="AF14" s="11">
        <f t="shared" si="7"/>
        <v>1.2416226220557318</v>
      </c>
    </row>
    <row r="15" spans="1:32" x14ac:dyDescent="0.2">
      <c r="A15" s="10" t="str">
        <f>name!D11</f>
        <v>32 Health and social care associate professionals</v>
      </c>
      <c r="B15" s="11">
        <v>5.8847796683082922</v>
      </c>
      <c r="C15" s="11">
        <v>6.9375677444599724</v>
      </c>
      <c r="D15" s="11">
        <v>7.001667863003334</v>
      </c>
      <c r="E15" s="11">
        <v>7.1569302013612415</v>
      </c>
      <c r="F15" s="11">
        <v>7.8969655339952469</v>
      </c>
      <c r="G15" s="11"/>
      <c r="H15" s="11">
        <f t="shared" si="2"/>
        <v>0.89529767099191293</v>
      </c>
      <c r="I15" s="11">
        <f>'RD T1'!E14</f>
        <v>4.20818900287194</v>
      </c>
      <c r="J15" s="11">
        <f t="shared" si="5"/>
        <v>5.1034866738638529</v>
      </c>
      <c r="L15" s="10" t="str">
        <f>name!D11</f>
        <v>32 Health and social care associate professionals</v>
      </c>
      <c r="M15" s="11">
        <v>1.3643947889928636</v>
      </c>
      <c r="N15" s="11">
        <v>1.4962656082951096</v>
      </c>
      <c r="O15" s="11">
        <v>1.5823740782460134</v>
      </c>
      <c r="P15" s="11">
        <v>1.4797020508607066</v>
      </c>
      <c r="Q15" s="11">
        <v>1.5542900133034434</v>
      </c>
      <c r="R15" s="11"/>
      <c r="S15" s="11">
        <f t="shared" si="3"/>
        <v>-2.8084064942569986E-2</v>
      </c>
      <c r="T15" s="11">
        <f>'RD T1'!T14</f>
        <v>0.72372844058934427</v>
      </c>
      <c r="U15" s="11">
        <f t="shared" si="6"/>
        <v>0.69564437564677428</v>
      </c>
      <c r="W15" s="10" t="str">
        <f>name!D11</f>
        <v>32 Health and social care associate professionals</v>
      </c>
      <c r="X15" s="11">
        <v>4.5203848793154249</v>
      </c>
      <c r="Y15" s="11">
        <v>5.4413021361648637</v>
      </c>
      <c r="Z15" s="11">
        <v>5.4192937847573175</v>
      </c>
      <c r="AA15" s="11">
        <v>5.6772281505005289</v>
      </c>
      <c r="AB15" s="11">
        <v>6.3426755206917962</v>
      </c>
      <c r="AC15" s="11"/>
      <c r="AD15" s="11">
        <f t="shared" si="4"/>
        <v>0.9233817359344787</v>
      </c>
      <c r="AE15" s="11">
        <f>'RD T1'!T43</f>
        <v>3.4844605622825946</v>
      </c>
      <c r="AF15" s="11">
        <f t="shared" si="7"/>
        <v>4.4078422982170729</v>
      </c>
    </row>
    <row r="16" spans="1:32" x14ac:dyDescent="0.2">
      <c r="A16" s="10" t="str">
        <f>name!D12</f>
        <v>33 Protective service occupations</v>
      </c>
      <c r="B16" s="11">
        <v>3.4884479031768287</v>
      </c>
      <c r="C16" s="11">
        <v>3.4076187896672523</v>
      </c>
      <c r="D16" s="11">
        <v>3.6168257007639006</v>
      </c>
      <c r="E16" s="11">
        <v>4.356335461185437</v>
      </c>
      <c r="F16" s="11">
        <v>5.1298986417550507</v>
      </c>
      <c r="G16" s="11"/>
      <c r="H16" s="11">
        <f t="shared" si="2"/>
        <v>1.5130729409911501</v>
      </c>
      <c r="I16" s="11">
        <f>'RD T1'!E15</f>
        <v>1.5859784497781204</v>
      </c>
      <c r="J16" s="11">
        <f t="shared" si="5"/>
        <v>3.0990513907692705</v>
      </c>
      <c r="L16" s="10" t="str">
        <f>name!D12</f>
        <v>33 Protective service occupations</v>
      </c>
      <c r="M16" s="11">
        <v>2.667424099798124</v>
      </c>
      <c r="N16" s="11">
        <v>2.5271551647996473</v>
      </c>
      <c r="O16" s="11">
        <v>2.6234203545849382</v>
      </c>
      <c r="P16" s="11">
        <v>3.0442470446445049</v>
      </c>
      <c r="Q16" s="11">
        <v>3.344288319882994</v>
      </c>
      <c r="R16" s="11"/>
      <c r="S16" s="11">
        <f t="shared" si="3"/>
        <v>0.72086796529805586</v>
      </c>
      <c r="T16" s="11">
        <f>'RD T1'!T15</f>
        <v>0.87620387723870052</v>
      </c>
      <c r="U16" s="11">
        <f t="shared" si="6"/>
        <v>1.5970718425367565</v>
      </c>
      <c r="W16" s="10" t="str">
        <f>name!D12</f>
        <v>33 Protective service occupations</v>
      </c>
      <c r="X16" s="11">
        <v>0.82102380337870984</v>
      </c>
      <c r="Y16" s="11">
        <v>0.88046362486760377</v>
      </c>
      <c r="Z16" s="11">
        <v>0.99340534617895826</v>
      </c>
      <c r="AA16" s="11">
        <v>1.3120884165409297</v>
      </c>
      <c r="AB16" s="11">
        <v>1.7856103218720598</v>
      </c>
      <c r="AC16" s="11"/>
      <c r="AD16" s="11">
        <f t="shared" si="4"/>
        <v>0.79220497569310155</v>
      </c>
      <c r="AE16" s="11">
        <f>'RD T1'!T44</f>
        <v>0.70977457253942</v>
      </c>
      <c r="AF16" s="11">
        <f t="shared" si="7"/>
        <v>1.5019795482325216</v>
      </c>
    </row>
    <row r="17" spans="1:32" x14ac:dyDescent="0.2">
      <c r="A17" s="10" t="str">
        <f>name!D13</f>
        <v>34 Culture, media and sports occupations</v>
      </c>
      <c r="B17" s="11">
        <v>5.5268541723290472</v>
      </c>
      <c r="C17" s="11">
        <v>5.8289813343598134</v>
      </c>
      <c r="D17" s="11">
        <v>5.959114002273199</v>
      </c>
      <c r="E17" s="11">
        <v>5.5342851339554811</v>
      </c>
      <c r="F17" s="11">
        <v>6.2216332366044007</v>
      </c>
      <c r="G17" s="11"/>
      <c r="H17" s="11">
        <f t="shared" si="2"/>
        <v>0.26251923433120172</v>
      </c>
      <c r="I17" s="11">
        <f>'RD T1'!E16</f>
        <v>2.6640653358149513</v>
      </c>
      <c r="J17" s="11">
        <f t="shared" si="5"/>
        <v>2.926584570146153</v>
      </c>
      <c r="L17" s="10" t="str">
        <f>name!D13</f>
        <v>34 Culture, media and sports occupations</v>
      </c>
      <c r="M17" s="11">
        <v>3.3085075514317031</v>
      </c>
      <c r="N17" s="11">
        <v>3.5381740646312125</v>
      </c>
      <c r="O17" s="11">
        <v>3.5787994141905619</v>
      </c>
      <c r="P17" s="11">
        <v>3.3298040403892779</v>
      </c>
      <c r="Q17" s="11">
        <v>3.6655274574732708</v>
      </c>
      <c r="R17" s="11"/>
      <c r="S17" s="11">
        <f t="shared" si="3"/>
        <v>8.6728043282708889E-2</v>
      </c>
      <c r="T17" s="11">
        <f>'RD T1'!T16</f>
        <v>1.3909410529502564</v>
      </c>
      <c r="U17" s="11">
        <f t="shared" si="6"/>
        <v>1.4776690962329653</v>
      </c>
      <c r="W17" s="10" t="str">
        <f>name!D13</f>
        <v>34 Culture, media and sports occupations</v>
      </c>
      <c r="X17" s="11">
        <v>2.2183466208973401</v>
      </c>
      <c r="Y17" s="11">
        <v>2.2908072697286079</v>
      </c>
      <c r="Z17" s="11">
        <v>2.3803145880826349</v>
      </c>
      <c r="AA17" s="11">
        <v>2.2044810935662054</v>
      </c>
      <c r="AB17" s="11">
        <v>2.5561057791311459</v>
      </c>
      <c r="AC17" s="11"/>
      <c r="AD17" s="11">
        <f t="shared" si="4"/>
        <v>0.17579119104851104</v>
      </c>
      <c r="AE17" s="11">
        <f>'RD T1'!T45</f>
        <v>1.2731242828646951</v>
      </c>
      <c r="AF17" s="11">
        <f t="shared" si="7"/>
        <v>1.4489154739132062</v>
      </c>
    </row>
    <row r="18" spans="1:32" x14ac:dyDescent="0.2">
      <c r="A18" s="10" t="str">
        <f>name!D14</f>
        <v>35 Business and public service associate professionals</v>
      </c>
      <c r="B18" s="11">
        <v>17.952181147096784</v>
      </c>
      <c r="C18" s="11">
        <v>19.718118752767293</v>
      </c>
      <c r="D18" s="11">
        <v>20.327665085365751</v>
      </c>
      <c r="E18" s="11">
        <v>19.58333549965905</v>
      </c>
      <c r="F18" s="11">
        <v>20.846844645513126</v>
      </c>
      <c r="G18" s="11"/>
      <c r="H18" s="11">
        <f t="shared" si="2"/>
        <v>0.51917956014737499</v>
      </c>
      <c r="I18" s="11">
        <f>'RD T1'!E17</f>
        <v>9.2133186577473616</v>
      </c>
      <c r="J18" s="11">
        <f t="shared" si="5"/>
        <v>9.7324982178947366</v>
      </c>
      <c r="L18" s="10" t="str">
        <f>name!D14</f>
        <v>35 Business and public service associate professionals</v>
      </c>
      <c r="M18" s="11">
        <v>9.9026958858071001</v>
      </c>
      <c r="N18" s="11">
        <v>10.641252010611124</v>
      </c>
      <c r="O18" s="11">
        <v>11.003712519538848</v>
      </c>
      <c r="P18" s="11">
        <v>10.262387753061809</v>
      </c>
      <c r="Q18" s="11">
        <v>10.35555534674597</v>
      </c>
      <c r="R18" s="11"/>
      <c r="S18" s="11">
        <f t="shared" si="3"/>
        <v>-0.6481571727928781</v>
      </c>
      <c r="T18" s="11">
        <f>'RD T1'!T17</f>
        <v>3.9734093823846997</v>
      </c>
      <c r="U18" s="11">
        <f t="shared" si="6"/>
        <v>3.3252522095918216</v>
      </c>
      <c r="W18" s="10" t="str">
        <f>name!D14</f>
        <v>35 Business and public service associate professionals</v>
      </c>
      <c r="X18" s="11">
        <v>8.0494852612897176</v>
      </c>
      <c r="Y18" s="11">
        <v>9.0768667421561862</v>
      </c>
      <c r="Z18" s="11">
        <v>9.3239525658269429</v>
      </c>
      <c r="AA18" s="11">
        <v>9.3209477465972181</v>
      </c>
      <c r="AB18" s="11">
        <v>10.491289298767192</v>
      </c>
      <c r="AC18" s="11"/>
      <c r="AD18" s="11">
        <f t="shared" si="4"/>
        <v>1.1673367329402495</v>
      </c>
      <c r="AE18" s="11">
        <f>'RD T1'!T46</f>
        <v>5.2399092753626624</v>
      </c>
      <c r="AF18" s="11">
        <f t="shared" si="7"/>
        <v>6.4072460083029119</v>
      </c>
    </row>
    <row r="19" spans="1:32" x14ac:dyDescent="0.2">
      <c r="A19" s="10" t="str">
        <f>name!D15</f>
        <v>41 Administrative occupations</v>
      </c>
      <c r="B19" s="11">
        <v>32.685920067305148</v>
      </c>
      <c r="C19" s="11">
        <v>32.107616878531637</v>
      </c>
      <c r="D19" s="11">
        <v>33.410619264764669</v>
      </c>
      <c r="E19" s="11">
        <v>31.109122714183549</v>
      </c>
      <c r="F19" s="11">
        <v>30.079551127698153</v>
      </c>
      <c r="G19" s="11"/>
      <c r="H19" s="11">
        <f t="shared" si="2"/>
        <v>-3.3310681370665165</v>
      </c>
      <c r="I19" s="11">
        <f>'RD T1'!E18</f>
        <v>15.383506910516852</v>
      </c>
      <c r="J19" s="11">
        <f t="shared" si="5"/>
        <v>12.052438773450335</v>
      </c>
      <c r="L19" s="10" t="str">
        <f>name!D15</f>
        <v>41 Administrative occupations</v>
      </c>
      <c r="M19" s="11">
        <v>10.323371852311514</v>
      </c>
      <c r="N19" s="11">
        <v>9.8291559295917175</v>
      </c>
      <c r="O19" s="11">
        <v>11.640422340589616</v>
      </c>
      <c r="P19" s="11">
        <v>11.372729346865327</v>
      </c>
      <c r="Q19" s="11">
        <v>12.696041622114677</v>
      </c>
      <c r="R19" s="11"/>
      <c r="S19" s="11">
        <f t="shared" si="3"/>
        <v>1.0556192815250611</v>
      </c>
      <c r="T19" s="11">
        <f>'RD T1'!T18</f>
        <v>4.5029323626979672</v>
      </c>
      <c r="U19" s="11">
        <f t="shared" si="6"/>
        <v>5.5585516442230283</v>
      </c>
      <c r="W19" s="10" t="str">
        <f>name!D15</f>
        <v>41 Administrative occupations</v>
      </c>
      <c r="X19" s="11">
        <v>22.362548214993605</v>
      </c>
      <c r="Y19" s="11">
        <v>22.278460948939937</v>
      </c>
      <c r="Z19" s="11">
        <v>21.770196924175035</v>
      </c>
      <c r="AA19" s="11">
        <v>19.736393367318239</v>
      </c>
      <c r="AB19" s="11">
        <v>17.3835095055835</v>
      </c>
      <c r="AC19" s="11"/>
      <c r="AD19" s="11">
        <f t="shared" si="4"/>
        <v>-4.386687418591535</v>
      </c>
      <c r="AE19" s="11">
        <f>'RD T1'!T47</f>
        <v>10.880574547818879</v>
      </c>
      <c r="AF19" s="11">
        <f t="shared" si="7"/>
        <v>6.4938871292273443</v>
      </c>
    </row>
    <row r="20" spans="1:32" x14ac:dyDescent="0.2">
      <c r="A20" s="10" t="str">
        <f>name!D16</f>
        <v>42 Secretarial and related occupations</v>
      </c>
      <c r="B20" s="11">
        <v>7.6931144665856133</v>
      </c>
      <c r="C20" s="11">
        <v>6.9488660378585054</v>
      </c>
      <c r="D20" s="11">
        <v>6.7731445110880895</v>
      </c>
      <c r="E20" s="11">
        <v>7.1636569415961047</v>
      </c>
      <c r="F20" s="11">
        <v>5.0997350757031077</v>
      </c>
      <c r="G20" s="11"/>
      <c r="H20" s="11">
        <f t="shared" si="2"/>
        <v>-1.6734094353849818</v>
      </c>
      <c r="I20" s="11">
        <f>'RD T1'!E19</f>
        <v>3.384076756412437</v>
      </c>
      <c r="J20" s="11">
        <f t="shared" si="5"/>
        <v>1.7106673210274552</v>
      </c>
      <c r="L20" s="10" t="str">
        <f>name!D16</f>
        <v>42 Secretarial and related occupations</v>
      </c>
      <c r="M20" s="11">
        <v>0.70441652353892292</v>
      </c>
      <c r="N20" s="11">
        <v>0.52495289478826723</v>
      </c>
      <c r="O20" s="11">
        <v>0.50935938393299707</v>
      </c>
      <c r="P20" s="11">
        <v>0.66613857225840623</v>
      </c>
      <c r="Q20" s="11">
        <v>0.82765386249125639</v>
      </c>
      <c r="R20" s="11"/>
      <c r="S20" s="11">
        <f t="shared" si="3"/>
        <v>0.31829447855825932</v>
      </c>
      <c r="T20" s="11">
        <f>'RD T1'!T19</f>
        <v>0.2347011986234315</v>
      </c>
      <c r="U20" s="11">
        <f t="shared" si="6"/>
        <v>0.55299567718169085</v>
      </c>
      <c r="W20" s="10" t="str">
        <f>name!D16</f>
        <v>42 Secretarial and related occupations</v>
      </c>
      <c r="X20" s="11">
        <v>6.9886979430466925</v>
      </c>
      <c r="Y20" s="11">
        <v>6.4239131430702372</v>
      </c>
      <c r="Z20" s="11">
        <v>6.2637851271550922</v>
      </c>
      <c r="AA20" s="11">
        <v>6.4975183693376977</v>
      </c>
      <c r="AB20" s="11">
        <v>4.2720812132118535</v>
      </c>
      <c r="AC20" s="11"/>
      <c r="AD20" s="11">
        <f t="shared" si="4"/>
        <v>-1.9917039139432386</v>
      </c>
      <c r="AE20" s="11">
        <f>'RD T1'!T48</f>
        <v>3.1493755577890057</v>
      </c>
      <c r="AF20" s="11">
        <f t="shared" si="7"/>
        <v>1.157671643845767</v>
      </c>
    </row>
    <row r="21" spans="1:32" x14ac:dyDescent="0.2">
      <c r="A21" s="10" t="str">
        <f>name!D17</f>
        <v>51 Skilled agricultural and related trades</v>
      </c>
      <c r="B21" s="11">
        <v>8.9841239096406156</v>
      </c>
      <c r="C21" s="11">
        <v>7.8656376167525472</v>
      </c>
      <c r="D21" s="11">
        <v>6.4084719317670196</v>
      </c>
      <c r="E21" s="11">
        <v>6.4436570484951581</v>
      </c>
      <c r="F21" s="11">
        <v>6.514364883286599</v>
      </c>
      <c r="G21" s="11"/>
      <c r="H21" s="11">
        <f t="shared" si="2"/>
        <v>0.10589295151957945</v>
      </c>
      <c r="I21" s="11">
        <f>'RD T1'!E20</f>
        <v>3.6274346786516598</v>
      </c>
      <c r="J21" s="11">
        <f t="shared" si="5"/>
        <v>3.7333276301712393</v>
      </c>
      <c r="L21" s="10" t="str">
        <f>name!D17</f>
        <v>51 Skilled agricultural and related trades</v>
      </c>
      <c r="M21" s="11">
        <v>7.8122570292314419</v>
      </c>
      <c r="N21" s="11">
        <v>6.4631486086634897</v>
      </c>
      <c r="O21" s="11">
        <v>5.0171239578356195</v>
      </c>
      <c r="P21" s="11">
        <v>4.93883176983221</v>
      </c>
      <c r="Q21" s="11">
        <v>4.8811717969742903</v>
      </c>
      <c r="R21" s="11"/>
      <c r="S21" s="11">
        <f t="shared" si="3"/>
        <v>-0.13595216086132922</v>
      </c>
      <c r="T21" s="11">
        <f>'RD T1'!T20</f>
        <v>2.5534678561080302</v>
      </c>
      <c r="U21" s="11">
        <f t="shared" si="6"/>
        <v>2.417515695246701</v>
      </c>
      <c r="W21" s="10" t="str">
        <f>name!D17</f>
        <v>51 Skilled agricultural and related trades</v>
      </c>
      <c r="X21" s="11">
        <v>1.1718668804091794</v>
      </c>
      <c r="Y21" s="11">
        <v>1.4024890080890511</v>
      </c>
      <c r="Z21" s="11">
        <v>1.3913479739313963</v>
      </c>
      <c r="AA21" s="11">
        <v>1.5048252786629448</v>
      </c>
      <c r="AB21" s="11">
        <v>1.6331930863123076</v>
      </c>
      <c r="AC21" s="11"/>
      <c r="AD21" s="11">
        <f t="shared" si="4"/>
        <v>0.24184511238091133</v>
      </c>
      <c r="AE21" s="11">
        <f>'RD T1'!T49</f>
        <v>1.0739668225436283</v>
      </c>
      <c r="AF21" s="11">
        <f t="shared" si="7"/>
        <v>1.3158119349245396</v>
      </c>
    </row>
    <row r="22" spans="1:32" x14ac:dyDescent="0.2">
      <c r="A22" s="10" t="str">
        <f>name!D18</f>
        <v>52 Skilled metal, electrical and electronic trades</v>
      </c>
      <c r="B22" s="11">
        <v>16.735117185855866</v>
      </c>
      <c r="C22" s="11">
        <v>18.030849717711828</v>
      </c>
      <c r="D22" s="11">
        <v>15.121466341630082</v>
      </c>
      <c r="E22" s="11">
        <v>14.82718528602236</v>
      </c>
      <c r="F22" s="11">
        <v>14.04046528854562</v>
      </c>
      <c r="G22" s="11"/>
      <c r="H22" s="11">
        <f t="shared" si="2"/>
        <v>-1.0810010530844618</v>
      </c>
      <c r="I22" s="11">
        <f>'RD T1'!E21</f>
        <v>5.5203909008568584</v>
      </c>
      <c r="J22" s="11">
        <f t="shared" si="5"/>
        <v>4.4393898477723965</v>
      </c>
      <c r="L22" s="10" t="str">
        <f>name!D18</f>
        <v>52 Skilled metal, electrical and electronic trades</v>
      </c>
      <c r="M22" s="11">
        <v>16.506018993226125</v>
      </c>
      <c r="N22" s="11">
        <v>17.640175201341556</v>
      </c>
      <c r="O22" s="11">
        <v>14.806388081501494</v>
      </c>
      <c r="P22" s="11">
        <v>14.146243773034938</v>
      </c>
      <c r="Q22" s="11">
        <v>13.18941944571076</v>
      </c>
      <c r="R22" s="11"/>
      <c r="S22" s="11">
        <f t="shared" si="3"/>
        <v>-1.6169686357907338</v>
      </c>
      <c r="T22" s="11">
        <f>'RD T1'!T21</f>
        <v>5.126357735679119</v>
      </c>
      <c r="U22" s="11">
        <f t="shared" si="6"/>
        <v>3.5093890998883852</v>
      </c>
      <c r="W22" s="10" t="str">
        <f>name!D18</f>
        <v>52 Skilled metal, electrical and electronic trades</v>
      </c>
      <c r="X22" s="11">
        <v>0.22909819262976522</v>
      </c>
      <c r="Y22" s="11">
        <v>0.39067451637030259</v>
      </c>
      <c r="Z22" s="11">
        <v>0.31507826012859486</v>
      </c>
      <c r="AA22" s="11">
        <v>0.68094151298743066</v>
      </c>
      <c r="AB22" s="11">
        <v>0.8510458428348594</v>
      </c>
      <c r="AC22" s="11"/>
      <c r="AD22" s="11">
        <f t="shared" si="4"/>
        <v>0.53596758270626454</v>
      </c>
      <c r="AE22" s="11">
        <f>'RD T1'!T50</f>
        <v>0.39403316517774234</v>
      </c>
      <c r="AF22" s="11">
        <f t="shared" si="7"/>
        <v>0.93000074788400688</v>
      </c>
    </row>
    <row r="23" spans="1:32" x14ac:dyDescent="0.2">
      <c r="A23" s="10" t="str">
        <f>name!D19</f>
        <v>53 Skilled construction and building trades</v>
      </c>
      <c r="B23" s="11">
        <v>12.280382263541712</v>
      </c>
      <c r="C23" s="11">
        <v>15.645699294023268</v>
      </c>
      <c r="D23" s="11">
        <v>12.704436403342074</v>
      </c>
      <c r="E23" s="11">
        <v>12.825375920841902</v>
      </c>
      <c r="F23" s="11">
        <v>11.369175786311885</v>
      </c>
      <c r="G23" s="11"/>
      <c r="H23" s="11">
        <f t="shared" si="2"/>
        <v>-1.3352606170301886</v>
      </c>
      <c r="I23" s="11">
        <f>'RD T1'!E22</f>
        <v>5.2066891587656672</v>
      </c>
      <c r="J23" s="11">
        <f t="shared" si="5"/>
        <v>3.8714285417354786</v>
      </c>
      <c r="L23" s="10" t="str">
        <f>name!D19</f>
        <v>53 Skilled construction and building trades</v>
      </c>
      <c r="M23" s="11">
        <v>12.116482098552373</v>
      </c>
      <c r="N23" s="11">
        <v>15.479769069087819</v>
      </c>
      <c r="O23" s="11">
        <v>12.507887545768314</v>
      </c>
      <c r="P23" s="11">
        <v>12.623108590495507</v>
      </c>
      <c r="Q23" s="11">
        <v>11.138656966591814</v>
      </c>
      <c r="R23" s="11"/>
      <c r="S23" s="11">
        <f t="shared" si="3"/>
        <v>-1.3692305791765005</v>
      </c>
      <c r="T23" s="11">
        <f>'RD T1'!T22</f>
        <v>5.0950138901026039</v>
      </c>
      <c r="U23" s="11">
        <f t="shared" si="6"/>
        <v>3.7257833109261034</v>
      </c>
      <c r="W23" s="10" t="str">
        <f>name!D19</f>
        <v>53 Skilled construction and building trades</v>
      </c>
      <c r="X23" s="11">
        <v>0.16390016498932161</v>
      </c>
      <c r="Y23" s="11">
        <v>0.16593022493545723</v>
      </c>
      <c r="Z23" s="11">
        <v>0.19654885757376747</v>
      </c>
      <c r="AA23" s="11">
        <v>0.20226733034639849</v>
      </c>
      <c r="AB23" s="11">
        <v>0.2305188197200666</v>
      </c>
      <c r="AC23" s="11"/>
      <c r="AD23" s="11">
        <f t="shared" si="4"/>
        <v>3.3969962146299132E-2</v>
      </c>
      <c r="AE23" s="11">
        <f>'RD T1'!T51</f>
        <v>0.11167526866306163</v>
      </c>
      <c r="AF23" s="11">
        <f t="shared" si="7"/>
        <v>0.14564523080936076</v>
      </c>
    </row>
    <row r="24" spans="1:32" x14ac:dyDescent="0.2">
      <c r="A24" s="10" t="str">
        <f>name!D20</f>
        <v>54 Textiles, printing and other skilled trades</v>
      </c>
      <c r="B24" s="11">
        <v>7.0579906435899709</v>
      </c>
      <c r="C24" s="11">
        <v>6.3678481572638796</v>
      </c>
      <c r="D24" s="11">
        <v>6.4841430631733914</v>
      </c>
      <c r="E24" s="11">
        <v>6.2406915831001246</v>
      </c>
      <c r="F24" s="11">
        <v>6.2357357924425791</v>
      </c>
      <c r="G24" s="11"/>
      <c r="H24" s="11">
        <f t="shared" si="2"/>
        <v>-0.24840727073081226</v>
      </c>
      <c r="I24" s="11">
        <f>'RD T1'!E23</f>
        <v>2.6631284114474445</v>
      </c>
      <c r="J24" s="11">
        <f t="shared" si="5"/>
        <v>2.4147211407166322</v>
      </c>
      <c r="L24" s="10" t="str">
        <f>name!D20</f>
        <v>54 Textiles, printing and other skilled trades</v>
      </c>
      <c r="M24" s="11">
        <v>4.5787199350193042</v>
      </c>
      <c r="N24" s="11">
        <v>4.1352422149002219</v>
      </c>
      <c r="O24" s="11">
        <v>3.8550848723079834</v>
      </c>
      <c r="P24" s="11">
        <v>3.6386485516178242</v>
      </c>
      <c r="Q24" s="11">
        <v>3.5218925109576631</v>
      </c>
      <c r="R24" s="11"/>
      <c r="S24" s="11">
        <f t="shared" si="3"/>
        <v>-0.33319236135032027</v>
      </c>
      <c r="T24" s="11">
        <f>'RD T1'!T23</f>
        <v>1.1514206443067694</v>
      </c>
      <c r="U24" s="11">
        <f t="shared" si="6"/>
        <v>0.81822828295644912</v>
      </c>
      <c r="W24" s="10" t="str">
        <f>name!D20</f>
        <v>54 Textiles, printing and other skilled trades</v>
      </c>
      <c r="X24" s="11">
        <v>2.4792707085706684</v>
      </c>
      <c r="Y24" s="11">
        <v>2.2326059423636559</v>
      </c>
      <c r="Z24" s="11">
        <v>2.6290581908654</v>
      </c>
      <c r="AA24" s="11">
        <v>2.602043031482304</v>
      </c>
      <c r="AB24" s="11">
        <v>2.7138432814849192</v>
      </c>
      <c r="AC24" s="11"/>
      <c r="AD24" s="11">
        <f t="shared" si="4"/>
        <v>8.478509061951911E-2</v>
      </c>
      <c r="AE24" s="11">
        <f>'RD T1'!T52</f>
        <v>1.5117077671406753</v>
      </c>
      <c r="AF24" s="11">
        <f t="shared" si="7"/>
        <v>1.5964928577601945</v>
      </c>
    </row>
    <row r="25" spans="1:32" x14ac:dyDescent="0.2">
      <c r="A25" s="10" t="str">
        <f>name!D21</f>
        <v>61 Caring personal service occupations</v>
      </c>
      <c r="B25" s="11">
        <v>25.213647993322173</v>
      </c>
      <c r="C25" s="11">
        <v>26.0085293736438</v>
      </c>
      <c r="D25" s="11">
        <v>25.172227839082897</v>
      </c>
      <c r="E25" s="11">
        <v>27.352325880611431</v>
      </c>
      <c r="F25" s="11">
        <v>30.154847152605036</v>
      </c>
      <c r="G25" s="11"/>
      <c r="H25" s="11">
        <f t="shared" si="2"/>
        <v>4.9826193135221395</v>
      </c>
      <c r="I25" s="11">
        <f>'RD T1'!E24</f>
        <v>15.919868182199604</v>
      </c>
      <c r="J25" s="11">
        <f t="shared" si="5"/>
        <v>20.902487495721743</v>
      </c>
      <c r="L25" s="10" t="str">
        <f>name!D21</f>
        <v>61 Caring personal service occupations</v>
      </c>
      <c r="M25" s="11">
        <v>2.8759422234008665</v>
      </c>
      <c r="N25" s="11">
        <v>2.980639623745577</v>
      </c>
      <c r="O25" s="11">
        <v>2.8020441438932679</v>
      </c>
      <c r="P25" s="11">
        <v>3.449301243976028</v>
      </c>
      <c r="Q25" s="11">
        <v>3.9570595038953074</v>
      </c>
      <c r="R25" s="11"/>
      <c r="S25" s="11">
        <f t="shared" si="3"/>
        <v>1.1550153600020394</v>
      </c>
      <c r="T25" s="11">
        <f>'RD T1'!T24</f>
        <v>1.55622937234035</v>
      </c>
      <c r="U25" s="11">
        <f t="shared" si="6"/>
        <v>2.7112447323423892</v>
      </c>
      <c r="W25" s="10" t="str">
        <f>name!D21</f>
        <v>61 Caring personal service occupations</v>
      </c>
      <c r="X25" s="11">
        <v>22.337705769921303</v>
      </c>
      <c r="Y25" s="11">
        <v>23.027889749898218</v>
      </c>
      <c r="Z25" s="11">
        <v>22.370183695189631</v>
      </c>
      <c r="AA25" s="11">
        <v>23.903024636635404</v>
      </c>
      <c r="AB25" s="11">
        <v>26.197787648709774</v>
      </c>
      <c r="AC25" s="11"/>
      <c r="AD25" s="11">
        <f t="shared" si="4"/>
        <v>3.8276039535201427</v>
      </c>
      <c r="AE25" s="11">
        <f>'RD T1'!T53</f>
        <v>14.363638809859259</v>
      </c>
      <c r="AF25" s="11">
        <f t="shared" si="7"/>
        <v>18.1912427633794</v>
      </c>
    </row>
    <row r="26" spans="1:32" x14ac:dyDescent="0.2">
      <c r="A26" s="10" t="str">
        <f>name!D22</f>
        <v>62 Leisure, travel and related personal service occupations</v>
      </c>
      <c r="B26" s="11">
        <v>7.817482823450562</v>
      </c>
      <c r="C26" s="11">
        <v>7.0889067847778229</v>
      </c>
      <c r="D26" s="11">
        <v>6.449518008869175</v>
      </c>
      <c r="E26" s="11">
        <v>6.5111485933872091</v>
      </c>
      <c r="F26" s="11">
        <v>6.8074361033166246</v>
      </c>
      <c r="G26" s="11"/>
      <c r="H26" s="11">
        <f t="shared" si="2"/>
        <v>0.3579180944474496</v>
      </c>
      <c r="I26" s="11">
        <f>'RD T1'!E25</f>
        <v>3.3914790329702531</v>
      </c>
      <c r="J26" s="11">
        <f t="shared" si="5"/>
        <v>3.7493971274177027</v>
      </c>
      <c r="L26" s="10" t="str">
        <f>name!D22</f>
        <v>62 Leisure, travel and related personal service occupations</v>
      </c>
      <c r="M26" s="11">
        <v>2.0126196303195285</v>
      </c>
      <c r="N26" s="11">
        <v>1.9916611323393227</v>
      </c>
      <c r="O26" s="11">
        <v>1.8602560274433351</v>
      </c>
      <c r="P26" s="11">
        <v>1.8937478851010017</v>
      </c>
      <c r="Q26" s="11">
        <v>2.0275471161568905</v>
      </c>
      <c r="R26" s="11"/>
      <c r="S26" s="11">
        <f t="shared" si="3"/>
        <v>0.16729108871355547</v>
      </c>
      <c r="T26" s="11">
        <f>'RD T1'!T25</f>
        <v>0.83988986613083894</v>
      </c>
      <c r="U26" s="11">
        <f t="shared" si="6"/>
        <v>1.0071809548443944</v>
      </c>
      <c r="W26" s="10" t="str">
        <f>name!D22</f>
        <v>62 Leisure, travel and related personal service occupations</v>
      </c>
      <c r="X26" s="11">
        <v>5.8048631931310313</v>
      </c>
      <c r="Y26" s="11">
        <v>5.097245652438497</v>
      </c>
      <c r="Z26" s="11">
        <v>4.5892619814258362</v>
      </c>
      <c r="AA26" s="11">
        <v>4.6174007082862119</v>
      </c>
      <c r="AB26" s="11">
        <v>4.7798889871597421</v>
      </c>
      <c r="AC26" s="11"/>
      <c r="AD26" s="11">
        <f t="shared" si="4"/>
        <v>0.1906270057339059</v>
      </c>
      <c r="AE26" s="11">
        <f>'RD T1'!T54</f>
        <v>2.5515891668394142</v>
      </c>
      <c r="AF26" s="11">
        <f t="shared" si="7"/>
        <v>2.7422161725733201</v>
      </c>
    </row>
    <row r="27" spans="1:32" x14ac:dyDescent="0.2">
      <c r="A27" s="10" t="str">
        <f>name!D23</f>
        <v>63 Community and civil enforcement occupations</v>
      </c>
      <c r="B27" s="11">
        <v>0.33009356049469962</v>
      </c>
      <c r="C27" s="11">
        <v>0.27919039310809818</v>
      </c>
      <c r="D27" s="11">
        <v>0.34761861616044576</v>
      </c>
      <c r="E27" s="11">
        <v>0.2880609040962665</v>
      </c>
      <c r="F27" s="11">
        <v>0.31602107168699767</v>
      </c>
      <c r="G27" s="11"/>
      <c r="H27" s="11">
        <f t="shared" si="2"/>
        <v>-3.1597544473448091E-2</v>
      </c>
      <c r="I27" s="11">
        <f>'RD T1'!E26</f>
        <v>0.1506444139301131</v>
      </c>
      <c r="J27" s="11">
        <f t="shared" si="5"/>
        <v>0.11904686945666501</v>
      </c>
      <c r="L27" s="10" t="str">
        <f>name!D23</f>
        <v>63 Community and civil enforcement occupations</v>
      </c>
      <c r="M27" s="11">
        <v>0.25021758092577945</v>
      </c>
      <c r="N27" s="11">
        <v>0.18505287079496685</v>
      </c>
      <c r="O27" s="11">
        <v>0.26449606669515918</v>
      </c>
      <c r="P27" s="11">
        <v>0.17872733855687775</v>
      </c>
      <c r="Q27" s="11">
        <v>0.20479543686008497</v>
      </c>
      <c r="R27" s="11"/>
      <c r="S27" s="11">
        <f t="shared" si="3"/>
        <v>-5.9700629835074209E-2</v>
      </c>
      <c r="T27" s="11">
        <f>'RD T1'!T26</f>
        <v>7.9758335160012073E-2</v>
      </c>
      <c r="U27" s="11">
        <f t="shared" si="6"/>
        <v>2.0057705324937863E-2</v>
      </c>
      <c r="W27" s="10" t="str">
        <f>name!D23</f>
        <v>63 Community and civil enforcement occupations</v>
      </c>
      <c r="X27" s="11">
        <v>7.9875979568919758E-2</v>
      </c>
      <c r="Y27" s="11">
        <v>9.4137522313131702E-2</v>
      </c>
      <c r="Z27" s="11">
        <v>8.3122549465286882E-2</v>
      </c>
      <c r="AA27" s="11">
        <v>0.10933356553938905</v>
      </c>
      <c r="AB27" s="11">
        <v>0.11122563482691271</v>
      </c>
      <c r="AC27" s="11"/>
      <c r="AD27" s="11">
        <f t="shared" si="4"/>
        <v>2.8103085361625826E-2</v>
      </c>
      <c r="AE27" s="11">
        <f>'RD T1'!T55</f>
        <v>7.0886078770101044E-2</v>
      </c>
      <c r="AF27" s="11">
        <f t="shared" si="7"/>
        <v>9.898916413172687E-2</v>
      </c>
    </row>
    <row r="28" spans="1:32" x14ac:dyDescent="0.2">
      <c r="A28" s="10" t="str">
        <f>name!D24</f>
        <v>71 Sales occupations</v>
      </c>
      <c r="B28" s="11">
        <v>21.69964583795289</v>
      </c>
      <c r="C28" s="11">
        <v>20.575753062224361</v>
      </c>
      <c r="D28" s="11">
        <v>20.16544975413623</v>
      </c>
      <c r="E28" s="11">
        <v>18.634480059252041</v>
      </c>
      <c r="F28" s="11">
        <v>17.902943171201017</v>
      </c>
      <c r="G28" s="11"/>
      <c r="H28" s="11">
        <f t="shared" si="2"/>
        <v>-2.2625065829352131</v>
      </c>
      <c r="I28" s="11">
        <f>'RD T1'!E27</f>
        <v>8.4394173501779797</v>
      </c>
      <c r="J28" s="11">
        <f t="shared" si="5"/>
        <v>6.1769107672427666</v>
      </c>
      <c r="L28" s="10" t="str">
        <f>name!D24</f>
        <v>71 Sales occupations</v>
      </c>
      <c r="M28" s="11">
        <v>8.6511652597163593</v>
      </c>
      <c r="N28" s="11">
        <v>8.751002120502875</v>
      </c>
      <c r="O28" s="11">
        <v>8.6158399851629799</v>
      </c>
      <c r="P28" s="11">
        <v>8.0782332034808739</v>
      </c>
      <c r="Q28" s="11">
        <v>7.8448287371286129</v>
      </c>
      <c r="R28" s="11"/>
      <c r="S28" s="11">
        <f t="shared" si="3"/>
        <v>-0.77101124803436694</v>
      </c>
      <c r="T28" s="11">
        <f>'RD T1'!T27</f>
        <v>2.6291079691413075</v>
      </c>
      <c r="U28" s="11">
        <f t="shared" si="6"/>
        <v>1.8580967211069406</v>
      </c>
      <c r="W28" s="10" t="str">
        <f>name!D24</f>
        <v>71 Sales occupations</v>
      </c>
      <c r="X28" s="11">
        <v>13.048480578236546</v>
      </c>
      <c r="Y28" s="11">
        <v>11.824750941721527</v>
      </c>
      <c r="Z28" s="11">
        <v>11.549609768973257</v>
      </c>
      <c r="AA28" s="11">
        <v>10.556246855771189</v>
      </c>
      <c r="AB28" s="11">
        <v>10.058114434072433</v>
      </c>
      <c r="AC28" s="11"/>
      <c r="AD28" s="11">
        <f t="shared" si="4"/>
        <v>-1.491495334900824</v>
      </c>
      <c r="AE28" s="11">
        <f>'RD T1'!T56</f>
        <v>5.8103093810366753</v>
      </c>
      <c r="AF28" s="11">
        <f t="shared" si="7"/>
        <v>4.3188140461358513</v>
      </c>
    </row>
    <row r="29" spans="1:32" x14ac:dyDescent="0.2">
      <c r="A29" s="10" t="str">
        <f>name!D25</f>
        <v>72 Customer service occupations</v>
      </c>
      <c r="B29" s="11">
        <v>5.5925423080969301</v>
      </c>
      <c r="C29" s="11">
        <v>6.117705057613537</v>
      </c>
      <c r="D29" s="11">
        <v>6.2533146382595453</v>
      </c>
      <c r="E29" s="11">
        <v>8.1731416089071853</v>
      </c>
      <c r="F29" s="11">
        <v>9.5831391918000417</v>
      </c>
      <c r="G29" s="11"/>
      <c r="H29" s="11">
        <f t="shared" si="2"/>
        <v>3.3298245535404964</v>
      </c>
      <c r="I29" s="11">
        <f>'RD T1'!E28</f>
        <v>3.8323713038014633</v>
      </c>
      <c r="J29" s="11">
        <f t="shared" si="5"/>
        <v>7.1621958573419597</v>
      </c>
      <c r="L29" s="10" t="str">
        <f>name!D25</f>
        <v>72 Customer service occupations</v>
      </c>
      <c r="M29" s="11">
        <v>2.3984690500652617</v>
      </c>
      <c r="N29" s="11">
        <v>2.2719635806558212</v>
      </c>
      <c r="O29" s="11">
        <v>2.5968832335723007</v>
      </c>
      <c r="P29" s="11">
        <v>3.6871526742278848</v>
      </c>
      <c r="Q29" s="11">
        <v>4.4327206978593123</v>
      </c>
      <c r="R29" s="11"/>
      <c r="S29" s="11">
        <f t="shared" si="3"/>
        <v>1.8358374642870117</v>
      </c>
      <c r="T29" s="11">
        <f>'RD T1'!T28</f>
        <v>1.3235283027065061</v>
      </c>
      <c r="U29" s="11">
        <f t="shared" si="6"/>
        <v>3.1593657669935178</v>
      </c>
      <c r="W29" s="10" t="str">
        <f>name!D25</f>
        <v>72 Customer service occupations</v>
      </c>
      <c r="X29" s="11">
        <v>3.1940732580316666</v>
      </c>
      <c r="Y29" s="11">
        <v>3.8457414769577198</v>
      </c>
      <c r="Z29" s="11">
        <v>3.6564314046872335</v>
      </c>
      <c r="AA29" s="11">
        <v>4.4859889346793018</v>
      </c>
      <c r="AB29" s="11">
        <v>5.15041849394074</v>
      </c>
      <c r="AC29" s="11"/>
      <c r="AD29" s="11">
        <f t="shared" si="4"/>
        <v>1.4939870892535065</v>
      </c>
      <c r="AE29" s="11">
        <f>'RD T1'!T57</f>
        <v>2.5088430010949576</v>
      </c>
      <c r="AF29" s="11">
        <f t="shared" si="7"/>
        <v>4.0028300903484642</v>
      </c>
    </row>
    <row r="30" spans="1:32" x14ac:dyDescent="0.2">
      <c r="A30" s="10" t="str">
        <f>name!D26</f>
        <v>81 Process, plant and machine operatives</v>
      </c>
      <c r="B30" s="11">
        <v>14.967783376689285</v>
      </c>
      <c r="C30" s="11">
        <v>15.042487678239608</v>
      </c>
      <c r="D30" s="11">
        <v>13.017748473254601</v>
      </c>
      <c r="E30" s="11">
        <v>15.663004190654918</v>
      </c>
      <c r="F30" s="11">
        <v>15.484841731554255</v>
      </c>
      <c r="G30" s="11"/>
      <c r="H30" s="11">
        <f t="shared" si="2"/>
        <v>2.4670932582996539</v>
      </c>
      <c r="I30" s="11">
        <f>'RD T1'!E29</f>
        <v>6.1673057790845265</v>
      </c>
      <c r="J30" s="11">
        <f t="shared" si="5"/>
        <v>8.6343990373841812</v>
      </c>
      <c r="L30" s="10" t="str">
        <f>name!D26</f>
        <v>81 Process, plant and machine operatives</v>
      </c>
      <c r="M30" s="11">
        <v>11.752458318998668</v>
      </c>
      <c r="N30" s="11">
        <v>11.588688941179846</v>
      </c>
      <c r="O30" s="11">
        <v>9.9459305134405369</v>
      </c>
      <c r="P30" s="11">
        <v>11.807923613973973</v>
      </c>
      <c r="Q30" s="11">
        <v>11.560137189324209</v>
      </c>
      <c r="R30" s="11"/>
      <c r="S30" s="11">
        <f t="shared" si="3"/>
        <v>1.6142066758836719</v>
      </c>
      <c r="T30" s="11">
        <f>'RD T1'!T29</f>
        <v>4.2381575734912964</v>
      </c>
      <c r="U30" s="11">
        <f t="shared" si="6"/>
        <v>5.8523642493749684</v>
      </c>
      <c r="W30" s="10" t="str">
        <f>name!D26</f>
        <v>81 Process, plant and machine operatives</v>
      </c>
      <c r="X30" s="11">
        <v>3.2153250576906065</v>
      </c>
      <c r="Y30" s="11">
        <v>3.4537987370597838</v>
      </c>
      <c r="Z30" s="11">
        <v>3.0718179598140476</v>
      </c>
      <c r="AA30" s="11">
        <v>3.8550805766809497</v>
      </c>
      <c r="AB30" s="11">
        <v>3.9247045422300673</v>
      </c>
      <c r="AC30" s="11"/>
      <c r="AD30" s="11">
        <f t="shared" si="4"/>
        <v>0.85288658241601967</v>
      </c>
      <c r="AE30" s="11">
        <f>'RD T1'!T58</f>
        <v>1.9291482055932307</v>
      </c>
      <c r="AF30" s="11">
        <f t="shared" si="7"/>
        <v>2.7820347880092502</v>
      </c>
    </row>
    <row r="31" spans="1:32" x14ac:dyDescent="0.2">
      <c r="A31" s="10" t="str">
        <f>name!D27</f>
        <v>82 Transport and mobile machine drivers and operatives</v>
      </c>
      <c r="B31" s="11">
        <v>13.370920804432821</v>
      </c>
      <c r="C31" s="11">
        <v>14.758418108945715</v>
      </c>
      <c r="D31" s="11">
        <v>12.929266079131155</v>
      </c>
      <c r="E31" s="11">
        <v>13.993322559622229</v>
      </c>
      <c r="F31" s="11">
        <v>14.362365548211603</v>
      </c>
      <c r="G31" s="11"/>
      <c r="H31" s="11">
        <f t="shared" si="2"/>
        <v>1.4330994690804477</v>
      </c>
      <c r="I31" s="11">
        <f>'RD T1'!E30</f>
        <v>7.4412336504185479</v>
      </c>
      <c r="J31" s="11">
        <f t="shared" si="5"/>
        <v>8.8743331194989956</v>
      </c>
      <c r="L31" s="10" t="str">
        <f>name!D27</f>
        <v>82 Transport and mobile machine drivers and operatives</v>
      </c>
      <c r="M31" s="11">
        <v>12.714324329736082</v>
      </c>
      <c r="N31" s="11">
        <v>14.049083426536786</v>
      </c>
      <c r="O31" s="11">
        <v>12.326204450751364</v>
      </c>
      <c r="P31" s="11">
        <v>13.072943040000947</v>
      </c>
      <c r="Q31" s="11">
        <v>13.289528934136868</v>
      </c>
      <c r="R31" s="11"/>
      <c r="S31" s="11">
        <f t="shared" si="3"/>
        <v>0.96332448338550414</v>
      </c>
      <c r="T31" s="11">
        <f>'RD T1'!T30</f>
        <v>6.8430510150197161</v>
      </c>
      <c r="U31" s="11">
        <f t="shared" si="6"/>
        <v>7.8063754984052203</v>
      </c>
      <c r="W31" s="10" t="str">
        <f>name!D27</f>
        <v>82 Transport and mobile machine drivers and operatives</v>
      </c>
      <c r="X31" s="11">
        <v>0.65659647469674143</v>
      </c>
      <c r="Y31" s="11">
        <v>0.70933468240893671</v>
      </c>
      <c r="Z31" s="11">
        <v>0.60306162837980481</v>
      </c>
      <c r="AA31" s="11">
        <v>0.92037951962128217</v>
      </c>
      <c r="AB31" s="11">
        <v>1.0728366140747634</v>
      </c>
      <c r="AC31" s="11"/>
      <c r="AD31" s="11">
        <f t="shared" si="4"/>
        <v>0.46977498569495857</v>
      </c>
      <c r="AE31" s="11">
        <f>'RD T1'!T59</f>
        <v>0.5981826353988321</v>
      </c>
      <c r="AF31" s="11">
        <f t="shared" si="7"/>
        <v>1.0679576210937907</v>
      </c>
    </row>
    <row r="32" spans="1:32" x14ac:dyDescent="0.2">
      <c r="A32" s="10" t="str">
        <f>name!D28</f>
        <v>91 Elementary trades and related occupations</v>
      </c>
      <c r="B32" s="11">
        <v>8.4504142351770906</v>
      </c>
      <c r="C32" s="11">
        <v>7.5825918952971163</v>
      </c>
      <c r="D32" s="11">
        <v>6.3669994410286801</v>
      </c>
      <c r="E32" s="11">
        <v>5.4013083710095193</v>
      </c>
      <c r="F32" s="11">
        <v>5.1935705238591057</v>
      </c>
      <c r="G32" s="11"/>
      <c r="H32" s="11">
        <f t="shared" si="2"/>
        <v>-1.1734289171695744</v>
      </c>
      <c r="I32" s="11">
        <f>'RD T1'!E31</f>
        <v>2.2032246276726242</v>
      </c>
      <c r="J32" s="11">
        <f t="shared" si="5"/>
        <v>1.0297957105030497</v>
      </c>
      <c r="L32" s="10" t="str">
        <f>name!D28</f>
        <v>91 Elementary trades and related occupations</v>
      </c>
      <c r="M32" s="11">
        <v>6.1380559813411191</v>
      </c>
      <c r="N32" s="11">
        <v>5.6149873609685432</v>
      </c>
      <c r="O32" s="11">
        <v>4.8313950823348568</v>
      </c>
      <c r="P32" s="11">
        <v>4.1223427748348307</v>
      </c>
      <c r="Q32" s="11">
        <v>4.0192386124709572</v>
      </c>
      <c r="R32" s="11"/>
      <c r="S32" s="11">
        <f t="shared" si="3"/>
        <v>-0.81215646986389967</v>
      </c>
      <c r="T32" s="11">
        <f>'RD T1'!T31</f>
        <v>1.4087404401988493</v>
      </c>
      <c r="U32" s="11">
        <f t="shared" si="6"/>
        <v>0.59658397033494959</v>
      </c>
      <c r="W32" s="10" t="str">
        <f>name!D28</f>
        <v>91 Elementary trades and related occupations</v>
      </c>
      <c r="X32" s="11">
        <v>2.3123582538359706</v>
      </c>
      <c r="Y32" s="11">
        <v>1.9676045343285686</v>
      </c>
      <c r="Z32" s="11">
        <v>1.5356043586938197</v>
      </c>
      <c r="AA32" s="11">
        <v>1.2789655961746942</v>
      </c>
      <c r="AB32" s="11">
        <v>1.1743319113881476</v>
      </c>
      <c r="AC32" s="11"/>
      <c r="AD32" s="11">
        <f t="shared" si="4"/>
        <v>-0.3612724473056721</v>
      </c>
      <c r="AE32" s="11">
        <f>'RD T1'!T60</f>
        <v>0.79448418747377458</v>
      </c>
      <c r="AF32" s="11">
        <f t="shared" si="7"/>
        <v>0.43321174016810249</v>
      </c>
    </row>
    <row r="33" spans="1:32" x14ac:dyDescent="0.2">
      <c r="A33" s="10" t="str">
        <f>name!D29</f>
        <v>92 Elementary administration and service occupations</v>
      </c>
      <c r="B33" s="11">
        <v>31.70535784513541</v>
      </c>
      <c r="C33" s="11">
        <v>31.945005655362806</v>
      </c>
      <c r="D33" s="11">
        <v>28.8912432477774</v>
      </c>
      <c r="E33" s="11">
        <v>29.744923856539355</v>
      </c>
      <c r="F33" s="11">
        <v>29.358852054436746</v>
      </c>
      <c r="G33" s="11"/>
      <c r="H33" s="11">
        <f t="shared" ref="H33" si="8">F33-D33</f>
        <v>0.46760880665934579</v>
      </c>
      <c r="I33" s="11">
        <f>'RD T1'!E32</f>
        <v>14.737845070889097</v>
      </c>
      <c r="J33" s="11">
        <f>SUM(H33:I33)</f>
        <v>15.205453877548443</v>
      </c>
      <c r="L33" s="10" t="str">
        <f>name!D29</f>
        <v>92 Elementary administration and service occupations</v>
      </c>
      <c r="M33" s="11">
        <v>15.839167551784975</v>
      </c>
      <c r="N33" s="11">
        <v>14.966737401317509</v>
      </c>
      <c r="O33" s="11">
        <v>14.000292334642728</v>
      </c>
      <c r="P33" s="11">
        <v>15.113114120404465</v>
      </c>
      <c r="Q33" s="11">
        <v>14.817511688940376</v>
      </c>
      <c r="R33" s="11"/>
      <c r="S33" s="11">
        <f t="shared" ref="S33" si="9">Q33-O33</f>
        <v>0.81721935429764869</v>
      </c>
      <c r="T33" s="11">
        <f>'RD T1'!T32</f>
        <v>6.0681080180687914</v>
      </c>
      <c r="U33" s="11">
        <f t="shared" ref="U33" si="10">SUM(S33:T33)</f>
        <v>6.8853273723664401</v>
      </c>
      <c r="W33" s="10" t="str">
        <f>name!D29</f>
        <v>92 Elementary administration and service occupations</v>
      </c>
      <c r="X33" s="11">
        <v>15.866190293350462</v>
      </c>
      <c r="Y33" s="11">
        <v>16.978268254045261</v>
      </c>
      <c r="Z33" s="11">
        <v>14.890950913134681</v>
      </c>
      <c r="AA33" s="11">
        <v>14.631809736134867</v>
      </c>
      <c r="AB33" s="11">
        <v>14.541340365496401</v>
      </c>
      <c r="AC33" s="11"/>
      <c r="AD33" s="11">
        <f t="shared" ref="AD33" si="11">AB33-Z33</f>
        <v>-0.34961054763827981</v>
      </c>
      <c r="AE33" s="11">
        <f>'RD T1'!T61</f>
        <v>8.6697370528203059</v>
      </c>
      <c r="AF33" s="11">
        <f t="shared" ref="AF33" si="12">SUM(AD33:AE33)</f>
        <v>8.3201265051820261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339.30600000000015</v>
      </c>
      <c r="C35" s="34">
        <f>SUM(C8:C33)</f>
        <v>360.46799999999985</v>
      </c>
      <c r="D35" s="34">
        <f>SUM(D8:D33)</f>
        <v>350.45100000000002</v>
      </c>
      <c r="E35" s="34">
        <f>SUM(E8:E33)</f>
        <v>360.00799999999992</v>
      </c>
      <c r="F35" s="34">
        <f>SUM(F8:F33)</f>
        <v>376.80799999999954</v>
      </c>
      <c r="G35" s="11"/>
      <c r="H35" s="34">
        <f>F35-D35</f>
        <v>26.356999999999516</v>
      </c>
      <c r="I35" s="34">
        <f>SUM(I8:I33)</f>
        <v>175.00791466121004</v>
      </c>
      <c r="J35" s="34">
        <f>SUM(J8:J33)</f>
        <v>201.36491466120958</v>
      </c>
      <c r="L35" s="231" t="str">
        <f>name!D3</f>
        <v>All occupations</v>
      </c>
      <c r="M35" s="34">
        <f>SUM(M8:M33)</f>
        <v>185.4582766023471</v>
      </c>
      <c r="N35" s="34">
        <f>SUM(N8:N33)</f>
        <v>197.68435330658113</v>
      </c>
      <c r="O35" s="34">
        <f>SUM(O8:O33)</f>
        <v>189.38895370827774</v>
      </c>
      <c r="P35" s="34">
        <f>SUM(P8:P33)</f>
        <v>193.71429954350108</v>
      </c>
      <c r="Q35" s="34">
        <f>SUM(Q8:Q33)</f>
        <v>200.47246598464679</v>
      </c>
      <c r="R35" s="11"/>
      <c r="S35" s="34">
        <f>Q35-O35</f>
        <v>11.083512276369049</v>
      </c>
      <c r="T35" s="34">
        <f>SUM(T8:T33)</f>
        <v>78.864215563703112</v>
      </c>
      <c r="U35" s="34">
        <f>SUM(U8:U33)</f>
        <v>89.947727840072162</v>
      </c>
      <c r="W35" s="231" t="str">
        <f>name!D3</f>
        <v>All occupations</v>
      </c>
      <c r="X35" s="34">
        <f>SUM(X8:X33)</f>
        <v>153.84772339765297</v>
      </c>
      <c r="Y35" s="34">
        <f>SUM(Y8:Y33)</f>
        <v>162.78364669341886</v>
      </c>
      <c r="Z35" s="34">
        <f>SUM(Z8:Z33)</f>
        <v>161.06204629172234</v>
      </c>
      <c r="AA35" s="34">
        <f>SUM(AA8:AA33)</f>
        <v>166.2937004564989</v>
      </c>
      <c r="AB35" s="34">
        <f>SUM(AB8:AB33)</f>
        <v>176.33553401535315</v>
      </c>
      <c r="AC35" s="11"/>
      <c r="AD35" s="34">
        <f t="shared" ref="AD35" si="13">AB35-Z35</f>
        <v>15.273487723630808</v>
      </c>
      <c r="AE35" s="34">
        <f>SUM(AE8:AE33)</f>
        <v>96.143699097506882</v>
      </c>
      <c r="AF35" s="34">
        <f>SUM(AF8:AF33)</f>
        <v>111.41718682113769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The Marches (Continued)</v>
      </c>
      <c r="L38" s="19" t="str">
        <f>CONCATENATE(L$1," (Continued)")</f>
        <v>Occupation Table 2.1  Males: Employment Change by Occupation (SOC 2020) and Replacement Demand, 2015-2035, The Marches (Continued)</v>
      </c>
      <c r="W38" s="19" t="str">
        <f>CONCATENATE(W$1," (Continued)")</f>
        <v>Occupation Table 2.2  Females: Employment Change by Occupation (SOC 2020) and Replacement Demand, 2015-2035, The Marches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5.6507458187003454</v>
      </c>
      <c r="C45" s="173">
        <f t="shared" si="20"/>
        <v>6.5103678690438693</v>
      </c>
      <c r="D45" s="173">
        <f t="shared" si="20"/>
        <v>6.8555286097760018</v>
      </c>
      <c r="E45" s="173">
        <f t="shared" si="20"/>
        <v>6.2654014113205756</v>
      </c>
      <c r="F45" s="173">
        <f t="shared" si="20"/>
        <v>6.6687912653944235</v>
      </c>
      <c r="H45" s="68">
        <f t="shared" ref="H45:H70" si="21">IF(D8&gt;0,(H8/D8)*100,0)</f>
        <v>4.592125244832749</v>
      </c>
      <c r="I45" s="69">
        <f t="shared" ref="I45:I70" si="22">IF(D8&gt;0,I8/D8*100,0)</f>
        <v>49.942454858996825</v>
      </c>
      <c r="J45" s="69">
        <f t="shared" ref="J45:J70" si="23">IF(D8&gt;0,(J8/D8)*100,0)</f>
        <v>54.534580103829576</v>
      </c>
      <c r="L45" t="str">
        <f t="shared" ref="L45:L70" si="24">L8</f>
        <v>11 Corporate managers and directors</v>
      </c>
      <c r="M45" s="173">
        <f t="shared" ref="M45:Q45" si="25">M8/M$35*100</f>
        <v>7.3519797935584563</v>
      </c>
      <c r="N45" s="173">
        <f t="shared" si="25"/>
        <v>8.1729479497794113</v>
      </c>
      <c r="O45" s="173">
        <f t="shared" si="25"/>
        <v>8.6488168538176637</v>
      </c>
      <c r="P45" s="173">
        <f t="shared" si="25"/>
        <v>7.6898758500667794</v>
      </c>
      <c r="Q45" s="173">
        <f t="shared" si="25"/>
        <v>7.9615549170505506</v>
      </c>
      <c r="S45" s="68">
        <f t="shared" ref="S45:S70" si="26">IF(O8&gt;0,(S8/O8)*100,0)</f>
        <v>-2.5591009636975461</v>
      </c>
      <c r="T45" s="69">
        <f t="shared" ref="T45:T70" si="27">IF(O8&gt;0,T8/O8*100,0)</f>
        <v>43.833970999007057</v>
      </c>
      <c r="U45" s="69">
        <f t="shared" ref="U45:U70" si="28">IF(O8&gt;0,(U8/O8)*100,0)</f>
        <v>41.274870035309512</v>
      </c>
      <c r="W45" t="str">
        <f t="shared" ref="W45:W70" si="29">W8</f>
        <v>11 Corporate managers and directors</v>
      </c>
      <c r="X45" s="173">
        <f t="shared" ref="X45:AB45" si="30">X8/X$35*100</f>
        <v>3.5999652539528997</v>
      </c>
      <c r="Y45" s="173">
        <f t="shared" si="30"/>
        <v>4.4913317142659404</v>
      </c>
      <c r="Z45" s="173">
        <f t="shared" si="30"/>
        <v>4.7468444594377424</v>
      </c>
      <c r="AA45" s="173">
        <f t="shared" si="30"/>
        <v>4.6060416919695166</v>
      </c>
      <c r="AB45" s="173">
        <f t="shared" si="30"/>
        <v>5.1990732154847947</v>
      </c>
      <c r="AD45" s="68">
        <f t="shared" ref="AD45:AD70" si="31">IF(Z8&gt;0,(AD8/Z8)*100,0)</f>
        <v>19.913355783956725</v>
      </c>
      <c r="AE45" s="69">
        <f t="shared" ref="AE45:AE70" si="32">IF(Z8&gt;0,AE8/Z8*100,0)</f>
        <v>63.0296495210508</v>
      </c>
      <c r="AF45" s="69">
        <f t="shared" ref="AF45:AF70" si="33">IF(Z8&gt;0,(AF8/Z8)*100,0)</f>
        <v>82.943005305007517</v>
      </c>
    </row>
    <row r="46" spans="1:32" x14ac:dyDescent="0.2">
      <c r="A46" t="str">
        <f t="shared" si="19"/>
        <v>12 Other managers and proprietors</v>
      </c>
      <c r="B46" s="173">
        <f t="shared" si="20"/>
        <v>2.692315803764683</v>
      </c>
      <c r="C46" s="173">
        <f t="shared" si="20"/>
        <v>2.7162855177479504</v>
      </c>
      <c r="D46" s="173">
        <f t="shared" si="20"/>
        <v>2.9050691772938322</v>
      </c>
      <c r="E46" s="173">
        <f t="shared" si="20"/>
        <v>3.5193518640123851</v>
      </c>
      <c r="F46" s="173">
        <f t="shared" si="20"/>
        <v>4.0492420857254583</v>
      </c>
      <c r="H46" s="68">
        <f t="shared" si="21"/>
        <v>49.868401328812695</v>
      </c>
      <c r="I46" s="69">
        <f t="shared" si="22"/>
        <v>75.024342142591465</v>
      </c>
      <c r="J46" s="69">
        <f t="shared" si="23"/>
        <v>124.89274347140417</v>
      </c>
      <c r="L46" t="str">
        <f t="shared" si="24"/>
        <v>12 Other managers and proprietors</v>
      </c>
      <c r="M46" s="173">
        <f t="shared" ref="M46:Q46" si="34">M9/M$35*100</f>
        <v>2.9661959336919574</v>
      </c>
      <c r="N46" s="173">
        <f t="shared" si="34"/>
        <v>3.0563632315253231</v>
      </c>
      <c r="O46" s="173">
        <f t="shared" si="34"/>
        <v>3.0039497848268204</v>
      </c>
      <c r="P46" s="173">
        <f t="shared" si="34"/>
        <v>3.7793136981051947</v>
      </c>
      <c r="Q46" s="173">
        <f t="shared" si="34"/>
        <v>4.3209321131432299</v>
      </c>
      <c r="S46" s="68">
        <f t="shared" si="26"/>
        <v>52.259662352124003</v>
      </c>
      <c r="T46" s="69">
        <f t="shared" si="27"/>
        <v>68.810964748060016</v>
      </c>
      <c r="U46" s="69">
        <f t="shared" si="28"/>
        <v>121.07062710018404</v>
      </c>
      <c r="W46" t="str">
        <f t="shared" si="29"/>
        <v>12 Other managers and proprietors</v>
      </c>
      <c r="X46" s="173">
        <f t="shared" ref="X46:AB46" si="35">X9/X$35*100</f>
        <v>2.3621624822192455</v>
      </c>
      <c r="Y46" s="173">
        <f t="shared" si="35"/>
        <v>2.3032953661716289</v>
      </c>
      <c r="Z46" s="173">
        <f t="shared" si="35"/>
        <v>2.7887978692241742</v>
      </c>
      <c r="AA46" s="173">
        <f t="shared" si="35"/>
        <v>3.2165242496103135</v>
      </c>
      <c r="AB46" s="173">
        <f t="shared" si="35"/>
        <v>3.7403629361881006</v>
      </c>
      <c r="AD46" s="68">
        <f t="shared" si="31"/>
        <v>46.83964699936822</v>
      </c>
      <c r="AE46" s="69">
        <f t="shared" si="32"/>
        <v>82.894162083079308</v>
      </c>
      <c r="AF46" s="69">
        <f t="shared" si="33"/>
        <v>129.73380908244752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4.7304367050736378</v>
      </c>
      <c r="C47" s="173">
        <f t="shared" si="20"/>
        <v>5.3468471047002941</v>
      </c>
      <c r="D47" s="173">
        <f t="shared" si="20"/>
        <v>5.7884181504511396</v>
      </c>
      <c r="E47" s="173">
        <f t="shared" si="20"/>
        <v>5.8909619341562198</v>
      </c>
      <c r="F47" s="173">
        <f t="shared" si="20"/>
        <v>6.2949864028467513</v>
      </c>
      <c r="H47" s="68">
        <f t="shared" si="21"/>
        <v>16.930474185319493</v>
      </c>
      <c r="I47" s="69">
        <f t="shared" si="22"/>
        <v>39.263001070647135</v>
      </c>
      <c r="J47" s="69">
        <f t="shared" si="23"/>
        <v>56.193475255966632</v>
      </c>
      <c r="L47" t="str">
        <f t="shared" si="24"/>
        <v>21 Science, research, engineering and technology professionals</v>
      </c>
      <c r="M47" s="173">
        <f t="shared" ref="M47:Q47" si="36">M10/M$35*100</f>
        <v>7.2374112925028866</v>
      </c>
      <c r="N47" s="173">
        <f t="shared" si="36"/>
        <v>8.2490639230171219</v>
      </c>
      <c r="O47" s="173">
        <f t="shared" si="36"/>
        <v>8.7618747026694415</v>
      </c>
      <c r="P47" s="173">
        <f t="shared" si="36"/>
        <v>8.7079025610401981</v>
      </c>
      <c r="Q47" s="173">
        <f t="shared" si="36"/>
        <v>9.1517805212064367</v>
      </c>
      <c r="S47" s="68">
        <f t="shared" si="26"/>
        <v>10.562702524122544</v>
      </c>
      <c r="T47" s="69">
        <f t="shared" si="27"/>
        <v>33.912427087788224</v>
      </c>
      <c r="U47" s="69">
        <f t="shared" si="28"/>
        <v>44.475129611910774</v>
      </c>
      <c r="W47" t="str">
        <f t="shared" si="29"/>
        <v>21 Science, research, engineering and technology professionals</v>
      </c>
      <c r="X47" s="173">
        <f t="shared" ref="X47:AB47" si="37">X10/X$35*100</f>
        <v>1.7083628244691711</v>
      </c>
      <c r="Y47" s="173">
        <f t="shared" si="37"/>
        <v>1.8223969124461854</v>
      </c>
      <c r="Z47" s="173">
        <f t="shared" si="37"/>
        <v>2.2920027112627812</v>
      </c>
      <c r="AA47" s="173">
        <f t="shared" si="37"/>
        <v>2.6095286694295039</v>
      </c>
      <c r="AB47" s="173">
        <f t="shared" si="37"/>
        <v>3.0471522954674604</v>
      </c>
      <c r="AD47" s="68">
        <f t="shared" si="31"/>
        <v>45.554507286059142</v>
      </c>
      <c r="AE47" s="69">
        <f t="shared" si="32"/>
        <v>63.314586922348802</v>
      </c>
      <c r="AF47" s="69">
        <f t="shared" si="33"/>
        <v>108.86909420840796</v>
      </c>
    </row>
    <row r="48" spans="1:32" x14ac:dyDescent="0.2">
      <c r="A48" t="str">
        <f t="shared" si="19"/>
        <v>22 Health professionals</v>
      </c>
      <c r="B48" s="173">
        <f t="shared" si="20"/>
        <v>4.1226683589859965</v>
      </c>
      <c r="C48" s="173">
        <f t="shared" si="20"/>
        <v>4.7826740727733501</v>
      </c>
      <c r="D48" s="173">
        <f t="shared" si="20"/>
        <v>4.8480828915264809</v>
      </c>
      <c r="E48" s="173">
        <f t="shared" si="20"/>
        <v>5.1094109525755513</v>
      </c>
      <c r="F48" s="173">
        <f t="shared" si="20"/>
        <v>5.3395939586527241</v>
      </c>
      <c r="H48" s="68">
        <f t="shared" si="21"/>
        <v>18.421622606106222</v>
      </c>
      <c r="I48" s="69">
        <f t="shared" si="22"/>
        <v>58.604816199018387</v>
      </c>
      <c r="J48" s="69">
        <f t="shared" si="23"/>
        <v>77.026438805124613</v>
      </c>
      <c r="L48" t="str">
        <f t="shared" si="24"/>
        <v>22 Health professionals</v>
      </c>
      <c r="M48" s="173">
        <f t="shared" ref="M48:Q48" si="38">M11/M$35*100</f>
        <v>1.7743720919189212</v>
      </c>
      <c r="N48" s="173">
        <f t="shared" si="38"/>
        <v>2.0846158445460441</v>
      </c>
      <c r="O48" s="173">
        <f t="shared" si="38"/>
        <v>2.2930962108822812</v>
      </c>
      <c r="P48" s="173">
        <f t="shared" si="38"/>
        <v>2.390971166255059</v>
      </c>
      <c r="Q48" s="173">
        <f t="shared" si="38"/>
        <v>2.4943404152346651</v>
      </c>
      <c r="S48" s="68">
        <f t="shared" si="26"/>
        <v>15.141937927077848</v>
      </c>
      <c r="T48" s="69">
        <f t="shared" si="27"/>
        <v>41.619262344688998</v>
      </c>
      <c r="U48" s="69">
        <f t="shared" si="28"/>
        <v>56.761200271766853</v>
      </c>
      <c r="W48" t="str">
        <f t="shared" si="29"/>
        <v>22 Health professionals</v>
      </c>
      <c r="X48" s="173">
        <f t="shared" ref="X48:AB48" si="39">X11/X$35*100</f>
        <v>6.9534608401741096</v>
      </c>
      <c r="Y48" s="173">
        <f t="shared" si="39"/>
        <v>8.0591942077174483</v>
      </c>
      <c r="Z48" s="173">
        <f t="shared" si="39"/>
        <v>7.8524297586298282</v>
      </c>
      <c r="AA48" s="173">
        <f t="shared" si="39"/>
        <v>8.27610131795117</v>
      </c>
      <c r="AB48" s="173">
        <f t="shared" si="39"/>
        <v>8.5743078090721507</v>
      </c>
      <c r="AD48" s="68">
        <f t="shared" si="31"/>
        <v>19.54781279556423</v>
      </c>
      <c r="AE48" s="69">
        <f t="shared" si="32"/>
        <v>64.437378163153795</v>
      </c>
      <c r="AF48" s="69">
        <f t="shared" si="33"/>
        <v>83.985190958718022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3.7294581813647052</v>
      </c>
      <c r="C49" s="173">
        <f t="shared" si="20"/>
        <v>3.5603376372581175</v>
      </c>
      <c r="D49" s="173">
        <f t="shared" si="20"/>
        <v>3.8960720101433282</v>
      </c>
      <c r="E49" s="173">
        <f t="shared" si="20"/>
        <v>4.0430903769051652</v>
      </c>
      <c r="F49" s="173">
        <f t="shared" si="20"/>
        <v>4.3729700883424583</v>
      </c>
      <c r="H49" s="68">
        <f t="shared" si="21"/>
        <v>20.681956577117404</v>
      </c>
      <c r="I49" s="69">
        <f t="shared" si="22"/>
        <v>55.889497778830389</v>
      </c>
      <c r="J49" s="69">
        <f t="shared" si="23"/>
        <v>76.571454355947793</v>
      </c>
      <c r="L49" t="str">
        <f t="shared" si="24"/>
        <v>23 Teaching and other educational professionals</v>
      </c>
      <c r="M49" s="173">
        <f t="shared" ref="M49:Q49" si="40">M12/M$35*100</f>
        <v>2.2812325274311829</v>
      </c>
      <c r="N49" s="173">
        <f t="shared" si="40"/>
        <v>2.0618178747553171</v>
      </c>
      <c r="O49" s="173">
        <f t="shared" si="40"/>
        <v>2.3305628894272208</v>
      </c>
      <c r="P49" s="173">
        <f t="shared" si="40"/>
        <v>2.4693928646506786</v>
      </c>
      <c r="Q49" s="173">
        <f t="shared" si="40"/>
        <v>2.6105436309009593</v>
      </c>
      <c r="S49" s="68">
        <f t="shared" si="26"/>
        <v>18.568743411114408</v>
      </c>
      <c r="T49" s="69">
        <f t="shared" si="27"/>
        <v>47.333737181420453</v>
      </c>
      <c r="U49" s="69">
        <f t="shared" si="28"/>
        <v>65.902480592534857</v>
      </c>
      <c r="W49" t="str">
        <f t="shared" si="29"/>
        <v>23 Teaching and other educational professionals</v>
      </c>
      <c r="X49" s="173">
        <f t="shared" ref="X49:AB49" si="41">X12/X$35*100</f>
        <v>5.4752456911064105</v>
      </c>
      <c r="Y49" s="173">
        <f t="shared" si="41"/>
        <v>5.3801390496531498</v>
      </c>
      <c r="Z49" s="173">
        <f t="shared" si="41"/>
        <v>5.7369162140979677</v>
      </c>
      <c r="AA49" s="173">
        <f t="shared" si="41"/>
        <v>5.8762789489489569</v>
      </c>
      <c r="AB49" s="173">
        <f t="shared" si="41"/>
        <v>6.3766387193576746</v>
      </c>
      <c r="AD49" s="68">
        <f t="shared" si="31"/>
        <v>21.691411800478619</v>
      </c>
      <c r="AE49" s="69">
        <f t="shared" si="32"/>
        <v>59.976476491546691</v>
      </c>
      <c r="AF49" s="69">
        <f t="shared" si="33"/>
        <v>81.66788829202531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4.6319633089390484</v>
      </c>
      <c r="C50" s="173">
        <f t="shared" si="20"/>
        <v>5.3894174635062724</v>
      </c>
      <c r="D50" s="173">
        <f t="shared" si="20"/>
        <v>6.0537905857200611</v>
      </c>
      <c r="E50" s="173">
        <f t="shared" si="20"/>
        <v>6.5943121296862532</v>
      </c>
      <c r="F50" s="173">
        <f t="shared" si="20"/>
        <v>7.2150549889243578</v>
      </c>
      <c r="H50" s="68">
        <f t="shared" si="21"/>
        <v>28.14600247301593</v>
      </c>
      <c r="I50" s="69">
        <f t="shared" si="22"/>
        <v>54.87429850753194</v>
      </c>
      <c r="J50" s="69">
        <f t="shared" si="23"/>
        <v>83.020300980547873</v>
      </c>
      <c r="L50" t="str">
        <f t="shared" si="24"/>
        <v>24 Business, media and public service professionals</v>
      </c>
      <c r="M50" s="173">
        <f t="shared" ref="M50:Q50" si="42">M13/M$35*100</f>
        <v>5.1313310727816779</v>
      </c>
      <c r="N50" s="173">
        <f t="shared" si="42"/>
        <v>5.7687506555477714</v>
      </c>
      <c r="O50" s="173">
        <f t="shared" si="42"/>
        <v>6.5931422021782229</v>
      </c>
      <c r="P50" s="173">
        <f t="shared" si="42"/>
        <v>7.2568288737150004</v>
      </c>
      <c r="Q50" s="173">
        <f t="shared" si="42"/>
        <v>7.7711789982608801</v>
      </c>
      <c r="S50" s="68">
        <f t="shared" si="26"/>
        <v>24.7655132469297</v>
      </c>
      <c r="T50" s="69">
        <f t="shared" si="27"/>
        <v>48.560853267761814</v>
      </c>
      <c r="U50" s="69">
        <f t="shared" si="28"/>
        <v>73.326366514691529</v>
      </c>
      <c r="W50" t="str">
        <f t="shared" si="29"/>
        <v>24 Business, media and public service professionals</v>
      </c>
      <c r="X50" s="173">
        <f t="shared" ref="X50:AB50" si="43">X13/X$35*100</f>
        <v>4.0299921986247007</v>
      </c>
      <c r="Y50" s="173">
        <f t="shared" si="43"/>
        <v>4.9287554849865387</v>
      </c>
      <c r="Z50" s="173">
        <f t="shared" si="43"/>
        <v>5.4195801017872389</v>
      </c>
      <c r="AA50" s="173">
        <f t="shared" si="43"/>
        <v>5.8225512833459456</v>
      </c>
      <c r="AB50" s="173">
        <f t="shared" si="43"/>
        <v>6.5828083338896599</v>
      </c>
      <c r="AD50" s="68">
        <f t="shared" si="31"/>
        <v>32.981796468042432</v>
      </c>
      <c r="AE50" s="69">
        <f t="shared" si="32"/>
        <v>63.905689686894704</v>
      </c>
      <c r="AF50" s="69">
        <f t="shared" si="33"/>
        <v>96.887486154937136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1.5180308183612401</v>
      </c>
      <c r="C51" s="173">
        <f t="shared" si="20"/>
        <v>1.7135471449480328</v>
      </c>
      <c r="D51" s="173">
        <f t="shared" si="20"/>
        <v>1.9114883255902098</v>
      </c>
      <c r="E51" s="173">
        <f t="shared" si="20"/>
        <v>1.6338779071753191</v>
      </c>
      <c r="F51" s="173">
        <f t="shared" si="20"/>
        <v>1.6768675898808829</v>
      </c>
      <c r="H51" s="68">
        <f t="shared" si="21"/>
        <v>-5.67649465004168</v>
      </c>
      <c r="I51" s="69">
        <f t="shared" si="22"/>
        <v>36.366144402563414</v>
      </c>
      <c r="J51" s="69">
        <f t="shared" si="23"/>
        <v>30.689649752521731</v>
      </c>
      <c r="L51" t="str">
        <f t="shared" si="24"/>
        <v>31 Science, engineering and technology associate professionals</v>
      </c>
      <c r="M51" s="173">
        <f t="shared" ref="M51:Q51" si="44">M14/M$35*100</f>
        <v>2.1273497462478299</v>
      </c>
      <c r="N51" s="173">
        <f t="shared" si="44"/>
        <v>2.480104282224993</v>
      </c>
      <c r="O51" s="173">
        <f t="shared" si="44"/>
        <v>2.700569888459841</v>
      </c>
      <c r="P51" s="173">
        <f t="shared" si="44"/>
        <v>2.1941199791504959</v>
      </c>
      <c r="Q51" s="173">
        <f t="shared" si="44"/>
        <v>2.1757775419810779</v>
      </c>
      <c r="S51" s="68">
        <f t="shared" si="26"/>
        <v>-14.717650476860895</v>
      </c>
      <c r="T51" s="69">
        <f t="shared" si="27"/>
        <v>30.637328331259312</v>
      </c>
      <c r="U51" s="69">
        <f t="shared" si="28"/>
        <v>15.919677854398417</v>
      </c>
      <c r="W51" t="str">
        <f t="shared" si="29"/>
        <v>31 Science, engineering and technology associate professionals</v>
      </c>
      <c r="X51" s="173">
        <f t="shared" ref="X51:AB51" si="45">X14/X$35*100</f>
        <v>0.78351726319503667</v>
      </c>
      <c r="Y51" s="173">
        <f t="shared" si="45"/>
        <v>0.78264066242809094</v>
      </c>
      <c r="Z51" s="173">
        <f t="shared" si="45"/>
        <v>0.98362645481965016</v>
      </c>
      <c r="AA51" s="173">
        <f t="shared" si="45"/>
        <v>0.98125606852749203</v>
      </c>
      <c r="AB51" s="173">
        <f t="shared" si="45"/>
        <v>1.1096664924940105</v>
      </c>
      <c r="AD51" s="68">
        <f t="shared" si="31"/>
        <v>23.511926709884591</v>
      </c>
      <c r="AE51" s="69">
        <f t="shared" si="32"/>
        <v>54.861024989260407</v>
      </c>
      <c r="AF51" s="69">
        <f t="shared" si="33"/>
        <v>78.372951699145005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1.7343576795896005</v>
      </c>
      <c r="C52" s="173">
        <f t="shared" si="20"/>
        <v>1.9246001710165606</v>
      </c>
      <c r="D52" s="173">
        <f t="shared" si="20"/>
        <v>1.9979020927328881</v>
      </c>
      <c r="E52" s="173">
        <f t="shared" si="20"/>
        <v>1.9879919894450242</v>
      </c>
      <c r="F52" s="173">
        <f t="shared" si="20"/>
        <v>2.0957531512057219</v>
      </c>
      <c r="H52" s="68">
        <f t="shared" si="21"/>
        <v>12.786920038333252</v>
      </c>
      <c r="I52" s="69">
        <f t="shared" si="22"/>
        <v>60.102665325042373</v>
      </c>
      <c r="J52" s="69">
        <f t="shared" si="23"/>
        <v>72.889585363375616</v>
      </c>
      <c r="L52" t="str">
        <f t="shared" si="24"/>
        <v>32 Health and social care associate professionals</v>
      </c>
      <c r="M52" s="173">
        <f t="shared" ref="M52:Q52" si="46">M15/M$35*100</f>
        <v>0.73568827123221325</v>
      </c>
      <c r="N52" s="173">
        <f t="shared" si="46"/>
        <v>0.75689632652646421</v>
      </c>
      <c r="O52" s="173">
        <f t="shared" si="46"/>
        <v>0.83551550777528349</v>
      </c>
      <c r="P52" s="173">
        <f t="shared" si="46"/>
        <v>0.76385793632566612</v>
      </c>
      <c r="Q52" s="173">
        <f t="shared" si="46"/>
        <v>0.77531346046418115</v>
      </c>
      <c r="S52" s="68">
        <f t="shared" si="26"/>
        <v>-1.7748056751346584</v>
      </c>
      <c r="T52" s="69">
        <f t="shared" si="27"/>
        <v>45.736874139872349</v>
      </c>
      <c r="U52" s="69">
        <f t="shared" si="28"/>
        <v>43.962068464737683</v>
      </c>
      <c r="W52" t="str">
        <f t="shared" si="29"/>
        <v>32 Health and social care associate professionals</v>
      </c>
      <c r="X52" s="173">
        <f t="shared" ref="X52:AB52" si="47">X15/X$35*100</f>
        <v>2.9382201955835936</v>
      </c>
      <c r="Y52" s="173">
        <f t="shared" si="47"/>
        <v>3.3426589505104438</v>
      </c>
      <c r="Z52" s="173">
        <f t="shared" si="47"/>
        <v>3.3647242845416634</v>
      </c>
      <c r="AA52" s="173">
        <f t="shared" si="47"/>
        <v>3.4139766779593952</v>
      </c>
      <c r="AB52" s="173">
        <f t="shared" si="47"/>
        <v>3.5969355559042078</v>
      </c>
      <c r="AD52" s="68">
        <f t="shared" si="31"/>
        <v>17.038783513299212</v>
      </c>
      <c r="AE52" s="69">
        <f t="shared" si="32"/>
        <v>64.297318076448093</v>
      </c>
      <c r="AF52" s="69">
        <f t="shared" si="33"/>
        <v>81.336101589747287</v>
      </c>
    </row>
    <row r="53" spans="1:32" x14ac:dyDescent="0.2">
      <c r="A53" t="str">
        <f t="shared" si="19"/>
        <v>33 Protective service occupations</v>
      </c>
      <c r="B53" s="173">
        <f t="shared" si="20"/>
        <v>1.0281126485169219</v>
      </c>
      <c r="C53" s="173">
        <f t="shared" si="20"/>
        <v>0.94533184351100608</v>
      </c>
      <c r="D53" s="173">
        <f t="shared" si="20"/>
        <v>1.0320489029176405</v>
      </c>
      <c r="E53" s="173">
        <f t="shared" si="20"/>
        <v>1.2100662933005484</v>
      </c>
      <c r="F53" s="173">
        <f t="shared" si="20"/>
        <v>1.3614091637531733</v>
      </c>
      <c r="H53" s="68">
        <f t="shared" si="21"/>
        <v>41.834278623699724</v>
      </c>
      <c r="I53" s="69">
        <f t="shared" si="22"/>
        <v>43.850010506261057</v>
      </c>
      <c r="J53" s="69">
        <f t="shared" si="23"/>
        <v>85.684289129960774</v>
      </c>
      <c r="L53" t="str">
        <f t="shared" si="24"/>
        <v>33 Protective service occupations</v>
      </c>
      <c r="M53" s="173">
        <f t="shared" ref="M53:Q53" si="48">M16/M$35*100</f>
        <v>1.4382879797365518</v>
      </c>
      <c r="N53" s="173">
        <f t="shared" si="48"/>
        <v>1.2783789523697804</v>
      </c>
      <c r="O53" s="173">
        <f t="shared" si="48"/>
        <v>1.3852024118713291</v>
      </c>
      <c r="P53" s="173">
        <f t="shared" si="48"/>
        <v>1.5715138489096823</v>
      </c>
      <c r="Q53" s="173">
        <f t="shared" si="48"/>
        <v>1.6682033133363645</v>
      </c>
      <c r="S53" s="68">
        <f t="shared" si="26"/>
        <v>27.478172304266778</v>
      </c>
      <c r="T53" s="69">
        <f t="shared" si="27"/>
        <v>33.399294005909638</v>
      </c>
      <c r="U53" s="69">
        <f t="shared" si="28"/>
        <v>60.877466310176423</v>
      </c>
      <c r="W53" t="str">
        <f t="shared" si="29"/>
        <v>33 Protective service occupations</v>
      </c>
      <c r="X53" s="173">
        <f t="shared" ref="X53:AB53" si="49">X16/X$35*100</f>
        <v>0.5336600277513337</v>
      </c>
      <c r="Y53" s="173">
        <f t="shared" si="49"/>
        <v>0.54087965391624304</v>
      </c>
      <c r="Z53" s="173">
        <f t="shared" si="49"/>
        <v>0.61678425740329967</v>
      </c>
      <c r="AA53" s="173">
        <f t="shared" si="49"/>
        <v>0.78901871384127487</v>
      </c>
      <c r="AB53" s="173">
        <f t="shared" si="49"/>
        <v>1.0126208151084231</v>
      </c>
      <c r="AD53" s="68">
        <f t="shared" si="31"/>
        <v>79.746397453994462</v>
      </c>
      <c r="AE53" s="69">
        <f t="shared" si="32"/>
        <v>71.448636276168855</v>
      </c>
      <c r="AF53" s="69">
        <f t="shared" si="33"/>
        <v>151.19503373016332</v>
      </c>
    </row>
    <row r="54" spans="1:32" x14ac:dyDescent="0.2">
      <c r="A54" t="str">
        <f t="shared" si="19"/>
        <v>34 Culture, media and sports occupations</v>
      </c>
      <c r="B54" s="173">
        <f t="shared" si="20"/>
        <v>1.6288701562392192</v>
      </c>
      <c r="C54" s="173">
        <f t="shared" si="20"/>
        <v>1.6170593046705439</v>
      </c>
      <c r="D54" s="173">
        <f t="shared" si="20"/>
        <v>1.7004128971734134</v>
      </c>
      <c r="E54" s="173">
        <f t="shared" si="20"/>
        <v>1.537267264603976</v>
      </c>
      <c r="F54" s="173">
        <f t="shared" si="20"/>
        <v>1.6511414929100254</v>
      </c>
      <c r="H54" s="68">
        <f t="shared" si="21"/>
        <v>4.4053400259008235</v>
      </c>
      <c r="I54" s="69">
        <f t="shared" si="22"/>
        <v>44.705728650243998</v>
      </c>
      <c r="J54" s="69">
        <f t="shared" si="23"/>
        <v>49.111068676144818</v>
      </c>
      <c r="L54" t="str">
        <f t="shared" si="24"/>
        <v>34 Culture, media and sports occupations</v>
      </c>
      <c r="M54" s="173">
        <f t="shared" ref="M54:Q54" si="50">M17/M$35*100</f>
        <v>1.7839632784497856</v>
      </c>
      <c r="N54" s="173">
        <f t="shared" si="50"/>
        <v>1.7898098688387307</v>
      </c>
      <c r="O54" s="173">
        <f t="shared" si="50"/>
        <v>1.8896558347870216</v>
      </c>
      <c r="P54" s="173">
        <f t="shared" si="50"/>
        <v>1.7189252668678323</v>
      </c>
      <c r="Q54" s="173">
        <f t="shared" si="50"/>
        <v>1.8284443399593817</v>
      </c>
      <c r="S54" s="68">
        <f t="shared" si="26"/>
        <v>2.4233837453649154</v>
      </c>
      <c r="T54" s="69">
        <f t="shared" si="27"/>
        <v>38.866136152669895</v>
      </c>
      <c r="U54" s="69">
        <f t="shared" si="28"/>
        <v>41.289519898034811</v>
      </c>
      <c r="W54" t="str">
        <f t="shared" si="29"/>
        <v>34 Culture, media and sports occupations</v>
      </c>
      <c r="X54" s="173">
        <f t="shared" ref="X54:AB54" si="51">X17/X$35*100</f>
        <v>1.4419105930892067</v>
      </c>
      <c r="Y54" s="173">
        <f t="shared" si="51"/>
        <v>1.4072711333485703</v>
      </c>
      <c r="Z54" s="173">
        <f t="shared" si="51"/>
        <v>1.4778867168813372</v>
      </c>
      <c r="AA54" s="173">
        <f t="shared" si="51"/>
        <v>1.3256552037236551</v>
      </c>
      <c r="AB54" s="173">
        <f t="shared" si="51"/>
        <v>1.4495693074026654</v>
      </c>
      <c r="AD54" s="68">
        <f t="shared" si="31"/>
        <v>7.3852083219853908</v>
      </c>
      <c r="AE54" s="69">
        <f t="shared" si="32"/>
        <v>53.485547214589324</v>
      </c>
      <c r="AF54" s="69">
        <f t="shared" si="33"/>
        <v>60.87075553657472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5.2908528428901276</v>
      </c>
      <c r="C55" s="173">
        <f t="shared" si="52"/>
        <v>5.4701440218735922</v>
      </c>
      <c r="D55" s="173">
        <f t="shared" si="52"/>
        <v>5.8004300416793653</v>
      </c>
      <c r="E55" s="173">
        <f t="shared" si="52"/>
        <v>5.4396945344711938</v>
      </c>
      <c r="F55" s="173">
        <f t="shared" si="52"/>
        <v>5.5324846196240927</v>
      </c>
      <c r="H55" s="68">
        <f t="shared" si="21"/>
        <v>2.5540540832756125</v>
      </c>
      <c r="I55" s="69">
        <f t="shared" si="22"/>
        <v>45.324038048915874</v>
      </c>
      <c r="J55" s="69">
        <f t="shared" si="23"/>
        <v>47.87809213219149</v>
      </c>
      <c r="L55" t="str">
        <f t="shared" si="24"/>
        <v>35 Business and public service associate professionals</v>
      </c>
      <c r="M55" s="173">
        <f t="shared" ref="M55:Q55" si="53">M18/M$35*100</f>
        <v>5.339581531343625</v>
      </c>
      <c r="N55" s="173">
        <f t="shared" si="53"/>
        <v>5.3829510695305318</v>
      </c>
      <c r="O55" s="173">
        <f t="shared" si="53"/>
        <v>5.8101131581772405</v>
      </c>
      <c r="P55" s="173">
        <f t="shared" si="53"/>
        <v>5.2976924146775524</v>
      </c>
      <c r="Q55" s="173">
        <f t="shared" si="53"/>
        <v>5.1655748812602775</v>
      </c>
      <c r="S55" s="68">
        <f t="shared" si="26"/>
        <v>-5.8903499309162397</v>
      </c>
      <c r="T55" s="69">
        <f t="shared" si="27"/>
        <v>36.109716382805139</v>
      </c>
      <c r="U55" s="69">
        <f t="shared" si="28"/>
        <v>30.219366451888902</v>
      </c>
      <c r="W55" t="str">
        <f t="shared" si="29"/>
        <v>35 Business and public service associate professionals</v>
      </c>
      <c r="X55" s="173">
        <f t="shared" ref="X55:AB55" si="54">X18/X$35*100</f>
        <v>5.2321120413878788</v>
      </c>
      <c r="Y55" s="173">
        <f t="shared" si="54"/>
        <v>5.576031085758415</v>
      </c>
      <c r="Z55" s="173">
        <f t="shared" si="54"/>
        <v>5.789043899851495</v>
      </c>
      <c r="AA55" s="173">
        <f t="shared" si="54"/>
        <v>5.6051117516838858</v>
      </c>
      <c r="AB55" s="173">
        <f t="shared" si="54"/>
        <v>5.9496172211403175</v>
      </c>
      <c r="AD55" s="68">
        <f t="shared" si="31"/>
        <v>12.519762672524045</v>
      </c>
      <c r="AE55" s="69">
        <f t="shared" si="32"/>
        <v>56.198369075442997</v>
      </c>
      <c r="AF55" s="69">
        <f t="shared" si="33"/>
        <v>68.718131747967035</v>
      </c>
    </row>
    <row r="56" spans="1:32" x14ac:dyDescent="0.2">
      <c r="A56" t="str">
        <f t="shared" si="19"/>
        <v>41 Administrative occupations</v>
      </c>
      <c r="B56" s="173">
        <f t="shared" si="52"/>
        <v>9.6331688998441329</v>
      </c>
      <c r="C56" s="173">
        <f t="shared" si="52"/>
        <v>8.907203102225898</v>
      </c>
      <c r="D56" s="173">
        <f t="shared" si="52"/>
        <v>9.5336064855756355</v>
      </c>
      <c r="E56" s="173">
        <f t="shared" si="52"/>
        <v>8.6412309488076815</v>
      </c>
      <c r="F56" s="173">
        <f t="shared" si="52"/>
        <v>7.9827262498933642</v>
      </c>
      <c r="H56" s="68">
        <f t="shared" si="21"/>
        <v>-9.9700879851081066</v>
      </c>
      <c r="I56" s="69">
        <f t="shared" si="22"/>
        <v>46.043764674366642</v>
      </c>
      <c r="J56" s="69">
        <f t="shared" si="23"/>
        <v>36.073676689258541</v>
      </c>
      <c r="L56" t="str">
        <f t="shared" si="24"/>
        <v>41 Administrative occupations</v>
      </c>
      <c r="M56" s="173">
        <f t="shared" ref="M56:Q56" si="55">M19/M$35*100</f>
        <v>5.5664120477332553</v>
      </c>
      <c r="N56" s="173">
        <f t="shared" si="55"/>
        <v>4.9721466394196883</v>
      </c>
      <c r="O56" s="173">
        <f t="shared" si="55"/>
        <v>6.1463047937419599</v>
      </c>
      <c r="P56" s="173">
        <f t="shared" si="55"/>
        <v>5.8708775622996443</v>
      </c>
      <c r="Q56" s="173">
        <f t="shared" si="55"/>
        <v>6.3330600338337764</v>
      </c>
      <c r="S56" s="68">
        <f t="shared" si="26"/>
        <v>9.0685651313884499</v>
      </c>
      <c r="T56" s="69">
        <f t="shared" si="27"/>
        <v>38.68358235591203</v>
      </c>
      <c r="U56" s="69">
        <f t="shared" si="28"/>
        <v>47.752147487300483</v>
      </c>
      <c r="W56" t="str">
        <f t="shared" si="29"/>
        <v>41 Administrative occupations</v>
      </c>
      <c r="X56" s="173">
        <f t="shared" ref="X56:AB56" si="56">X19/X$35*100</f>
        <v>14.535508047260945</v>
      </c>
      <c r="Y56" s="173">
        <f t="shared" si="56"/>
        <v>13.685933078338286</v>
      </c>
      <c r="Z56" s="173">
        <f t="shared" si="56"/>
        <v>13.516652386710609</v>
      </c>
      <c r="AA56" s="173">
        <f t="shared" si="56"/>
        <v>11.86839508239888</v>
      </c>
      <c r="AB56" s="173">
        <f t="shared" si="56"/>
        <v>9.8581999383459245</v>
      </c>
      <c r="AD56" s="68">
        <f t="shared" si="31"/>
        <v>-20.149966644170654</v>
      </c>
      <c r="AE56" s="69">
        <f t="shared" si="32"/>
        <v>49.979219690642232</v>
      </c>
      <c r="AF56" s="69">
        <f t="shared" si="33"/>
        <v>29.829253046471582</v>
      </c>
    </row>
    <row r="57" spans="1:32" x14ac:dyDescent="0.2">
      <c r="A57" t="str">
        <f t="shared" si="19"/>
        <v>42 Secretarial and related occupations</v>
      </c>
      <c r="B57" s="173">
        <f t="shared" si="52"/>
        <v>2.2673087026417482</v>
      </c>
      <c r="C57" s="173">
        <f t="shared" si="52"/>
        <v>1.9277345112072384</v>
      </c>
      <c r="D57" s="173">
        <f t="shared" si="52"/>
        <v>1.9326937321018027</v>
      </c>
      <c r="E57" s="173">
        <f t="shared" si="52"/>
        <v>1.989860486876988</v>
      </c>
      <c r="F57" s="173">
        <f t="shared" si="52"/>
        <v>1.3534041410222484</v>
      </c>
      <c r="H57" s="68">
        <f t="shared" si="21"/>
        <v>-24.706536714896586</v>
      </c>
      <c r="I57" s="69">
        <f t="shared" si="22"/>
        <v>49.963155973897763</v>
      </c>
      <c r="J57" s="69">
        <f t="shared" si="23"/>
        <v>25.256619259001173</v>
      </c>
      <c r="L57" t="str">
        <f t="shared" si="24"/>
        <v>42 Secretarial and related occupations</v>
      </c>
      <c r="M57" s="173">
        <f t="shared" ref="M57:Q57" si="57">M20/M$35*100</f>
        <v>0.37982479749302711</v>
      </c>
      <c r="N57" s="173">
        <f t="shared" si="57"/>
        <v>0.26555105955914365</v>
      </c>
      <c r="O57" s="173">
        <f t="shared" si="57"/>
        <v>0.26894883463878294</v>
      </c>
      <c r="P57" s="173">
        <f t="shared" si="57"/>
        <v>0.34387681953691607</v>
      </c>
      <c r="Q57" s="173">
        <f t="shared" si="57"/>
        <v>0.41285163946386649</v>
      </c>
      <c r="S57" s="68">
        <f t="shared" si="26"/>
        <v>62.489175344245531</v>
      </c>
      <c r="T57" s="69">
        <f t="shared" si="27"/>
        <v>46.07772155117592</v>
      </c>
      <c r="U57" s="69">
        <f t="shared" si="28"/>
        <v>108.56689689542145</v>
      </c>
      <c r="W57" t="str">
        <f t="shared" si="29"/>
        <v>42 Secretarial and related occupations</v>
      </c>
      <c r="X57" s="173">
        <f t="shared" ref="X57:AB57" si="58">X20/X$35*100</f>
        <v>4.5426073189155227</v>
      </c>
      <c r="Y57" s="173">
        <f t="shared" si="58"/>
        <v>3.9462889998826571</v>
      </c>
      <c r="Z57" s="173">
        <f t="shared" si="58"/>
        <v>3.8890510032449614</v>
      </c>
      <c r="AA57" s="173">
        <f t="shared" si="58"/>
        <v>3.9072546653908855</v>
      </c>
      <c r="AB57" s="173">
        <f t="shared" si="58"/>
        <v>2.4227001307858305</v>
      </c>
      <c r="AD57" s="68">
        <f t="shared" si="31"/>
        <v>-31.797130225759162</v>
      </c>
      <c r="AE57" s="69">
        <f t="shared" si="32"/>
        <v>50.279112291634434</v>
      </c>
      <c r="AF57" s="69">
        <f t="shared" si="33"/>
        <v>18.481982065875275</v>
      </c>
    </row>
    <row r="58" spans="1:32" x14ac:dyDescent="0.2">
      <c r="A58" t="str">
        <f t="shared" si="19"/>
        <v>51 Skilled agricultural and related trades</v>
      </c>
      <c r="B58" s="173">
        <f t="shared" si="52"/>
        <v>2.6477940000001801</v>
      </c>
      <c r="C58" s="173">
        <f t="shared" si="52"/>
        <v>2.1820626565333261</v>
      </c>
      <c r="D58" s="173">
        <f t="shared" si="52"/>
        <v>1.8286356528493339</v>
      </c>
      <c r="E58" s="173">
        <f t="shared" si="52"/>
        <v>1.7898649609161907</v>
      </c>
      <c r="F58" s="173">
        <f t="shared" si="52"/>
        <v>1.7288287093922123</v>
      </c>
      <c r="H58" s="68">
        <f t="shared" si="21"/>
        <v>1.6523900338029787</v>
      </c>
      <c r="I58" s="69">
        <f t="shared" si="22"/>
        <v>56.603738258887262</v>
      </c>
      <c r="J58" s="69">
        <f t="shared" si="23"/>
        <v>58.256128292690235</v>
      </c>
      <c r="L58" t="str">
        <f t="shared" si="24"/>
        <v>51 Skilled agricultural and related trades</v>
      </c>
      <c r="M58" s="173">
        <f t="shared" ref="M58:Q58" si="59">M21/M$35*100</f>
        <v>4.212406786234836</v>
      </c>
      <c r="N58" s="173">
        <f t="shared" si="59"/>
        <v>3.2694285109353287</v>
      </c>
      <c r="O58" s="173">
        <f t="shared" si="59"/>
        <v>2.6491111860534731</v>
      </c>
      <c r="P58" s="173">
        <f t="shared" si="59"/>
        <v>2.5495442419433423</v>
      </c>
      <c r="Q58" s="173">
        <f t="shared" si="59"/>
        <v>2.4348340172301346</v>
      </c>
      <c r="S58" s="68">
        <f t="shared" si="26"/>
        <v>-2.7097628442885591</v>
      </c>
      <c r="T58" s="69">
        <f t="shared" si="27"/>
        <v>50.89505217665765</v>
      </c>
      <c r="U58" s="69">
        <f t="shared" si="28"/>
        <v>48.185289332369095</v>
      </c>
      <c r="W58" t="str">
        <f t="shared" si="29"/>
        <v>51 Skilled agricultural and related trades</v>
      </c>
      <c r="X58" s="173">
        <f t="shared" ref="X58:AB58" si="60">X21/X$35*100</f>
        <v>0.76170570127985193</v>
      </c>
      <c r="Y58" s="173">
        <f t="shared" si="60"/>
        <v>0.86156627927770324</v>
      </c>
      <c r="Z58" s="173">
        <f t="shared" si="60"/>
        <v>0.86385837381659014</v>
      </c>
      <c r="AA58" s="173">
        <f t="shared" si="60"/>
        <v>0.90492019513186261</v>
      </c>
      <c r="AB58" s="173">
        <f t="shared" si="60"/>
        <v>0.92618489825772099</v>
      </c>
      <c r="AD58" s="68">
        <f t="shared" si="31"/>
        <v>17.382072415540534</v>
      </c>
      <c r="AE58" s="69">
        <f t="shared" si="32"/>
        <v>77.188945013447992</v>
      </c>
      <c r="AF58" s="69">
        <f t="shared" si="33"/>
        <v>94.57101742898854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4.9321607003282759</v>
      </c>
      <c r="C59" s="173">
        <f t="shared" si="52"/>
        <v>5.0020666793479132</v>
      </c>
      <c r="D59" s="173">
        <f t="shared" si="52"/>
        <v>4.3148589507891497</v>
      </c>
      <c r="E59" s="173">
        <f t="shared" si="52"/>
        <v>4.1185710556494195</v>
      </c>
      <c r="F59" s="173">
        <f t="shared" si="52"/>
        <v>3.7261590222462471</v>
      </c>
      <c r="H59" s="68">
        <f t="shared" si="21"/>
        <v>-7.14878457328187</v>
      </c>
      <c r="I59" s="69">
        <f t="shared" si="22"/>
        <v>36.506981374279633</v>
      </c>
      <c r="J59" s="69">
        <f t="shared" si="23"/>
        <v>29.358196800997767</v>
      </c>
      <c r="L59" t="str">
        <f t="shared" si="24"/>
        <v>52 Skilled metal, electrical and electronic trades</v>
      </c>
      <c r="M59" s="173">
        <f t="shared" ref="M59:Q59" si="61">M22/M$35*100</f>
        <v>8.9001252980570555</v>
      </c>
      <c r="N59" s="173">
        <f t="shared" si="61"/>
        <v>8.9234048655252352</v>
      </c>
      <c r="O59" s="173">
        <f t="shared" si="61"/>
        <v>7.817978710790217</v>
      </c>
      <c r="P59" s="173">
        <f t="shared" si="61"/>
        <v>7.3026326948353208</v>
      </c>
      <c r="Q59" s="173">
        <f t="shared" si="61"/>
        <v>6.5791675584620553</v>
      </c>
      <c r="S59" s="68">
        <f t="shared" si="26"/>
        <v>-10.920750063352111</v>
      </c>
      <c r="T59" s="69">
        <f t="shared" si="27"/>
        <v>34.622608211139514</v>
      </c>
      <c r="U59" s="69">
        <f t="shared" si="28"/>
        <v>23.701858147787405</v>
      </c>
      <c r="W59" t="str">
        <f t="shared" si="29"/>
        <v>52 Skilled metal, electrical and electronic trades</v>
      </c>
      <c r="X59" s="173">
        <f t="shared" ref="X59:AB59" si="62">X22/X$35*100</f>
        <v>0.14891230599338218</v>
      </c>
      <c r="Y59" s="173">
        <f t="shared" si="62"/>
        <v>0.23999616933639878</v>
      </c>
      <c r="Z59" s="173">
        <f t="shared" si="62"/>
        <v>0.1956253924390802</v>
      </c>
      <c r="AA59" s="173">
        <f t="shared" si="62"/>
        <v>0.40948124379826378</v>
      </c>
      <c r="AB59" s="173">
        <f t="shared" si="62"/>
        <v>0.48262867015831346</v>
      </c>
      <c r="AD59" s="68">
        <f t="shared" si="31"/>
        <v>170.10617695029697</v>
      </c>
      <c r="AE59" s="69">
        <f t="shared" si="32"/>
        <v>125.05882348624215</v>
      </c>
      <c r="AF59" s="69">
        <f t="shared" si="33"/>
        <v>295.16500043653912</v>
      </c>
    </row>
    <row r="60" spans="1:32" x14ac:dyDescent="0.2">
      <c r="A60" t="str">
        <f t="shared" si="19"/>
        <v>53 Skilled construction and building trades</v>
      </c>
      <c r="B60" s="173">
        <f t="shared" si="52"/>
        <v>3.619264694270572</v>
      </c>
      <c r="C60" s="173">
        <f t="shared" si="52"/>
        <v>4.340385081067744</v>
      </c>
      <c r="D60" s="173">
        <f t="shared" si="52"/>
        <v>3.6251676848809309</v>
      </c>
      <c r="E60" s="173">
        <f t="shared" si="52"/>
        <v>3.5625252552281905</v>
      </c>
      <c r="F60" s="173">
        <f t="shared" si="52"/>
        <v>3.0172331230525624</v>
      </c>
      <c r="H60" s="68">
        <f t="shared" si="21"/>
        <v>-10.510191673508086</v>
      </c>
      <c r="I60" s="69">
        <f t="shared" si="22"/>
        <v>40.983236040254226</v>
      </c>
      <c r="J60" s="69">
        <f t="shared" si="23"/>
        <v>30.473044366746148</v>
      </c>
      <c r="L60" t="str">
        <f t="shared" si="24"/>
        <v>53 Skilled construction and building trades</v>
      </c>
      <c r="M60" s="173">
        <f t="shared" ref="M60:Q60" si="63">M23/M$35*100</f>
        <v>6.5332657676594792</v>
      </c>
      <c r="N60" s="173">
        <f t="shared" si="63"/>
        <v>7.8305484527047193</v>
      </c>
      <c r="O60" s="173">
        <f t="shared" si="63"/>
        <v>6.6043384795475664</v>
      </c>
      <c r="P60" s="173">
        <f t="shared" si="63"/>
        <v>6.516353526942817</v>
      </c>
      <c r="Q60" s="173">
        <f t="shared" si="63"/>
        <v>5.5562028989282091</v>
      </c>
      <c r="S60" s="68">
        <f t="shared" si="26"/>
        <v>-10.946937076035198</v>
      </c>
      <c r="T60" s="69">
        <f t="shared" si="27"/>
        <v>40.73440756050254</v>
      </c>
      <c r="U60" s="69">
        <f t="shared" si="28"/>
        <v>29.787470484467342</v>
      </c>
      <c r="W60" t="str">
        <f t="shared" si="29"/>
        <v>53 Skilled construction and building trades</v>
      </c>
      <c r="X60" s="173">
        <f t="shared" ref="X60:AB60" si="64">X23/X$35*100</f>
        <v>0.10653402037395503</v>
      </c>
      <c r="Y60" s="173">
        <f t="shared" si="64"/>
        <v>0.10193298178653321</v>
      </c>
      <c r="Z60" s="173">
        <f t="shared" si="64"/>
        <v>0.12203300659534023</v>
      </c>
      <c r="AA60" s="173">
        <f t="shared" si="64"/>
        <v>0.12163258727850006</v>
      </c>
      <c r="AB60" s="173">
        <f t="shared" si="64"/>
        <v>0.13072737778421667</v>
      </c>
      <c r="AD60" s="68">
        <f t="shared" si="31"/>
        <v>17.283215260383663</v>
      </c>
      <c r="AE60" s="69">
        <f t="shared" si="32"/>
        <v>56.818070601681505</v>
      </c>
      <c r="AF60" s="69">
        <f t="shared" si="33"/>
        <v>74.101285862065168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2.0801255042911024</v>
      </c>
      <c r="C61" s="173">
        <f t="shared" si="52"/>
        <v>1.7665501950974518</v>
      </c>
      <c r="D61" s="173">
        <f t="shared" si="52"/>
        <v>1.8502281526300086</v>
      </c>
      <c r="E61" s="173">
        <f t="shared" si="52"/>
        <v>1.7334869178185279</v>
      </c>
      <c r="F61" s="173">
        <f t="shared" si="52"/>
        <v>1.6548841299660801</v>
      </c>
      <c r="H61" s="68">
        <f t="shared" si="21"/>
        <v>-3.8309961441418254</v>
      </c>
      <c r="I61" s="69">
        <f t="shared" si="22"/>
        <v>41.071401193669658</v>
      </c>
      <c r="J61" s="69">
        <f t="shared" si="23"/>
        <v>37.24040504952783</v>
      </c>
      <c r="L61" t="str">
        <f t="shared" si="24"/>
        <v>54 Textiles, printing and other skilled trades</v>
      </c>
      <c r="M61" s="173">
        <f t="shared" ref="M61:Q61" si="65">M24/M$35*100</f>
        <v>2.4688679410284986</v>
      </c>
      <c r="N61" s="173">
        <f t="shared" si="65"/>
        <v>2.0918409301150063</v>
      </c>
      <c r="O61" s="173">
        <f t="shared" si="65"/>
        <v>2.0355383969469001</v>
      </c>
      <c r="P61" s="173">
        <f t="shared" si="65"/>
        <v>1.8783582627573232</v>
      </c>
      <c r="Q61" s="173">
        <f t="shared" si="65"/>
        <v>1.7567961234274374</v>
      </c>
      <c r="S61" s="68">
        <f t="shared" si="26"/>
        <v>-8.642931929818781</v>
      </c>
      <c r="T61" s="69">
        <f t="shared" si="27"/>
        <v>29.867582230879147</v>
      </c>
      <c r="U61" s="69">
        <f t="shared" si="28"/>
        <v>21.224650301060368</v>
      </c>
      <c r="W61" t="str">
        <f t="shared" si="29"/>
        <v>54 Textiles, printing and other skilled trades</v>
      </c>
      <c r="X61" s="173">
        <f t="shared" ref="X61:AB61" si="66">X24/X$35*100</f>
        <v>1.6115095198142471</v>
      </c>
      <c r="Y61" s="173">
        <f t="shared" si="66"/>
        <v>1.3715173407857544</v>
      </c>
      <c r="Z61" s="173">
        <f t="shared" si="66"/>
        <v>1.6323263309988869</v>
      </c>
      <c r="AA61" s="173">
        <f t="shared" si="66"/>
        <v>1.5647273614931541</v>
      </c>
      <c r="AB61" s="173">
        <f t="shared" si="66"/>
        <v>1.5390223511323762</v>
      </c>
      <c r="AD61" s="68">
        <f t="shared" si="31"/>
        <v>3.2249225564539761</v>
      </c>
      <c r="AE61" s="69">
        <f t="shared" si="32"/>
        <v>57.499973655701794</v>
      </c>
      <c r="AF61" s="69">
        <f t="shared" si="33"/>
        <v>60.724896212155777</v>
      </c>
    </row>
    <row r="62" spans="1:32" x14ac:dyDescent="0.2">
      <c r="A62" t="str">
        <f t="shared" si="19"/>
        <v>61 Caring personal service occupations</v>
      </c>
      <c r="B62" s="173">
        <f t="shared" si="52"/>
        <v>7.4309466951136036</v>
      </c>
      <c r="C62" s="173">
        <f t="shared" si="52"/>
        <v>7.2152117174461559</v>
      </c>
      <c r="D62" s="173">
        <f t="shared" si="52"/>
        <v>7.1828095337387809</v>
      </c>
      <c r="E62" s="173">
        <f t="shared" si="52"/>
        <v>7.5976994624040133</v>
      </c>
      <c r="F62" s="173">
        <f t="shared" si="52"/>
        <v>8.0027088471065024</v>
      </c>
      <c r="H62" s="68">
        <f t="shared" si="21"/>
        <v>19.794113359271389</v>
      </c>
      <c r="I62" s="69">
        <f t="shared" si="22"/>
        <v>63.243779152046699</v>
      </c>
      <c r="J62" s="69">
        <f t="shared" si="23"/>
        <v>83.037892511318091</v>
      </c>
      <c r="L62" t="str">
        <f t="shared" si="24"/>
        <v>61 Caring personal service occupations</v>
      </c>
      <c r="M62" s="173">
        <f t="shared" ref="M62:Q62" si="67">M25/M$35*100</f>
        <v>1.5507219608038079</v>
      </c>
      <c r="N62" s="173">
        <f t="shared" si="67"/>
        <v>1.5077772084081014</v>
      </c>
      <c r="O62" s="173">
        <f t="shared" si="67"/>
        <v>1.4795182554360335</v>
      </c>
      <c r="P62" s="173">
        <f t="shared" si="67"/>
        <v>1.7806126094482986</v>
      </c>
      <c r="Q62" s="173">
        <f t="shared" si="67"/>
        <v>1.9738668272770981</v>
      </c>
      <c r="S62" s="68">
        <f t="shared" si="26"/>
        <v>41.220455520633472</v>
      </c>
      <c r="T62" s="69">
        <f t="shared" si="27"/>
        <v>55.53907406248301</v>
      </c>
      <c r="U62" s="69">
        <f t="shared" si="28"/>
        <v>96.759529583116461</v>
      </c>
      <c r="W62" t="str">
        <f t="shared" si="29"/>
        <v>61 Caring personal service occupations</v>
      </c>
      <c r="X62" s="173">
        <f t="shared" ref="X62:AB62" si="68">X25/X$35*100</f>
        <v>14.519360622701342</v>
      </c>
      <c r="Y62" s="173">
        <f t="shared" si="68"/>
        <v>14.14631642530294</v>
      </c>
      <c r="Z62" s="173">
        <f t="shared" si="68"/>
        <v>13.889171415760989</v>
      </c>
      <c r="AA62" s="173">
        <f t="shared" si="68"/>
        <v>14.373980836927883</v>
      </c>
      <c r="AB62" s="173">
        <f t="shared" si="68"/>
        <v>14.856783004626164</v>
      </c>
      <c r="AD62" s="68">
        <f t="shared" si="31"/>
        <v>17.110292904493274</v>
      </c>
      <c r="AE62" s="69">
        <f t="shared" si="32"/>
        <v>64.208854990081917</v>
      </c>
      <c r="AF62" s="69">
        <f t="shared" si="33"/>
        <v>81.319147894575181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2.3039624478938063</v>
      </c>
      <c r="C63" s="173">
        <f t="shared" si="52"/>
        <v>1.9665842140711036</v>
      </c>
      <c r="D63" s="173">
        <f t="shared" si="52"/>
        <v>1.8403480112395669</v>
      </c>
      <c r="E63" s="173">
        <f t="shared" si="52"/>
        <v>1.8086121956698769</v>
      </c>
      <c r="F63" s="173">
        <f t="shared" si="52"/>
        <v>1.8066060442762981</v>
      </c>
      <c r="H63" s="68">
        <f t="shared" si="21"/>
        <v>5.5495324449866148</v>
      </c>
      <c r="I63" s="69">
        <f t="shared" si="22"/>
        <v>52.584999814038781</v>
      </c>
      <c r="J63" s="69">
        <f t="shared" si="23"/>
        <v>58.134532259025399</v>
      </c>
      <c r="L63" t="str">
        <f t="shared" si="24"/>
        <v>62 Leisure, travel and related personal service occupations</v>
      </c>
      <c r="M63" s="173">
        <f t="shared" ref="M63:Q63" si="69">M26/M$35*100</f>
        <v>1.0852142418183441</v>
      </c>
      <c r="N63" s="173">
        <f t="shared" si="69"/>
        <v>1.0074955852730192</v>
      </c>
      <c r="O63" s="173">
        <f t="shared" si="69"/>
        <v>0.98224103941603214</v>
      </c>
      <c r="P63" s="173">
        <f t="shared" si="69"/>
        <v>0.9775983959695943</v>
      </c>
      <c r="Q63" s="173">
        <f t="shared" si="69"/>
        <v>1.0113843346009275</v>
      </c>
      <c r="S63" s="68">
        <f t="shared" si="26"/>
        <v>8.9929066884128837</v>
      </c>
      <c r="T63" s="69">
        <f t="shared" si="27"/>
        <v>45.149154403501733</v>
      </c>
      <c r="U63" s="69">
        <f t="shared" si="28"/>
        <v>54.14206109191462</v>
      </c>
      <c r="W63" t="str">
        <f t="shared" si="29"/>
        <v>62 Leisure, travel and related personal service occupations</v>
      </c>
      <c r="X63" s="173">
        <f t="shared" ref="X63:AB63" si="70">X26/X$35*100</f>
        <v>3.7731225818188401</v>
      </c>
      <c r="Y63" s="173">
        <f t="shared" si="70"/>
        <v>3.1313008130592346</v>
      </c>
      <c r="Z63" s="173">
        <f t="shared" si="70"/>
        <v>2.8493751862021997</v>
      </c>
      <c r="AA63" s="173">
        <f t="shared" si="70"/>
        <v>2.7766540137183893</v>
      </c>
      <c r="AB63" s="173">
        <f t="shared" si="70"/>
        <v>2.7106782611062199</v>
      </c>
      <c r="AD63" s="68">
        <f t="shared" si="31"/>
        <v>4.153761683369404</v>
      </c>
      <c r="AE63" s="69">
        <f t="shared" si="32"/>
        <v>55.5991176177452</v>
      </c>
      <c r="AF63" s="69">
        <f t="shared" si="33"/>
        <v>59.752879301114589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9.7284917005505192E-2</v>
      </c>
      <c r="C64" s="173">
        <f t="shared" si="52"/>
        <v>7.7452199115621442E-2</v>
      </c>
      <c r="D64" s="173">
        <f t="shared" si="52"/>
        <v>9.9191788912129153E-2</v>
      </c>
      <c r="E64" s="173">
        <f t="shared" si="52"/>
        <v>8.0015139690303147E-2</v>
      </c>
      <c r="F64" s="173">
        <f t="shared" si="52"/>
        <v>8.386793053411766E-2</v>
      </c>
      <c r="H64" s="68">
        <f t="shared" si="21"/>
        <v>-9.0897158565478051</v>
      </c>
      <c r="I64" s="69">
        <f t="shared" si="22"/>
        <v>43.336118069287217</v>
      </c>
      <c r="J64" s="69">
        <f t="shared" si="23"/>
        <v>34.246402212739405</v>
      </c>
      <c r="L64" t="str">
        <f t="shared" si="24"/>
        <v>63 Community and civil enforcement occupations</v>
      </c>
      <c r="M64" s="173">
        <f t="shared" ref="M64:Q64" si="71">M27/M$35*100</f>
        <v>0.1349185301998071</v>
      </c>
      <c r="N64" s="173">
        <f t="shared" si="71"/>
        <v>9.3610277039971601E-2</v>
      </c>
      <c r="O64" s="173">
        <f t="shared" si="71"/>
        <v>0.13965759962039365</v>
      </c>
      <c r="P64" s="173">
        <f t="shared" si="71"/>
        <v>9.2263368774560803E-2</v>
      </c>
      <c r="Q64" s="173">
        <f t="shared" si="71"/>
        <v>0.10215639132995413</v>
      </c>
      <c r="S64" s="68">
        <f t="shared" si="26"/>
        <v>-22.57146224555439</v>
      </c>
      <c r="T64" s="69">
        <f t="shared" si="27"/>
        <v>30.154828446631043</v>
      </c>
      <c r="U64" s="69">
        <f t="shared" si="28"/>
        <v>7.5833662010766538</v>
      </c>
      <c r="W64" t="str">
        <f t="shared" si="29"/>
        <v>63 Community and civil enforcement occupations</v>
      </c>
      <c r="X64" s="173">
        <f t="shared" ref="X64:AB64" si="72">X27/X$35*100</f>
        <v>5.1918857039218502E-2</v>
      </c>
      <c r="Y64" s="173">
        <f t="shared" si="72"/>
        <v>5.7829839928839465E-2</v>
      </c>
      <c r="Z64" s="173">
        <f t="shared" si="72"/>
        <v>5.1609023590034261E-2</v>
      </c>
      <c r="AA64" s="173">
        <f t="shared" si="72"/>
        <v>6.5747268380734497E-2</v>
      </c>
      <c r="AB64" s="173">
        <f t="shared" si="72"/>
        <v>6.3076132356413503E-2</v>
      </c>
      <c r="AD64" s="68">
        <f t="shared" si="31"/>
        <v>33.809219691176651</v>
      </c>
      <c r="AE64" s="69">
        <f t="shared" si="32"/>
        <v>85.278999773345561</v>
      </c>
      <c r="AF64" s="69">
        <f t="shared" si="33"/>
        <v>119.0882194645222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6.39530271729733</v>
      </c>
      <c r="C65" s="173">
        <f t="shared" si="73"/>
        <v>5.7080664753110879</v>
      </c>
      <c r="D65" s="173">
        <f t="shared" si="73"/>
        <v>5.7541424490545694</v>
      </c>
      <c r="E65" s="173">
        <f t="shared" si="73"/>
        <v>5.1761294358047722</v>
      </c>
      <c r="F65" s="173">
        <f t="shared" si="73"/>
        <v>4.7512110069852653</v>
      </c>
      <c r="H65" s="68">
        <f t="shared" si="21"/>
        <v>-11.219717935976806</v>
      </c>
      <c r="I65" s="69">
        <f t="shared" si="22"/>
        <v>41.850875894533083</v>
      </c>
      <c r="J65" s="69">
        <f t="shared" si="23"/>
        <v>30.631157958556276</v>
      </c>
      <c r="L65" t="str">
        <f t="shared" si="24"/>
        <v>71 Sales occupations</v>
      </c>
      <c r="M65" s="173">
        <f t="shared" ref="M65:Q65" si="74">M28/M$35*100</f>
        <v>4.6647501627904555</v>
      </c>
      <c r="N65" s="173">
        <f t="shared" si="74"/>
        <v>4.4267550638827142</v>
      </c>
      <c r="O65" s="173">
        <f t="shared" si="74"/>
        <v>4.5492832694108722</v>
      </c>
      <c r="P65" s="173">
        <f t="shared" si="74"/>
        <v>4.1701790846198223</v>
      </c>
      <c r="Q65" s="173">
        <f t="shared" si="74"/>
        <v>3.9131701695780055</v>
      </c>
      <c r="S65" s="68">
        <f t="shared" si="26"/>
        <v>-8.9487647096753999</v>
      </c>
      <c r="T65" s="69">
        <f t="shared" si="27"/>
        <v>30.514818911084667</v>
      </c>
      <c r="U65" s="69">
        <f t="shared" si="28"/>
        <v>21.566054201409269</v>
      </c>
      <c r="W65" t="str">
        <f t="shared" si="29"/>
        <v>71 Sales occupations</v>
      </c>
      <c r="X65" s="173">
        <f t="shared" ref="X65:AB65" si="75">X28/X$35*100</f>
        <v>8.4814258476285058</v>
      </c>
      <c r="Y65" s="173">
        <f t="shared" si="75"/>
        <v>7.2640902092529336</v>
      </c>
      <c r="Z65" s="173">
        <f t="shared" si="75"/>
        <v>7.1709071347908493</v>
      </c>
      <c r="AA65" s="173">
        <f t="shared" si="75"/>
        <v>6.3479535465221169</v>
      </c>
      <c r="AB65" s="173">
        <f t="shared" si="75"/>
        <v>5.7039634638794325</v>
      </c>
      <c r="AD65" s="68">
        <f t="shared" si="31"/>
        <v>-12.913815832181278</v>
      </c>
      <c r="AE65" s="69">
        <f t="shared" si="32"/>
        <v>50.307408624708913</v>
      </c>
      <c r="AF65" s="69">
        <f t="shared" si="33"/>
        <v>37.393592792527635</v>
      </c>
    </row>
    <row r="66" spans="1:32" x14ac:dyDescent="0.2">
      <c r="A66" t="str">
        <f t="shared" si="19"/>
        <v>72 Customer service occupations</v>
      </c>
      <c r="B66" s="173">
        <f t="shared" si="73"/>
        <v>1.6482297124415506</v>
      </c>
      <c r="C66" s="173">
        <f t="shared" si="73"/>
        <v>1.697156212926956</v>
      </c>
      <c r="D66" s="173">
        <f t="shared" si="73"/>
        <v>1.7843620472646804</v>
      </c>
      <c r="E66" s="173">
        <f t="shared" si="73"/>
        <v>2.2702666632150361</v>
      </c>
      <c r="F66" s="173">
        <f t="shared" si="73"/>
        <v>2.543241967208778</v>
      </c>
      <c r="H66" s="68">
        <f t="shared" si="21"/>
        <v>53.248952694107047</v>
      </c>
      <c r="I66" s="69">
        <f t="shared" si="22"/>
        <v>61.285438611291575</v>
      </c>
      <c r="J66" s="69">
        <f t="shared" si="23"/>
        <v>114.53439130539861</v>
      </c>
      <c r="L66" t="str">
        <f t="shared" si="24"/>
        <v>72 Customer service occupations</v>
      </c>
      <c r="M66" s="173">
        <f t="shared" ref="M66:Q66" si="76">M29/M$35*100</f>
        <v>1.2932661157031951</v>
      </c>
      <c r="N66" s="173">
        <f t="shared" si="76"/>
        <v>1.1492885211467998</v>
      </c>
      <c r="O66" s="173">
        <f t="shared" si="76"/>
        <v>1.371190443119702</v>
      </c>
      <c r="P66" s="173">
        <f t="shared" si="76"/>
        <v>1.9033972623171715</v>
      </c>
      <c r="Q66" s="173">
        <f t="shared" si="76"/>
        <v>2.2111369140332684</v>
      </c>
      <c r="S66" s="68">
        <f t="shared" si="26"/>
        <v>70.69387797469868</v>
      </c>
      <c r="T66" s="69">
        <f t="shared" si="27"/>
        <v>50.966030570648577</v>
      </c>
      <c r="U66" s="69">
        <f t="shared" si="28"/>
        <v>121.65990854534728</v>
      </c>
      <c r="W66" t="str">
        <f t="shared" si="29"/>
        <v>72 Customer service occupations</v>
      </c>
      <c r="X66" s="173">
        <f t="shared" ref="X66:AB66" si="77">X29/X$35*100</f>
        <v>2.0761264369027344</v>
      </c>
      <c r="Y66" s="173">
        <f t="shared" si="77"/>
        <v>2.3624863769028703</v>
      </c>
      <c r="Z66" s="173">
        <f t="shared" si="77"/>
        <v>2.2702005151881353</v>
      </c>
      <c r="AA66" s="173">
        <f t="shared" si="77"/>
        <v>2.6976301100791251</v>
      </c>
      <c r="AB66" s="173">
        <f t="shared" si="77"/>
        <v>2.9208057937388303</v>
      </c>
      <c r="AD66" s="68">
        <f t="shared" si="31"/>
        <v>40.85915812172334</v>
      </c>
      <c r="AE66" s="69">
        <f t="shared" si="32"/>
        <v>68.614523928408303</v>
      </c>
      <c r="AF66" s="69">
        <f t="shared" si="33"/>
        <v>109.47368205013164</v>
      </c>
    </row>
    <row r="67" spans="1:32" x14ac:dyDescent="0.2">
      <c r="A67" t="str">
        <f t="shared" si="19"/>
        <v>81 Process, plant and machine operatives</v>
      </c>
      <c r="B67" s="173">
        <f t="shared" si="73"/>
        <v>4.4112934568469981</v>
      </c>
      <c r="C67" s="173">
        <f t="shared" si="73"/>
        <v>4.1730438425157335</v>
      </c>
      <c r="D67" s="173">
        <f t="shared" si="73"/>
        <v>3.7145702175923598</v>
      </c>
      <c r="E67" s="173">
        <f t="shared" si="73"/>
        <v>4.3507378143416044</v>
      </c>
      <c r="F67" s="173">
        <f t="shared" si="73"/>
        <v>4.1094779653176881</v>
      </c>
      <c r="H67" s="68">
        <f t="shared" si="21"/>
        <v>18.951766224154504</v>
      </c>
      <c r="I67" s="69">
        <f t="shared" si="22"/>
        <v>47.376132606613673</v>
      </c>
      <c r="J67" s="69">
        <f t="shared" si="23"/>
        <v>66.327898830768177</v>
      </c>
      <c r="L67" t="str">
        <f t="shared" si="24"/>
        <v>81 Process, plant and machine operatives</v>
      </c>
      <c r="M67" s="173">
        <f t="shared" ref="M67:Q67" si="78">M30/M$35*100</f>
        <v>6.3369823845596613</v>
      </c>
      <c r="N67" s="173">
        <f t="shared" si="78"/>
        <v>5.8622186062482093</v>
      </c>
      <c r="O67" s="173">
        <f t="shared" si="78"/>
        <v>5.2515895561472892</v>
      </c>
      <c r="P67" s="173">
        <f t="shared" si="78"/>
        <v>6.0955353537658432</v>
      </c>
      <c r="Q67" s="173">
        <f t="shared" si="78"/>
        <v>5.7664463459084416</v>
      </c>
      <c r="S67" s="68">
        <f t="shared" si="26"/>
        <v>16.229820565328673</v>
      </c>
      <c r="T67" s="69">
        <f t="shared" si="27"/>
        <v>42.61197650399847</v>
      </c>
      <c r="U67" s="69">
        <f t="shared" si="28"/>
        <v>58.84179706932715</v>
      </c>
      <c r="W67" t="str">
        <f t="shared" si="29"/>
        <v>81 Process, plant and machine operatives</v>
      </c>
      <c r="X67" s="173">
        <f t="shared" ref="X67:AB67" si="79">X30/X$35*100</f>
        <v>2.0899399657542528</v>
      </c>
      <c r="Y67" s="173">
        <f t="shared" si="79"/>
        <v>2.1217111222262703</v>
      </c>
      <c r="Z67" s="173">
        <f t="shared" si="79"/>
        <v>1.907226457467355</v>
      </c>
      <c r="AA67" s="173">
        <f t="shared" si="79"/>
        <v>2.3182360883775077</v>
      </c>
      <c r="AB67" s="173">
        <f t="shared" si="79"/>
        <v>2.2257025869149847</v>
      </c>
      <c r="AD67" s="68">
        <f t="shared" si="31"/>
        <v>27.764880392445168</v>
      </c>
      <c r="AE67" s="69">
        <f t="shared" si="32"/>
        <v>62.80151463500173</v>
      </c>
      <c r="AF67" s="69">
        <f t="shared" si="33"/>
        <v>90.566395027446887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3.9406673635104639</v>
      </c>
      <c r="C68" s="173">
        <f t="shared" si="73"/>
        <v>4.0942380763190416</v>
      </c>
      <c r="D68" s="173">
        <f t="shared" si="73"/>
        <v>3.6893220676017915</v>
      </c>
      <c r="E68" s="173">
        <f t="shared" si="73"/>
        <v>3.8869476677246704</v>
      </c>
      <c r="F68" s="173">
        <f t="shared" si="73"/>
        <v>3.8115872137034303</v>
      </c>
      <c r="H68" s="68">
        <f t="shared" si="21"/>
        <v>11.084151724540515</v>
      </c>
      <c r="I68" s="69">
        <f t="shared" si="22"/>
        <v>57.553411035675715</v>
      </c>
      <c r="J68" s="69">
        <f t="shared" si="23"/>
        <v>68.637562760216227</v>
      </c>
      <c r="L68" t="str">
        <f t="shared" si="24"/>
        <v>82 Transport and mobile machine drivers and operatives</v>
      </c>
      <c r="M68" s="173">
        <f t="shared" ref="M68:Q68" si="80">M31/M$35*100</f>
        <v>6.8556251911030497</v>
      </c>
      <c r="N68" s="173">
        <f t="shared" si="80"/>
        <v>7.1068262062949401</v>
      </c>
      <c r="O68" s="173">
        <f t="shared" si="80"/>
        <v>6.5084072800454011</v>
      </c>
      <c r="P68" s="173">
        <f t="shared" si="80"/>
        <v>6.7485689341510096</v>
      </c>
      <c r="Q68" s="173">
        <f t="shared" si="80"/>
        <v>6.6291043355323671</v>
      </c>
      <c r="S68" s="68">
        <f t="shared" si="26"/>
        <v>7.8152564095006802</v>
      </c>
      <c r="T68" s="69">
        <f t="shared" si="27"/>
        <v>55.516286804755921</v>
      </c>
      <c r="U68" s="69">
        <f t="shared" si="28"/>
        <v>63.331543214256605</v>
      </c>
      <c r="W68" t="str">
        <f t="shared" si="29"/>
        <v>82 Transport and mobile machine drivers and operatives</v>
      </c>
      <c r="X68" s="173">
        <f t="shared" ref="X68:AB68" si="81">X31/X$35*100</f>
        <v>0.42678335447293209</v>
      </c>
      <c r="Y68" s="173">
        <f t="shared" si="81"/>
        <v>0.43575303589608932</v>
      </c>
      <c r="Z68" s="173">
        <f t="shared" si="81"/>
        <v>0.37442814261003132</v>
      </c>
      <c r="AA68" s="173">
        <f t="shared" si="81"/>
        <v>0.55346625704684838</v>
      </c>
      <c r="AB68" s="173">
        <f t="shared" si="81"/>
        <v>0.60840636577614238</v>
      </c>
      <c r="AD68" s="68">
        <f t="shared" si="31"/>
        <v>77.898338011831996</v>
      </c>
      <c r="AE68" s="69">
        <f t="shared" si="32"/>
        <v>99.190962788648861</v>
      </c>
      <c r="AF68" s="69">
        <f t="shared" si="33"/>
        <v>177.08930080048086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2.4904995005031112</v>
      </c>
      <c r="C69" s="173">
        <f t="shared" si="73"/>
        <v>2.1035409232711695</v>
      </c>
      <c r="D69" s="173">
        <f t="shared" si="73"/>
        <v>1.816801618779424</v>
      </c>
      <c r="E69" s="173">
        <f t="shared" si="73"/>
        <v>1.5003300957227397</v>
      </c>
      <c r="F69" s="173">
        <f t="shared" si="73"/>
        <v>1.3783068628742257</v>
      </c>
      <c r="H69" s="68">
        <f t="shared" si="21"/>
        <v>-18.429857392605488</v>
      </c>
      <c r="I69" s="69">
        <f t="shared" si="22"/>
        <v>34.603813744275463</v>
      </c>
      <c r="J69" s="69">
        <f t="shared" si="23"/>
        <v>16.173956351669972</v>
      </c>
      <c r="L69" t="str">
        <f t="shared" si="24"/>
        <v>91 Elementary trades and related occupations</v>
      </c>
      <c r="M69" s="173">
        <f t="shared" ref="M69:Q70" si="82">M32/M$35*100</f>
        <v>3.3096694813476111</v>
      </c>
      <c r="N69" s="173">
        <f t="shared" si="82"/>
        <v>2.8403802663433222</v>
      </c>
      <c r="O69" s="173">
        <f t="shared" si="82"/>
        <v>2.5510437582208829</v>
      </c>
      <c r="P69" s="173">
        <f t="shared" si="82"/>
        <v>2.1280529029345638</v>
      </c>
      <c r="Q69" s="173">
        <f t="shared" si="82"/>
        <v>2.0048831108700838</v>
      </c>
      <c r="S69" s="68">
        <f t="shared" si="26"/>
        <v>-16.80997840216807</v>
      </c>
      <c r="T69" s="69">
        <f t="shared" si="27"/>
        <v>29.158046820672151</v>
      </c>
      <c r="U69" s="69">
        <f t="shared" si="28"/>
        <v>12.348068418504079</v>
      </c>
      <c r="W69" t="str">
        <f t="shared" si="29"/>
        <v>91 Elementary trades and related occupations</v>
      </c>
      <c r="X69" s="173">
        <f t="shared" ref="X69:AB70" si="83">X32/X$35*100</f>
        <v>1.5030175310811567</v>
      </c>
      <c r="Y69" s="173">
        <f t="shared" si="83"/>
        <v>1.2087237104561783</v>
      </c>
      <c r="Z69" s="173">
        <f t="shared" si="83"/>
        <v>0.95342409589933352</v>
      </c>
      <c r="AA69" s="173">
        <f t="shared" si="83"/>
        <v>0.76910044858209248</v>
      </c>
      <c r="AB69" s="173">
        <f t="shared" si="83"/>
        <v>0.66596441718088495</v>
      </c>
      <c r="AD69" s="68">
        <f t="shared" si="31"/>
        <v>-23.526401527862902</v>
      </c>
      <c r="AE69" s="69">
        <f t="shared" si="32"/>
        <v>51.737557462363569</v>
      </c>
      <c r="AF69" s="69">
        <f t="shared" si="33"/>
        <v>28.21115593450067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9.344178365586048</v>
      </c>
      <c r="C70" s="173">
        <f t="shared" si="73"/>
        <v>8.8620919624939862</v>
      </c>
      <c r="D70" s="173">
        <f t="shared" si="73"/>
        <v>8.244017921985499</v>
      </c>
      <c r="E70" s="173">
        <f t="shared" si="73"/>
        <v>8.2622952424777676</v>
      </c>
      <c r="F70" s="173">
        <f t="shared" si="73"/>
        <v>7.7914619791609478</v>
      </c>
      <c r="H70" s="68">
        <f t="shared" si="21"/>
        <v>1.6185139651105838</v>
      </c>
      <c r="I70" s="69">
        <f t="shared" si="22"/>
        <v>51.011460270138699</v>
      </c>
      <c r="J70" s="69">
        <f t="shared" si="23"/>
        <v>52.629974235249279</v>
      </c>
      <c r="L70" t="str">
        <f t="shared" si="24"/>
        <v>92 Elementary administration and service occupations</v>
      </c>
      <c r="M70" s="173">
        <f t="shared" si="82"/>
        <v>8.5405557745728125</v>
      </c>
      <c r="N70" s="173">
        <f t="shared" si="82"/>
        <v>7.571027828442328</v>
      </c>
      <c r="O70" s="173">
        <f t="shared" si="82"/>
        <v>7.3923489519921297</v>
      </c>
      <c r="P70" s="173">
        <f t="shared" si="82"/>
        <v>7.8017545199396174</v>
      </c>
      <c r="Q70" s="173">
        <f t="shared" si="82"/>
        <v>7.3912951667263762</v>
      </c>
      <c r="S70" s="68">
        <f t="shared" si="26"/>
        <v>5.8371592161364907</v>
      </c>
      <c r="T70" s="69">
        <f t="shared" si="27"/>
        <v>43.342723659088819</v>
      </c>
      <c r="U70" s="69">
        <f t="shared" si="28"/>
        <v>49.179882875225303</v>
      </c>
      <c r="W70" t="str">
        <f t="shared" si="29"/>
        <v>92 Elementary administration and service occupations</v>
      </c>
      <c r="X70" s="173">
        <f t="shared" si="83"/>
        <v>10.312918477409532</v>
      </c>
      <c r="Y70" s="173">
        <f t="shared" si="83"/>
        <v>10.429959396364643</v>
      </c>
      <c r="Z70" s="173">
        <f t="shared" si="83"/>
        <v>9.2454748067484278</v>
      </c>
      <c r="AA70" s="173">
        <f t="shared" si="83"/>
        <v>8.7987757178826094</v>
      </c>
      <c r="AB70" s="173">
        <f t="shared" si="83"/>
        <v>8.24640390644708</v>
      </c>
      <c r="AD70" s="68">
        <f t="shared" si="31"/>
        <v>-2.347805386490819</v>
      </c>
      <c r="AE70" s="69">
        <f t="shared" si="32"/>
        <v>58.221513880440611</v>
      </c>
      <c r="AF70" s="69">
        <f t="shared" si="33"/>
        <v>55.873708493949792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7.520880237179953</v>
      </c>
      <c r="I72" s="67">
        <f>IF(D35&gt;0,I35/D35*100,0)</f>
        <v>49.937912764183871</v>
      </c>
      <c r="J72" s="67">
        <f>IF(D35&gt;0,(J35/D35)*100,0)</f>
        <v>57.458793001363837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5.8522485389730603</v>
      </c>
      <c r="T72" s="67">
        <f t="shared" ref="T72" si="85">IF(O35&gt;0,T35/O35*100,0)</f>
        <v>41.641402003403194</v>
      </c>
      <c r="U72" s="67">
        <f t="shared" ref="U72" si="86">IF(O35&gt;0,(U35/O35)*100,0)</f>
        <v>47.493650542376251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9.4829837787897144</v>
      </c>
      <c r="AE72" s="67">
        <f t="shared" ref="AE72" si="88">IF(Z35&gt;0,AE35/Z35*100,0)</f>
        <v>59.693578537657089</v>
      </c>
      <c r="AF72" s="67">
        <f t="shared" ref="AF72" si="89">IF(Z35&gt;0,(AF35/Z35)*100,0)</f>
        <v>69.176562316446805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The Marches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The Marches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The Marches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5.1825592329958869</v>
      </c>
      <c r="C82" s="18">
        <f t="shared" ref="B82:E107" si="96">IF(AND(D$6-C$6 &lt;&gt; 0,C8&lt;&gt;0,D8&lt;&gt;0),(EXP(LN(D8/C8)/(D$6-C$6))-1)*100,0)</f>
        <v>2.3754927513630841</v>
      </c>
      <c r="D82" s="18">
        <f t="shared" si="96"/>
        <v>-1.2542164695553026</v>
      </c>
      <c r="E82" s="18">
        <f t="shared" si="96"/>
        <v>1.0859085083727571</v>
      </c>
      <c r="F82" s="18">
        <f t="shared" ref="F82:F107" si="97">IF(AND(F$6-D$6 &lt;&gt; 0,D8&lt;&gt;0,F8&lt;&gt;0),(EXP(LN(F8/D8)/(F$6-D$6))-1)*100,0)</f>
        <v>0.29976893344247912</v>
      </c>
      <c r="H82" s="18">
        <f t="shared" ref="H82:H107" si="98">IF($F$6-$D$6 &lt;&gt; 0,(EXP(LN(1+(H45/100))/($F$6-$D$6))-1)*100,0)</f>
        <v>0.29976893344247912</v>
      </c>
      <c r="I82" s="18">
        <f t="shared" ref="I82:I107" si="99">IF(D8&gt;0,((1+(I8/D8))^(1/($F$6-$D$6))-1)*100,0)</f>
        <v>2.7373377976866786</v>
      </c>
      <c r="J82" s="18">
        <f t="shared" ref="J82:J107" si="100">IF($F$6-$D$6 &lt;&gt; 0,(EXP(LN(1+(J45/100))/($F$6-$D$6))-1)*100,0)</f>
        <v>2.9441594172820551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4.3338242346303568</v>
      </c>
      <c r="N82" s="18">
        <f t="shared" si="102"/>
        <v>1.3818743046221993</v>
      </c>
      <c r="O82" s="18">
        <f t="shared" si="102"/>
        <v>-1.8808148891791832</v>
      </c>
      <c r="P82" s="18">
        <f t="shared" si="102"/>
        <v>0.69250885745499868</v>
      </c>
      <c r="Q82" s="18">
        <f t="shared" ref="Q82:Q107" si="103">IF(AND(Q$6-O$6 &lt;&gt; 0,O8&lt;&gt;0,Q8&lt;&gt;0),(EXP(LN(Q8/O8)/(Q$6-O$6))-1)*100,0)</f>
        <v>-0.17267844229881257</v>
      </c>
      <c r="S82" s="18">
        <f t="shared" ref="S82:S107" si="104">IF($F$6-$D$6 &lt;&gt; 0,(EXP(LN(1+(S45/100))/($F$6-$D$6))-1)*100,0)</f>
        <v>-0.17267844229881257</v>
      </c>
      <c r="T82" s="18">
        <f t="shared" ref="T82:T107" si="105">IF(O8&gt;0,((1+(T8/O8))^(1/($F$6-$D$6))-1)*100,0)</f>
        <v>2.4528627577970363</v>
      </c>
      <c r="U82" s="18">
        <f t="shared" ref="U82:U107" si="106">IF($F$6-$D$6 &lt;&gt; 0,(EXP(LN(1+(U45/100))/($F$6-$D$6))-1)*100,0)</f>
        <v>2.3303189489692899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7.1887312774533862</v>
      </c>
      <c r="Y82" s="18">
        <f t="shared" si="108"/>
        <v>4.5712522491710983</v>
      </c>
      <c r="Z82" s="18">
        <f t="shared" si="108"/>
        <v>3.7099150251540536E-2</v>
      </c>
      <c r="AA82" s="18">
        <f t="shared" si="108"/>
        <v>1.8136977660976994</v>
      </c>
      <c r="AB82" s="18">
        <f t="shared" ref="AB82:AB107" si="109">IF(AND(AB$6-Z$6 &lt;&gt; 0,Z8&lt;&gt;0,AB8&lt;&gt;0),(EXP(LN(AB8/Z8)/(AB$6-Z$6))-1)*100,0)</f>
        <v>1.2180199125631619</v>
      </c>
      <c r="AD82" s="18">
        <f t="shared" ref="AD82:AD107" si="110">IF($F$6-$D$6 &lt;&gt; 0,(EXP(LN(1+(AD45/100))/($F$6-$D$6))-1)*100,0)</f>
        <v>1.2180199125631619</v>
      </c>
      <c r="AE82" s="18">
        <f t="shared" ref="AE82:AE107" si="111">IF(Z8&gt;0,((1+(AE8/Z8))^(1/($F$6-$D$6))-1)*100,0)</f>
        <v>3.3120802303322261</v>
      </c>
      <c r="AF82" s="18">
        <f t="shared" ref="AF82:AF107" si="112">IF($F$6-$D$6 &lt;&gt; 0,(EXP(LN(1+(AF45/100))/($F$6-$D$6))-1)*100,0)</f>
        <v>4.1088671119919873</v>
      </c>
    </row>
    <row r="83" spans="1:32" x14ac:dyDescent="0.2">
      <c r="A83" t="str">
        <f t="shared" si="95"/>
        <v>12 Other managers and proprietors</v>
      </c>
      <c r="B83" s="18">
        <f t="shared" si="96"/>
        <v>1.7492340904285975</v>
      </c>
      <c r="C83" s="18">
        <f t="shared" si="96"/>
        <v>3.97804487654696</v>
      </c>
      <c r="D83" s="18">
        <f t="shared" si="96"/>
        <v>4.4715917716682485</v>
      </c>
      <c r="E83" s="18">
        <f t="shared" si="96"/>
        <v>1.8760039413947993</v>
      </c>
      <c r="F83" s="18">
        <f t="shared" si="97"/>
        <v>2.7339543589775417</v>
      </c>
      <c r="H83" s="18">
        <f t="shared" si="98"/>
        <v>2.7339543589775417</v>
      </c>
      <c r="I83" s="18">
        <f t="shared" si="99"/>
        <v>3.8022013103872432</v>
      </c>
      <c r="J83" s="18">
        <f t="shared" si="100"/>
        <v>5.5516506902500096</v>
      </c>
      <c r="L83" t="str">
        <f t="shared" si="101"/>
        <v>12 Other managers and proprietors</v>
      </c>
      <c r="M83" s="18">
        <f t="shared" si="102"/>
        <v>2.372380441402111</v>
      </c>
      <c r="N83" s="18">
        <f t="shared" si="102"/>
        <v>-5.8392193122415614</v>
      </c>
      <c r="O83" s="18">
        <f t="shared" si="102"/>
        <v>5.173290521220153</v>
      </c>
      <c r="P83" s="18">
        <f t="shared" si="102"/>
        <v>1.6964412047185684</v>
      </c>
      <c r="Q83" s="18">
        <f t="shared" si="103"/>
        <v>2.8424286718531588</v>
      </c>
      <c r="S83" s="18">
        <f t="shared" si="104"/>
        <v>2.8424286718531588</v>
      </c>
      <c r="T83" s="18">
        <f t="shared" si="105"/>
        <v>3.5523701023038701</v>
      </c>
      <c r="U83" s="18">
        <f t="shared" si="106"/>
        <v>5.4310996413536872</v>
      </c>
      <c r="W83" t="str">
        <f t="shared" si="107"/>
        <v>12 Other managers and proprietors</v>
      </c>
      <c r="X83" s="18">
        <f t="shared" si="108"/>
        <v>0.78360559393548801</v>
      </c>
      <c r="Y83" s="18">
        <f t="shared" si="108"/>
        <v>19.798076008372</v>
      </c>
      <c r="Z83" s="18">
        <f t="shared" si="108"/>
        <v>3.55485750798199</v>
      </c>
      <c r="AA83" s="18">
        <f t="shared" si="108"/>
        <v>2.1172463930284824</v>
      </c>
      <c r="AB83" s="18">
        <f t="shared" si="109"/>
        <v>2.5942187720888077</v>
      </c>
      <c r="AD83" s="18">
        <f t="shared" si="110"/>
        <v>2.5942187720888077</v>
      </c>
      <c r="AE83" s="18">
        <f t="shared" si="111"/>
        <v>4.1070138403820788</v>
      </c>
      <c r="AF83" s="18">
        <f t="shared" si="112"/>
        <v>5.7016242518772131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4.6810154389563152</v>
      </c>
      <c r="C84" s="18">
        <f t="shared" si="96"/>
        <v>5.2501486377026563</v>
      </c>
      <c r="D84" s="18">
        <f t="shared" si="96"/>
        <v>0.89327827477059252</v>
      </c>
      <c r="E84" s="18">
        <f t="shared" si="96"/>
        <v>1.125726416306172</v>
      </c>
      <c r="F84" s="18">
        <f t="shared" si="97"/>
        <v>1.0481842591372637</v>
      </c>
      <c r="H84" s="18">
        <f t="shared" si="98"/>
        <v>1.0481842591372637</v>
      </c>
      <c r="I84" s="18">
        <f t="shared" si="99"/>
        <v>2.2325161955215389</v>
      </c>
      <c r="J84" s="18">
        <f t="shared" si="100"/>
        <v>3.0174650975516082</v>
      </c>
      <c r="L84" t="str">
        <f t="shared" si="101"/>
        <v>21 Science, research, engineering and technology professionals</v>
      </c>
      <c r="M84" s="18">
        <f t="shared" si="102"/>
        <v>4.9873256331476101</v>
      </c>
      <c r="N84" s="18">
        <f t="shared" si="102"/>
        <v>1.7594422184710412</v>
      </c>
      <c r="O84" s="18">
        <f t="shared" si="102"/>
        <v>0.32859065638761731</v>
      </c>
      <c r="P84" s="18">
        <f t="shared" si="102"/>
        <v>0.84363893277343838</v>
      </c>
      <c r="Q84" s="18">
        <f t="shared" si="103"/>
        <v>0.67166305792918379</v>
      </c>
      <c r="S84" s="18">
        <f t="shared" si="104"/>
        <v>0.67166305792918379</v>
      </c>
      <c r="T84" s="18">
        <f t="shared" si="105"/>
        <v>1.9658456589395801</v>
      </c>
      <c r="U84" s="18">
        <f t="shared" si="106"/>
        <v>2.48324606669168</v>
      </c>
      <c r="W84" t="str">
        <f t="shared" si="107"/>
        <v>21 Science, research, engineering and technology professionals</v>
      </c>
      <c r="X84" s="18">
        <f t="shared" si="108"/>
        <v>3.0731715656535874</v>
      </c>
      <c r="Y84" s="18">
        <f t="shared" si="108"/>
        <v>24.438450663327906</v>
      </c>
      <c r="Z84" s="18">
        <f t="shared" si="108"/>
        <v>3.28705772539859</v>
      </c>
      <c r="AA84" s="18">
        <f t="shared" si="108"/>
        <v>2.1597009102995557</v>
      </c>
      <c r="AB84" s="18">
        <f t="shared" si="109"/>
        <v>2.5341126331305475</v>
      </c>
      <c r="AD84" s="18">
        <f t="shared" si="110"/>
        <v>2.5341126331305475</v>
      </c>
      <c r="AE84" s="18">
        <f t="shared" si="111"/>
        <v>3.3241081008724693</v>
      </c>
      <c r="AF84" s="18">
        <f t="shared" si="112"/>
        <v>5.0328005680567278</v>
      </c>
    </row>
    <row r="85" spans="1:32" x14ac:dyDescent="0.2">
      <c r="A85" t="str">
        <f t="shared" si="95"/>
        <v>22 Health professionals</v>
      </c>
      <c r="B85" s="18">
        <f t="shared" si="96"/>
        <v>5.363912936486992</v>
      </c>
      <c r="C85" s="18">
        <f t="shared" si="96"/>
        <v>-1.4492718310298858</v>
      </c>
      <c r="D85" s="18">
        <f t="shared" si="96"/>
        <v>1.6008003799556247</v>
      </c>
      <c r="E85" s="18">
        <f t="shared" si="96"/>
        <v>0.90078293691264744</v>
      </c>
      <c r="F85" s="18">
        <f t="shared" si="97"/>
        <v>1.1335845439714998</v>
      </c>
      <c r="H85" s="18">
        <f t="shared" si="98"/>
        <v>1.1335845439714998</v>
      </c>
      <c r="I85" s="18">
        <f t="shared" si="99"/>
        <v>3.1227354665858353</v>
      </c>
      <c r="J85" s="18">
        <f t="shared" si="100"/>
        <v>3.8809411232287427</v>
      </c>
      <c r="L85" t="str">
        <f t="shared" si="101"/>
        <v>22 Health professionals</v>
      </c>
      <c r="M85" s="18">
        <f t="shared" si="102"/>
        <v>5.7856729695306974</v>
      </c>
      <c r="N85" s="18">
        <f t="shared" si="102"/>
        <v>5.3849492602053184</v>
      </c>
      <c r="O85" s="18">
        <f t="shared" si="102"/>
        <v>1.2958888353229225</v>
      </c>
      <c r="P85" s="18">
        <f t="shared" si="102"/>
        <v>0.76911483195414299</v>
      </c>
      <c r="Q85" s="18">
        <f t="shared" si="103"/>
        <v>0.94440108201148121</v>
      </c>
      <c r="S85" s="18">
        <f t="shared" si="104"/>
        <v>0.94440108201148121</v>
      </c>
      <c r="T85" s="18">
        <f t="shared" si="105"/>
        <v>2.3469304176393591</v>
      </c>
      <c r="U85" s="18">
        <f t="shared" si="106"/>
        <v>3.0423857370727836</v>
      </c>
      <c r="W85" t="str">
        <f t="shared" si="107"/>
        <v>22 Health professionals</v>
      </c>
      <c r="X85" s="18">
        <f t="shared" si="108"/>
        <v>5.2331515306829557</v>
      </c>
      <c r="Y85" s="18">
        <f t="shared" si="108"/>
        <v>-3.5960390763922989</v>
      </c>
      <c r="Z85" s="18">
        <f t="shared" si="108"/>
        <v>1.7046629096870269</v>
      </c>
      <c r="AA85" s="18">
        <f t="shared" si="108"/>
        <v>0.94474868114213795</v>
      </c>
      <c r="AB85" s="18">
        <f t="shared" si="109"/>
        <v>1.1974204412248612</v>
      </c>
      <c r="AD85" s="18">
        <f t="shared" si="110"/>
        <v>1.1974204412248612</v>
      </c>
      <c r="AE85" s="18">
        <f t="shared" si="111"/>
        <v>3.3713138617001759</v>
      </c>
      <c r="AF85" s="18">
        <f t="shared" si="112"/>
        <v>4.1483013876096875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0.35295269019279818</v>
      </c>
      <c r="C86" s="18">
        <f t="shared" si="96"/>
        <v>6.388914200590734</v>
      </c>
      <c r="D86" s="18">
        <f t="shared" si="96"/>
        <v>1.2871297673128668</v>
      </c>
      <c r="E86" s="18">
        <f t="shared" si="96"/>
        <v>1.2481512778198089</v>
      </c>
      <c r="F86" s="18">
        <f t="shared" si="97"/>
        <v>1.2611424406818061</v>
      </c>
      <c r="H86" s="18">
        <f t="shared" si="98"/>
        <v>1.2611424406818061</v>
      </c>
      <c r="I86" s="18">
        <f t="shared" si="99"/>
        <v>3.0040870460323221</v>
      </c>
      <c r="J86" s="18">
        <f t="shared" si="100"/>
        <v>3.8631204345917824</v>
      </c>
      <c r="L86" t="str">
        <f t="shared" si="101"/>
        <v>23 Teaching and other educational professionals</v>
      </c>
      <c r="M86" s="18">
        <f t="shared" si="102"/>
        <v>-0.92782319299046234</v>
      </c>
      <c r="N86" s="18">
        <f t="shared" si="102"/>
        <v>8.2911273191007329</v>
      </c>
      <c r="O86" s="18">
        <f t="shared" si="102"/>
        <v>1.621892756057397</v>
      </c>
      <c r="P86" s="18">
        <f t="shared" si="102"/>
        <v>0.90283812196187974</v>
      </c>
      <c r="Q86" s="18">
        <f t="shared" si="103"/>
        <v>1.1419558952768583</v>
      </c>
      <c r="S86" s="18">
        <f t="shared" si="104"/>
        <v>1.1419558952768583</v>
      </c>
      <c r="T86" s="18">
        <f t="shared" si="105"/>
        <v>2.6171968401424772</v>
      </c>
      <c r="U86" s="18">
        <f t="shared" si="106"/>
        <v>3.4324611282593676</v>
      </c>
      <c r="W86" t="str">
        <f t="shared" si="107"/>
        <v>23 Teaching and other educational professionals</v>
      </c>
      <c r="X86" s="18">
        <f t="shared" si="108"/>
        <v>0.97814698526352828</v>
      </c>
      <c r="Y86" s="18">
        <f t="shared" si="108"/>
        <v>5.5036406363848656</v>
      </c>
      <c r="Z86" s="18">
        <f t="shared" si="108"/>
        <v>1.1256430606815915</v>
      </c>
      <c r="AA86" s="18">
        <f t="shared" si="108"/>
        <v>1.413400378537677</v>
      </c>
      <c r="AB86" s="18">
        <f t="shared" si="109"/>
        <v>1.317390406825214</v>
      </c>
      <c r="AD86" s="18">
        <f t="shared" si="110"/>
        <v>1.317390406825214</v>
      </c>
      <c r="AE86" s="18">
        <f t="shared" si="111"/>
        <v>3.1819525216991273</v>
      </c>
      <c r="AF86" s="18">
        <f t="shared" si="112"/>
        <v>4.0603329676741629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5.4418393061386405</v>
      </c>
      <c r="C87" s="18">
        <f t="shared" si="96"/>
        <v>9.2059132357125595</v>
      </c>
      <c r="D87" s="18">
        <f t="shared" si="96"/>
        <v>2.2740350986242941</v>
      </c>
      <c r="E87" s="18">
        <f t="shared" si="96"/>
        <v>1.3649500867143338</v>
      </c>
      <c r="F87" s="18">
        <f t="shared" si="97"/>
        <v>1.6670770141107294</v>
      </c>
      <c r="H87" s="18">
        <f t="shared" si="98"/>
        <v>1.6670770141107294</v>
      </c>
      <c r="I87" s="18">
        <f t="shared" si="99"/>
        <v>2.9592309949314721</v>
      </c>
      <c r="J87" s="18">
        <f t="shared" si="100"/>
        <v>4.1117990192828469</v>
      </c>
      <c r="L87" t="str">
        <f t="shared" si="101"/>
        <v>24 Business, media and public service professionals</v>
      </c>
      <c r="M87" s="18">
        <f t="shared" si="102"/>
        <v>4.6271636247264603</v>
      </c>
      <c r="N87" s="18">
        <f t="shared" si="102"/>
        <v>9.4946812165132464</v>
      </c>
      <c r="O87" s="18">
        <f t="shared" si="102"/>
        <v>2.3981935130678034</v>
      </c>
      <c r="P87" s="18">
        <f t="shared" si="102"/>
        <v>1.0330138319113447</v>
      </c>
      <c r="Q87" s="18">
        <f t="shared" si="103"/>
        <v>1.4860393522752924</v>
      </c>
      <c r="S87" s="18">
        <f t="shared" si="104"/>
        <v>1.4860393522752924</v>
      </c>
      <c r="T87" s="18">
        <f t="shared" si="105"/>
        <v>2.6739552311444648</v>
      </c>
      <c r="U87" s="18">
        <f t="shared" si="106"/>
        <v>3.7347605631041336</v>
      </c>
      <c r="W87" t="str">
        <f t="shared" si="107"/>
        <v>24 Business, media and public service professionals</v>
      </c>
      <c r="X87" s="18">
        <f t="shared" si="108"/>
        <v>6.6567121580254129</v>
      </c>
      <c r="Y87" s="18">
        <f t="shared" si="108"/>
        <v>8.7954681564425883</v>
      </c>
      <c r="Z87" s="18">
        <f t="shared" si="108"/>
        <v>2.0953714545552726</v>
      </c>
      <c r="AA87" s="18">
        <f t="shared" si="108"/>
        <v>1.8301052793952666</v>
      </c>
      <c r="AB87" s="18">
        <f t="shared" si="109"/>
        <v>1.9184506692465852</v>
      </c>
      <c r="AD87" s="18">
        <f t="shared" si="110"/>
        <v>1.9184506692465852</v>
      </c>
      <c r="AE87" s="18">
        <f t="shared" si="111"/>
        <v>3.3489975887101453</v>
      </c>
      <c r="AF87" s="18">
        <f t="shared" si="112"/>
        <v>4.6199579009517988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4.6460070385454744</v>
      </c>
      <c r="C88" s="18">
        <f t="shared" si="96"/>
        <v>8.451653749443544</v>
      </c>
      <c r="D88" s="18">
        <f t="shared" si="96"/>
        <v>-2.5668912217205686</v>
      </c>
      <c r="E88" s="18">
        <f t="shared" si="96"/>
        <v>0.71837572927058169</v>
      </c>
      <c r="F88" s="18">
        <f t="shared" si="97"/>
        <v>-0.38884048998284459</v>
      </c>
      <c r="H88" s="18">
        <f t="shared" si="98"/>
        <v>-0.38884048998284459</v>
      </c>
      <c r="I88" s="18">
        <f t="shared" si="99"/>
        <v>2.0893497059745192</v>
      </c>
      <c r="J88" s="18">
        <f t="shared" si="100"/>
        <v>1.8003832350024895</v>
      </c>
      <c r="L88" t="str">
        <f t="shared" si="101"/>
        <v>31 Science, engineering and technology associate professionals</v>
      </c>
      <c r="M88" s="18">
        <f t="shared" si="102"/>
        <v>5.5818532406435084</v>
      </c>
      <c r="N88" s="18">
        <f t="shared" si="102"/>
        <v>4.3200597589050371</v>
      </c>
      <c r="O88" s="18">
        <f t="shared" si="102"/>
        <v>-3.6343184375972837</v>
      </c>
      <c r="P88" s="18">
        <f t="shared" si="102"/>
        <v>0.25931128629410605</v>
      </c>
      <c r="Q88" s="18">
        <f t="shared" si="103"/>
        <v>-1.0557387103764637</v>
      </c>
      <c r="S88" s="18">
        <f t="shared" si="104"/>
        <v>-1.0557387103764637</v>
      </c>
      <c r="T88" s="18">
        <f t="shared" si="105"/>
        <v>1.7976656843677663</v>
      </c>
      <c r="U88" s="18">
        <f t="shared" si="106"/>
        <v>0.98971448303106779</v>
      </c>
      <c r="W88" t="str">
        <f t="shared" si="107"/>
        <v>31 Science, engineering and technology associate professionals</v>
      </c>
      <c r="X88" s="18">
        <f t="shared" si="108"/>
        <v>1.3930960360925004</v>
      </c>
      <c r="Y88" s="18">
        <f t="shared" si="108"/>
        <v>24.351271893404601</v>
      </c>
      <c r="Z88" s="18">
        <f t="shared" si="108"/>
        <v>0.59281183811019655</v>
      </c>
      <c r="AA88" s="18">
        <f t="shared" si="108"/>
        <v>1.8327367678824702</v>
      </c>
      <c r="AB88" s="18">
        <f t="shared" si="109"/>
        <v>1.4177395240681401</v>
      </c>
      <c r="AD88" s="18">
        <f t="shared" si="110"/>
        <v>1.4177395240681401</v>
      </c>
      <c r="AE88" s="18">
        <f t="shared" si="111"/>
        <v>2.9586426959434364</v>
      </c>
      <c r="AF88" s="18">
        <f t="shared" si="112"/>
        <v>3.9334315650318308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4.2003691342547667</v>
      </c>
      <c r="C89" s="18">
        <f t="shared" si="96"/>
        <v>0.92395665029072482</v>
      </c>
      <c r="D89" s="18">
        <f t="shared" si="96"/>
        <v>0.43961868800141968</v>
      </c>
      <c r="E89" s="18">
        <f t="shared" si="96"/>
        <v>0.98883124292825642</v>
      </c>
      <c r="F89" s="18">
        <f t="shared" si="97"/>
        <v>0.80542751720720229</v>
      </c>
      <c r="H89" s="18">
        <f t="shared" si="98"/>
        <v>0.80542751720720229</v>
      </c>
      <c r="I89" s="18">
        <f t="shared" si="99"/>
        <v>3.187376494052363</v>
      </c>
      <c r="J89" s="18">
        <f t="shared" si="100"/>
        <v>3.7173126469992379</v>
      </c>
      <c r="L89" t="str">
        <f t="shared" si="101"/>
        <v>32 Health and social care associate professionals</v>
      </c>
      <c r="M89" s="18">
        <f t="shared" si="102"/>
        <v>2.3333426823058057</v>
      </c>
      <c r="N89" s="18">
        <f t="shared" si="102"/>
        <v>5.7548920107185042</v>
      </c>
      <c r="O89" s="18">
        <f t="shared" si="102"/>
        <v>-1.3327501776285389</v>
      </c>
      <c r="P89" s="18">
        <f t="shared" si="102"/>
        <v>0.49299230543484729</v>
      </c>
      <c r="Q89" s="18">
        <f>IF(AND(Q$6-O$6 &lt;&gt; 0,O15&lt;&gt;0,Q15&lt;&gt;0),(EXP(LN(Q15/O15)/(Q$6-O$6))-1)*100,0)</f>
        <v>-0.11931171478098967</v>
      </c>
      <c r="S89" s="18">
        <f t="shared" si="104"/>
        <v>-0.11931171478098967</v>
      </c>
      <c r="T89" s="18">
        <f t="shared" si="105"/>
        <v>2.542672037964766</v>
      </c>
      <c r="U89" s="18">
        <f t="shared" si="106"/>
        <v>2.458943148342474</v>
      </c>
      <c r="W89" t="str">
        <f t="shared" si="107"/>
        <v>32 Health and social care associate professionals</v>
      </c>
      <c r="X89" s="18">
        <f t="shared" si="108"/>
        <v>4.7446516990611975</v>
      </c>
      <c r="Y89" s="18">
        <f t="shared" si="108"/>
        <v>-0.40446846833354089</v>
      </c>
      <c r="Z89" s="18">
        <f t="shared" si="108"/>
        <v>0.93428954931278341</v>
      </c>
      <c r="AA89" s="18">
        <f t="shared" si="108"/>
        <v>1.1145409798376527</v>
      </c>
      <c r="AB89" s="18">
        <f t="shared" si="109"/>
        <v>1.0544214315411082</v>
      </c>
      <c r="AD89" s="18">
        <f t="shared" si="110"/>
        <v>1.0544214315411082</v>
      </c>
      <c r="AE89" s="18">
        <f t="shared" si="111"/>
        <v>3.3654417364494593</v>
      </c>
      <c r="AF89" s="18">
        <f t="shared" si="112"/>
        <v>4.0476522105867163</v>
      </c>
    </row>
    <row r="90" spans="1:32" x14ac:dyDescent="0.2">
      <c r="A90" t="str">
        <f t="shared" si="95"/>
        <v>33 Protective service occupations</v>
      </c>
      <c r="B90" s="18">
        <f t="shared" si="96"/>
        <v>-0.5843650363515307</v>
      </c>
      <c r="C90" s="18">
        <f t="shared" si="96"/>
        <v>6.1393871794291011</v>
      </c>
      <c r="D90" s="18">
        <f t="shared" si="96"/>
        <v>3.7907731457646143</v>
      </c>
      <c r="E90" s="18">
        <f t="shared" si="96"/>
        <v>1.6479786771713911</v>
      </c>
      <c r="F90" s="18">
        <f t="shared" si="97"/>
        <v>2.3572824366216105</v>
      </c>
      <c r="H90" s="18">
        <f t="shared" si="98"/>
        <v>2.3572824366216105</v>
      </c>
      <c r="I90" s="18">
        <f t="shared" si="99"/>
        <v>2.4536243803415791</v>
      </c>
      <c r="J90" s="18">
        <f t="shared" si="100"/>
        <v>4.2121471305515135</v>
      </c>
      <c r="L90" t="str">
        <f t="shared" si="101"/>
        <v>33 Protective service occupations</v>
      </c>
      <c r="M90" s="18">
        <f t="shared" si="102"/>
        <v>-1.3413975110765586</v>
      </c>
      <c r="N90" s="18">
        <f t="shared" si="102"/>
        <v>3.8092314681011263</v>
      </c>
      <c r="O90" s="18">
        <f t="shared" si="102"/>
        <v>3.0202031274735086</v>
      </c>
      <c r="P90" s="18">
        <f t="shared" si="102"/>
        <v>0.94443507520525216</v>
      </c>
      <c r="Q90" s="18">
        <f t="shared" si="103"/>
        <v>1.6316684321909802</v>
      </c>
      <c r="S90" s="18">
        <f t="shared" si="104"/>
        <v>1.6316684321909802</v>
      </c>
      <c r="T90" s="18">
        <f t="shared" si="105"/>
        <v>1.9397510717459987</v>
      </c>
      <c r="U90" s="18">
        <f t="shared" si="106"/>
        <v>3.2205925493417276</v>
      </c>
      <c r="W90" t="str">
        <f t="shared" si="107"/>
        <v>33 Protective service occupations</v>
      </c>
      <c r="X90" s="18">
        <f t="shared" si="108"/>
        <v>1.7627693999010319</v>
      </c>
      <c r="Y90" s="18">
        <f t="shared" si="108"/>
        <v>12.827528374989662</v>
      </c>
      <c r="Z90" s="18">
        <f t="shared" si="108"/>
        <v>5.7224750355074239</v>
      </c>
      <c r="AA90" s="18">
        <f t="shared" si="108"/>
        <v>3.1293685524141912</v>
      </c>
      <c r="AB90" s="18">
        <f t="shared" si="109"/>
        <v>3.9865922908553619</v>
      </c>
      <c r="AD90" s="18">
        <f t="shared" si="110"/>
        <v>3.9865922908553619</v>
      </c>
      <c r="AE90" s="18">
        <f t="shared" si="111"/>
        <v>3.6594584624025872</v>
      </c>
      <c r="AF90" s="18">
        <f t="shared" si="112"/>
        <v>6.3328375113601787</v>
      </c>
    </row>
    <row r="91" spans="1:32" x14ac:dyDescent="0.2">
      <c r="A91" t="str">
        <f t="shared" si="95"/>
        <v>34 Culture, media and sports occupations</v>
      </c>
      <c r="B91" s="18">
        <f t="shared" si="96"/>
        <v>1.3394784223840883</v>
      </c>
      <c r="C91" s="18">
        <f t="shared" si="96"/>
        <v>2.2325113162792176</v>
      </c>
      <c r="D91" s="18">
        <f t="shared" si="96"/>
        <v>-1.4683019264180697</v>
      </c>
      <c r="E91" s="18">
        <f t="shared" si="96"/>
        <v>1.1775799823902089</v>
      </c>
      <c r="F91" s="18">
        <f t="shared" si="97"/>
        <v>0.28781765414240823</v>
      </c>
      <c r="H91" s="18">
        <f t="shared" si="98"/>
        <v>0.28781765414240823</v>
      </c>
      <c r="I91" s="18">
        <f t="shared" si="99"/>
        <v>2.4941429610085386</v>
      </c>
      <c r="J91" s="18">
        <f t="shared" si="100"/>
        <v>2.6992626537883702</v>
      </c>
      <c r="L91" t="str">
        <f t="shared" si="101"/>
        <v>34 Culture, media and sports occupations</v>
      </c>
      <c r="M91" s="18">
        <f t="shared" si="102"/>
        <v>1.6919946933732444</v>
      </c>
      <c r="N91" s="18">
        <f t="shared" si="102"/>
        <v>1.1482009877765487</v>
      </c>
      <c r="O91" s="18">
        <f t="shared" si="102"/>
        <v>-1.4319275750262594</v>
      </c>
      <c r="P91" s="18">
        <f t="shared" si="102"/>
        <v>0.9652163225992938</v>
      </c>
      <c r="Q91" s="18">
        <f t="shared" si="103"/>
        <v>0.15975986322049884</v>
      </c>
      <c r="S91" s="18">
        <f t="shared" si="104"/>
        <v>0.15975986322049884</v>
      </c>
      <c r="T91" s="18">
        <f t="shared" si="105"/>
        <v>2.2130678352934696</v>
      </c>
      <c r="U91" s="18">
        <f t="shared" si="106"/>
        <v>2.3310263418617083</v>
      </c>
      <c r="W91" t="str">
        <f t="shared" si="107"/>
        <v>34 Culture, media and sports occupations</v>
      </c>
      <c r="X91" s="18">
        <f t="shared" si="108"/>
        <v>0.80679020071210417</v>
      </c>
      <c r="Y91" s="18">
        <f t="shared" si="108"/>
        <v>3.907239143894925</v>
      </c>
      <c r="Z91" s="18">
        <f>IF(AND(AA$6-Z$6 &lt;&gt; 0,Z17&lt;&gt;0,AA17&lt;&gt;0),(EXP(LN(AA17/Z17)/(AA$6-Z$6))-1)*100,0)</f>
        <v>-1.5230920022260674</v>
      </c>
      <c r="AA91" s="18">
        <f t="shared" si="108"/>
        <v>1.4909328605959837</v>
      </c>
      <c r="AB91" s="18">
        <f t="shared" si="109"/>
        <v>0.47614506164288528</v>
      </c>
      <c r="AD91" s="18">
        <f t="shared" si="110"/>
        <v>0.47614506164288528</v>
      </c>
      <c r="AE91" s="18">
        <f t="shared" si="111"/>
        <v>2.8974232027385804</v>
      </c>
      <c r="AF91" s="18">
        <f t="shared" si="112"/>
        <v>3.2203054971199352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2.3733850989450911</v>
      </c>
      <c r="C92" s="18">
        <f t="shared" si="96"/>
        <v>3.0913006470909554</v>
      </c>
      <c r="D92" s="18">
        <f t="shared" si="96"/>
        <v>-0.74329966971495853</v>
      </c>
      <c r="E92" s="18">
        <f t="shared" si="96"/>
        <v>0.62719494058507408</v>
      </c>
      <c r="F92" s="18">
        <f t="shared" si="97"/>
        <v>0.168273624746762</v>
      </c>
      <c r="H92" s="18">
        <f t="shared" si="98"/>
        <v>0.168273624746762</v>
      </c>
      <c r="I92" s="18">
        <f t="shared" si="99"/>
        <v>2.5232812095615342</v>
      </c>
      <c r="J92" s="18">
        <f t="shared" si="100"/>
        <v>2.6424293926608167</v>
      </c>
      <c r="L92" t="str">
        <f t="shared" si="101"/>
        <v>35 Business and public service associate professionals</v>
      </c>
      <c r="M92" s="18">
        <f t="shared" si="102"/>
        <v>1.81454426016463</v>
      </c>
      <c r="N92" s="18">
        <f t="shared" si="102"/>
        <v>3.4061829243992037</v>
      </c>
      <c r="O92" s="18">
        <f t="shared" si="102"/>
        <v>-1.3852593538378311</v>
      </c>
      <c r="P92" s="18">
        <f t="shared" si="102"/>
        <v>9.041672184415539E-2</v>
      </c>
      <c r="Q92" s="18">
        <f t="shared" si="103"/>
        <v>-0.40391269240747096</v>
      </c>
      <c r="S92" s="18">
        <f t="shared" si="104"/>
        <v>-0.40391269240747096</v>
      </c>
      <c r="T92" s="18">
        <f t="shared" si="105"/>
        <v>2.0765402849590942</v>
      </c>
      <c r="U92" s="18">
        <f t="shared" si="106"/>
        <v>1.7759203933534806</v>
      </c>
      <c r="W92" t="str">
        <f t="shared" si="107"/>
        <v>35 Business and public service associate professionals</v>
      </c>
      <c r="X92" s="18">
        <f t="shared" si="108"/>
        <v>3.0485683499391403</v>
      </c>
      <c r="Y92" s="18">
        <f t="shared" si="108"/>
        <v>2.7221488503648805</v>
      </c>
      <c r="Z92" s="18">
        <f t="shared" si="108"/>
        <v>-6.4462075010540687E-3</v>
      </c>
      <c r="AA92" s="18">
        <f t="shared" si="108"/>
        <v>1.1898329522137541</v>
      </c>
      <c r="AB92" s="18">
        <f t="shared" si="109"/>
        <v>0.78949143340993899</v>
      </c>
      <c r="AD92" s="18">
        <f t="shared" si="110"/>
        <v>0.78949143340993899</v>
      </c>
      <c r="AE92" s="18">
        <f t="shared" si="111"/>
        <v>3.0176802757699628</v>
      </c>
      <c r="AF92" s="18">
        <f t="shared" si="112"/>
        <v>3.548572740332534</v>
      </c>
    </row>
    <row r="93" spans="1:32" x14ac:dyDescent="0.2">
      <c r="A93" t="str">
        <f t="shared" si="95"/>
        <v>41 Administrative occupations</v>
      </c>
      <c r="B93" s="18">
        <f t="shared" si="96"/>
        <v>-0.44528361645735925</v>
      </c>
      <c r="C93" s="18">
        <f t="shared" si="96"/>
        <v>4.0582345029296363</v>
      </c>
      <c r="D93" s="18">
        <f t="shared" si="96"/>
        <v>-1.417313794880104</v>
      </c>
      <c r="E93" s="18">
        <f t="shared" si="96"/>
        <v>-0.33598963409873228</v>
      </c>
      <c r="F93" s="18">
        <f t="shared" si="97"/>
        <v>-0.69774249542289279</v>
      </c>
      <c r="H93" s="18">
        <f t="shared" si="98"/>
        <v>-0.69774249542289279</v>
      </c>
      <c r="I93" s="18">
        <f t="shared" si="99"/>
        <v>2.5570534325487948</v>
      </c>
      <c r="J93" s="18">
        <f t="shared" si="100"/>
        <v>2.0747381790400476</v>
      </c>
      <c r="L93" t="str">
        <f t="shared" si="101"/>
        <v>41 Administrative occupations</v>
      </c>
      <c r="M93" s="18">
        <f t="shared" si="102"/>
        <v>-1.2189442674329309</v>
      </c>
      <c r="N93" s="18">
        <f t="shared" si="102"/>
        <v>18.427486795126423</v>
      </c>
      <c r="O93" s="18">
        <f t="shared" si="102"/>
        <v>-0.46422708258491152</v>
      </c>
      <c r="P93" s="18">
        <f t="shared" si="102"/>
        <v>1.1067995488709181</v>
      </c>
      <c r="Q93" s="18">
        <f t="shared" si="103"/>
        <v>0.58038800517270506</v>
      </c>
      <c r="S93" s="18">
        <f t="shared" si="104"/>
        <v>0.58038800517270506</v>
      </c>
      <c r="T93" s="18">
        <f t="shared" si="105"/>
        <v>2.2041043634597246</v>
      </c>
      <c r="U93" s="18">
        <f t="shared" si="106"/>
        <v>2.6365991826101443</v>
      </c>
      <c r="W93" t="str">
        <f t="shared" si="107"/>
        <v>41 Administrative occupations</v>
      </c>
      <c r="X93" s="18">
        <f t="shared" si="108"/>
        <v>-9.4137410903283314E-2</v>
      </c>
      <c r="Y93" s="18">
        <f t="shared" si="108"/>
        <v>-2.2814144385009061</v>
      </c>
      <c r="Z93" s="18">
        <f t="shared" si="108"/>
        <v>-1.9424389485462101</v>
      </c>
      <c r="AA93" s="18">
        <f t="shared" si="108"/>
        <v>-1.2613996457651044</v>
      </c>
      <c r="AB93" s="18">
        <f t="shared" si="109"/>
        <v>-1.4889366890669997</v>
      </c>
      <c r="AD93" s="18">
        <f t="shared" si="110"/>
        <v>-1.4889366890669997</v>
      </c>
      <c r="AE93" s="18">
        <f t="shared" si="111"/>
        <v>2.7390169702326883</v>
      </c>
      <c r="AF93" s="18">
        <f t="shared" si="112"/>
        <v>1.7555651176429876</v>
      </c>
    </row>
    <row r="94" spans="1:32" x14ac:dyDescent="0.2">
      <c r="A94" t="str">
        <f t="shared" si="95"/>
        <v>42 Secretarial and related occupations</v>
      </c>
      <c r="B94" s="18">
        <f t="shared" si="96"/>
        <v>-2.5116014563230538</v>
      </c>
      <c r="C94" s="18">
        <f t="shared" si="96"/>
        <v>-2.5287798874385814</v>
      </c>
      <c r="D94" s="18">
        <f t="shared" si="96"/>
        <v>1.1274107134841671</v>
      </c>
      <c r="E94" s="18">
        <f t="shared" si="96"/>
        <v>-3.3412257228719433</v>
      </c>
      <c r="F94" s="18">
        <f t="shared" si="97"/>
        <v>-1.8740626769384039</v>
      </c>
      <c r="H94" s="18">
        <f t="shared" si="98"/>
        <v>-1.8740626769384039</v>
      </c>
      <c r="I94" s="18">
        <f t="shared" si="99"/>
        <v>2.7382833339477664</v>
      </c>
      <c r="J94" s="18">
        <f t="shared" si="100"/>
        <v>1.5126220630964804</v>
      </c>
      <c r="L94" t="str">
        <f t="shared" si="101"/>
        <v>42 Secretarial and related occupations</v>
      </c>
      <c r="M94" s="18">
        <f t="shared" si="102"/>
        <v>-7.0878093018214683</v>
      </c>
      <c r="N94" s="18">
        <f t="shared" si="102"/>
        <v>-2.9704590659624053</v>
      </c>
      <c r="O94" s="18">
        <f t="shared" si="102"/>
        <v>5.5135060143004511</v>
      </c>
      <c r="P94" s="18">
        <f t="shared" si="102"/>
        <v>2.1947101968963878</v>
      </c>
      <c r="Q94" s="18">
        <f t="shared" si="103"/>
        <v>3.2892115549074452</v>
      </c>
      <c r="S94" s="18">
        <f t="shared" si="104"/>
        <v>3.2892115549074674</v>
      </c>
      <c r="T94" s="18">
        <f t="shared" si="105"/>
        <v>2.5586429740681371</v>
      </c>
      <c r="U94" s="18">
        <f t="shared" si="106"/>
        <v>5.0226627730426188</v>
      </c>
      <c r="W94" t="str">
        <f t="shared" si="107"/>
        <v>42 Secretarial and related occupations</v>
      </c>
      <c r="X94" s="18">
        <f t="shared" si="108"/>
        <v>-2.0846349309460499</v>
      </c>
      <c r="Y94" s="18">
        <f t="shared" si="108"/>
        <v>-2.4926865035197809</v>
      </c>
      <c r="Z94" s="18">
        <f t="shared" si="108"/>
        <v>0.73540409899401915</v>
      </c>
      <c r="AA94" s="18">
        <f t="shared" si="108"/>
        <v>-4.1064937600799549</v>
      </c>
      <c r="AB94" s="18">
        <f t="shared" si="109"/>
        <v>-2.5189549097353048</v>
      </c>
      <c r="AD94" s="18">
        <f t="shared" si="110"/>
        <v>-2.5189549097353048</v>
      </c>
      <c r="AE94" s="18">
        <f t="shared" si="111"/>
        <v>2.7526997358696903</v>
      </c>
      <c r="AF94" s="18">
        <f t="shared" si="112"/>
        <v>1.1370202436835175</v>
      </c>
    </row>
    <row r="95" spans="1:32" x14ac:dyDescent="0.2">
      <c r="A95" t="str">
        <f t="shared" si="95"/>
        <v>51 Skilled agricultural and related trades</v>
      </c>
      <c r="B95" s="18">
        <f t="shared" si="96"/>
        <v>-3.2692510903893801</v>
      </c>
      <c r="C95" s="18">
        <f t="shared" si="96"/>
        <v>-18.525715981143076</v>
      </c>
      <c r="D95" s="18">
        <f t="shared" si="96"/>
        <v>0.10956776729975637</v>
      </c>
      <c r="E95" s="18">
        <f t="shared" si="96"/>
        <v>0.1091943427788955</v>
      </c>
      <c r="F95" s="18">
        <f t="shared" si="97"/>
        <v>0.10931881746440997</v>
      </c>
      <c r="H95" s="18">
        <f t="shared" si="98"/>
        <v>0.10931881746440997</v>
      </c>
      <c r="I95" s="18">
        <f t="shared" si="99"/>
        <v>3.0354822975278806</v>
      </c>
      <c r="J95" s="18">
        <f t="shared" si="100"/>
        <v>3.1076057898696385</v>
      </c>
      <c r="L95" t="str">
        <f t="shared" si="101"/>
        <v>51 Skilled agricultural and related trades</v>
      </c>
      <c r="M95" s="18">
        <f t="shared" si="102"/>
        <v>-4.6288752223849983</v>
      </c>
      <c r="N95" s="18">
        <f t="shared" si="102"/>
        <v>-22.373377720103093</v>
      </c>
      <c r="O95" s="18">
        <f t="shared" si="102"/>
        <v>-0.31406644357628855</v>
      </c>
      <c r="P95" s="18">
        <f t="shared" si="102"/>
        <v>-0.11736613224151426</v>
      </c>
      <c r="Q95" s="18">
        <f t="shared" si="103"/>
        <v>-0.18297599036629641</v>
      </c>
      <c r="S95" s="18">
        <f t="shared" si="104"/>
        <v>-0.18297599036629641</v>
      </c>
      <c r="T95" s="18">
        <f t="shared" si="105"/>
        <v>2.7807225928889956</v>
      </c>
      <c r="U95" s="18">
        <f t="shared" si="106"/>
        <v>2.6566307029075586</v>
      </c>
      <c r="W95" t="str">
        <f t="shared" si="107"/>
        <v>51 Skilled agricultural and related trades</v>
      </c>
      <c r="X95" s="18">
        <f t="shared" si="108"/>
        <v>4.5936446188473923</v>
      </c>
      <c r="Y95" s="18">
        <f t="shared" si="108"/>
        <v>-0.79437586272671501</v>
      </c>
      <c r="Z95" s="18">
        <f t="shared" si="108"/>
        <v>1.5804339097001519</v>
      </c>
      <c r="AA95" s="18">
        <f t="shared" si="108"/>
        <v>0.8219622084330469</v>
      </c>
      <c r="AB95" s="18">
        <f t="shared" si="109"/>
        <v>1.0741547572122867</v>
      </c>
      <c r="AD95" s="18">
        <f t="shared" si="110"/>
        <v>1.0741547572122867</v>
      </c>
      <c r="AE95" s="18">
        <f t="shared" si="111"/>
        <v>3.8872957560851074</v>
      </c>
      <c r="AF95" s="18">
        <f t="shared" si="112"/>
        <v>4.537443882916703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1.8818585762206075</v>
      </c>
      <c r="C96" s="18">
        <f t="shared" si="96"/>
        <v>-16.135586628642564</v>
      </c>
      <c r="D96" s="18">
        <f t="shared" si="96"/>
        <v>-0.39228866635119264</v>
      </c>
      <c r="E96" s="18">
        <f t="shared" si="96"/>
        <v>-0.54370455952535979</v>
      </c>
      <c r="F96" s="18">
        <f t="shared" si="97"/>
        <v>-0.49325818694553325</v>
      </c>
      <c r="H96" s="18">
        <f t="shared" si="98"/>
        <v>-0.49325818694553325</v>
      </c>
      <c r="I96" s="18">
        <f t="shared" si="99"/>
        <v>2.0963754135333579</v>
      </c>
      <c r="J96" s="18">
        <f t="shared" si="100"/>
        <v>1.7309101995667264</v>
      </c>
      <c r="L96" t="str">
        <f t="shared" si="101"/>
        <v>52 Skilled metal, electrical and electronic trades</v>
      </c>
      <c r="M96" s="18">
        <f t="shared" si="102"/>
        <v>1.6752241301098314</v>
      </c>
      <c r="N96" s="18">
        <f t="shared" si="102"/>
        <v>-16.064393281221779</v>
      </c>
      <c r="O96" s="18">
        <f t="shared" si="102"/>
        <v>-0.90804382666744843</v>
      </c>
      <c r="P96" s="18">
        <f t="shared" si="102"/>
        <v>-0.69789512267078857</v>
      </c>
      <c r="Q96" s="18">
        <f t="shared" si="103"/>
        <v>-0.7679941631276499</v>
      </c>
      <c r="S96" s="18">
        <f t="shared" si="104"/>
        <v>-0.7679941631276499</v>
      </c>
      <c r="T96" s="18">
        <f t="shared" si="105"/>
        <v>2.0018072763723138</v>
      </c>
      <c r="U96" s="18">
        <f t="shared" si="106"/>
        <v>1.4281291321490919</v>
      </c>
      <c r="W96" t="str">
        <f t="shared" si="107"/>
        <v>52 Skilled metal, electrical and electronic trades</v>
      </c>
      <c r="X96" s="18">
        <f t="shared" si="108"/>
        <v>14.274243531123719</v>
      </c>
      <c r="Y96" s="18">
        <f t="shared" si="108"/>
        <v>-19.350188731033967</v>
      </c>
      <c r="Z96" s="18">
        <f t="shared" si="108"/>
        <v>16.664379240556968</v>
      </c>
      <c r="AA96" s="18">
        <f t="shared" si="108"/>
        <v>2.2549437914366699</v>
      </c>
      <c r="AB96" s="18">
        <f t="shared" si="109"/>
        <v>6.8486323787344316</v>
      </c>
      <c r="AD96" s="18">
        <f t="shared" si="110"/>
        <v>6.8486323787344316</v>
      </c>
      <c r="AE96" s="18">
        <f t="shared" si="111"/>
        <v>5.5568454573216242</v>
      </c>
      <c r="AF96" s="18">
        <f t="shared" si="112"/>
        <v>9.5936096764713152</v>
      </c>
    </row>
    <row r="97" spans="1:32" x14ac:dyDescent="0.2">
      <c r="A97" t="str">
        <f t="shared" si="95"/>
        <v>53 Skilled construction and building trades</v>
      </c>
      <c r="B97" s="18">
        <f t="shared" si="96"/>
        <v>6.2418864030043597</v>
      </c>
      <c r="C97" s="18">
        <f t="shared" si="96"/>
        <v>-18.799178198476373</v>
      </c>
      <c r="D97" s="18">
        <f t="shared" si="96"/>
        <v>0.18966857634110657</v>
      </c>
      <c r="E97" s="18">
        <f t="shared" si="96"/>
        <v>-1.197965439323756</v>
      </c>
      <c r="F97" s="18">
        <f t="shared" si="97"/>
        <v>-0.73756944492692211</v>
      </c>
      <c r="H97" s="18">
        <f t="shared" si="98"/>
        <v>-0.73756944492692211</v>
      </c>
      <c r="I97" s="18">
        <f t="shared" si="99"/>
        <v>2.3162226523858909</v>
      </c>
      <c r="J97" s="18">
        <f t="shared" si="100"/>
        <v>1.789126243275363</v>
      </c>
      <c r="L97" t="str">
        <f t="shared" si="101"/>
        <v>53 Skilled construction and building trades</v>
      </c>
      <c r="M97" s="18">
        <f t="shared" si="102"/>
        <v>6.3155972138753125</v>
      </c>
      <c r="N97" s="18">
        <f t="shared" si="102"/>
        <v>-19.19848745840903</v>
      </c>
      <c r="O97" s="18">
        <f t="shared" si="102"/>
        <v>0.18356227672404746</v>
      </c>
      <c r="P97" s="18">
        <f t="shared" si="102"/>
        <v>-1.2432814097684264</v>
      </c>
      <c r="Q97" s="18">
        <f t="shared" si="103"/>
        <v>-0.76993920746379896</v>
      </c>
      <c r="S97" s="18">
        <f t="shared" si="104"/>
        <v>-0.76993920746379896</v>
      </c>
      <c r="T97" s="18">
        <f t="shared" si="105"/>
        <v>2.3041738518637001</v>
      </c>
      <c r="U97" s="18">
        <f t="shared" si="106"/>
        <v>1.7533816103191935</v>
      </c>
      <c r="W97" t="str">
        <f t="shared" si="107"/>
        <v>53 Skilled construction and building trades</v>
      </c>
      <c r="X97" s="18">
        <f t="shared" si="108"/>
        <v>0.30822092397519985</v>
      </c>
      <c r="Y97" s="18">
        <f t="shared" si="108"/>
        <v>18.452715682281596</v>
      </c>
      <c r="Z97" s="18">
        <f t="shared" si="108"/>
        <v>0.57523215387296212</v>
      </c>
      <c r="AA97" s="18">
        <f t="shared" si="108"/>
        <v>1.3160068043230222</v>
      </c>
      <c r="AB97" s="18">
        <f t="shared" si="109"/>
        <v>1.0684776651145755</v>
      </c>
      <c r="AD97" s="18">
        <f t="shared" si="110"/>
        <v>1.0684776651145755</v>
      </c>
      <c r="AE97" s="18">
        <f t="shared" si="111"/>
        <v>3.0448774516864452</v>
      </c>
      <c r="AF97" s="18">
        <f t="shared" si="112"/>
        <v>3.7656152019776457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-2.5396638040397934</v>
      </c>
      <c r="C98" s="18">
        <f t="shared" si="96"/>
        <v>1.8262826474097604</v>
      </c>
      <c r="D98" s="18">
        <f t="shared" si="96"/>
        <v>-0.76245169337773033</v>
      </c>
      <c r="E98" s="18">
        <f t="shared" si="96"/>
        <v>-7.9439312618889701E-3</v>
      </c>
      <c r="F98" s="18">
        <f t="shared" si="97"/>
        <v>-0.26008176964130714</v>
      </c>
      <c r="H98" s="18">
        <f t="shared" si="98"/>
        <v>-0.26008176964130714</v>
      </c>
      <c r="I98" s="18">
        <f t="shared" si="99"/>
        <v>2.3204870336102301</v>
      </c>
      <c r="J98" s="18">
        <f t="shared" si="100"/>
        <v>2.1328535477377786</v>
      </c>
      <c r="L98" t="str">
        <f t="shared" si="101"/>
        <v>54 Textiles, printing and other skilled trades</v>
      </c>
      <c r="M98" s="18">
        <f t="shared" si="102"/>
        <v>-2.5146807720931363</v>
      </c>
      <c r="N98" s="18">
        <f t="shared" si="102"/>
        <v>-6.7748714109845292</v>
      </c>
      <c r="O98" s="18">
        <f t="shared" si="102"/>
        <v>-1.1489621762766911</v>
      </c>
      <c r="P98" s="18">
        <f t="shared" si="102"/>
        <v>-0.32560720015366584</v>
      </c>
      <c r="Q98" s="18">
        <f t="shared" si="103"/>
        <v>-0.60081804381219017</v>
      </c>
      <c r="S98" s="18">
        <f t="shared" si="104"/>
        <v>-0.60081804381219017</v>
      </c>
      <c r="T98" s="18">
        <f t="shared" si="105"/>
        <v>1.7575675788180423</v>
      </c>
      <c r="U98" s="18">
        <f t="shared" si="106"/>
        <v>1.2914362796278667</v>
      </c>
      <c r="W98" t="str">
        <f t="shared" si="107"/>
        <v>54 Textiles, printing and other skilled trades</v>
      </c>
      <c r="X98" s="18">
        <f t="shared" si="108"/>
        <v>-2.5858530646711175</v>
      </c>
      <c r="Y98" s="18">
        <f t="shared" si="108"/>
        <v>17.757376748805953</v>
      </c>
      <c r="Z98" s="18">
        <f t="shared" si="108"/>
        <v>-0.20636201861768955</v>
      </c>
      <c r="AA98" s="18">
        <f t="shared" si="108"/>
        <v>0.42157511290465965</v>
      </c>
      <c r="AB98" s="18">
        <f t="shared" si="109"/>
        <v>0.21182493632638799</v>
      </c>
      <c r="AD98" s="18">
        <f t="shared" si="110"/>
        <v>0.21182493632638799</v>
      </c>
      <c r="AE98" s="18">
        <f t="shared" si="111"/>
        <v>3.074688823497973</v>
      </c>
      <c r="AF98" s="18">
        <f t="shared" si="112"/>
        <v>3.2140636258946031</v>
      </c>
    </row>
    <row r="99" spans="1:32" x14ac:dyDescent="0.2">
      <c r="A99" t="str">
        <f t="shared" si="95"/>
        <v>61 Caring personal service occupations</v>
      </c>
      <c r="B99" s="18">
        <f t="shared" si="96"/>
        <v>0.77899606110241049</v>
      </c>
      <c r="C99" s="18">
        <f t="shared" si="96"/>
        <v>-3.2154895132532335</v>
      </c>
      <c r="D99" s="18">
        <f t="shared" si="96"/>
        <v>1.6750797264624362</v>
      </c>
      <c r="E99" s="18">
        <f t="shared" si="96"/>
        <v>0.98021404902495224</v>
      </c>
      <c r="F99" s="18">
        <f t="shared" si="97"/>
        <v>1.2113066839212649</v>
      </c>
      <c r="H99" s="18">
        <f t="shared" si="98"/>
        <v>1.2113066839212649</v>
      </c>
      <c r="I99" s="18">
        <f t="shared" si="99"/>
        <v>3.3211209701045297</v>
      </c>
      <c r="J99" s="18">
        <f t="shared" si="100"/>
        <v>4.1124661233363113</v>
      </c>
      <c r="L99" t="str">
        <f t="shared" si="101"/>
        <v>61 Caring personal service occupations</v>
      </c>
      <c r="M99" s="18">
        <f t="shared" si="102"/>
        <v>0.89794671609395582</v>
      </c>
      <c r="N99" s="18">
        <f t="shared" si="102"/>
        <v>-5.9918508238805401</v>
      </c>
      <c r="O99" s="18">
        <f t="shared" si="102"/>
        <v>4.244039090455165</v>
      </c>
      <c r="P99" s="18">
        <f t="shared" si="102"/>
        <v>1.3827682876911718</v>
      </c>
      <c r="Q99" s="18">
        <f t="shared" si="103"/>
        <v>2.3276908544115571</v>
      </c>
      <c r="S99" s="18">
        <f t="shared" si="104"/>
        <v>2.3276908544115571</v>
      </c>
      <c r="T99" s="18">
        <f t="shared" si="105"/>
        <v>2.9886346497884464</v>
      </c>
      <c r="U99" s="18">
        <f t="shared" si="106"/>
        <v>4.6154237130451525</v>
      </c>
      <c r="W99" t="str">
        <f t="shared" si="107"/>
        <v>61 Caring personal service occupations</v>
      </c>
      <c r="X99" s="18">
        <f t="shared" si="108"/>
        <v>0.76365072334647621</v>
      </c>
      <c r="Y99" s="18">
        <f t="shared" si="108"/>
        <v>-2.8561282073686023</v>
      </c>
      <c r="Z99" s="18">
        <f t="shared" si="108"/>
        <v>1.3343443181419889</v>
      </c>
      <c r="AA99" s="18">
        <f t="shared" si="108"/>
        <v>0.92091417484894134</v>
      </c>
      <c r="AB99" s="18">
        <f t="shared" si="109"/>
        <v>1.0585364666404473</v>
      </c>
      <c r="AD99" s="18">
        <f t="shared" si="110"/>
        <v>1.0585364666404473</v>
      </c>
      <c r="AE99" s="18">
        <f t="shared" si="111"/>
        <v>3.3617304466520892</v>
      </c>
      <c r="AF99" s="18">
        <f t="shared" si="112"/>
        <v>4.0470036656540698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-2.416119879664469</v>
      </c>
      <c r="C100" s="18">
        <f t="shared" si="96"/>
        <v>-9.0195681128382503</v>
      </c>
      <c r="D100" s="18">
        <f t="shared" si="96"/>
        <v>0.1903905167341069</v>
      </c>
      <c r="E100" s="18">
        <f t="shared" si="96"/>
        <v>0.44598841529461808</v>
      </c>
      <c r="F100" s="18">
        <f t="shared" si="97"/>
        <v>0.36071674653392893</v>
      </c>
      <c r="H100" s="18">
        <f t="shared" si="98"/>
        <v>0.36071674653392893</v>
      </c>
      <c r="I100" s="18">
        <f t="shared" si="99"/>
        <v>2.8570638362302114</v>
      </c>
      <c r="J100" s="18">
        <f t="shared" si="100"/>
        <v>3.1023223826301072</v>
      </c>
      <c r="L100" t="str">
        <f t="shared" si="101"/>
        <v>62 Leisure, travel and related personal service occupations</v>
      </c>
      <c r="M100" s="18">
        <f t="shared" si="102"/>
        <v>-0.26136139923469415</v>
      </c>
      <c r="N100" s="18">
        <f t="shared" si="102"/>
        <v>-6.5977641860010987</v>
      </c>
      <c r="O100" s="18">
        <f t="shared" si="102"/>
        <v>0.35751247837259026</v>
      </c>
      <c r="P100" s="18">
        <f t="shared" si="102"/>
        <v>0.68502434932586898</v>
      </c>
      <c r="Q100" s="18">
        <f t="shared" si="103"/>
        <v>0.5757351399192645</v>
      </c>
      <c r="S100" s="18">
        <f t="shared" si="104"/>
        <v>0.5757351399192645</v>
      </c>
      <c r="T100" s="18">
        <f t="shared" si="105"/>
        <v>2.5150514528953449</v>
      </c>
      <c r="U100" s="18">
        <f t="shared" si="106"/>
        <v>2.9267067906897148</v>
      </c>
      <c r="W100" t="str">
        <f t="shared" si="107"/>
        <v>62 Leisure, travel and related personal service occupations</v>
      </c>
      <c r="X100" s="18">
        <f t="shared" si="108"/>
        <v>-3.1976514893723662</v>
      </c>
      <c r="Y100" s="18">
        <f t="shared" si="108"/>
        <v>-9.9658463737105514</v>
      </c>
      <c r="Z100" s="18">
        <f t="shared" si="108"/>
        <v>0.12232889536742952</v>
      </c>
      <c r="AA100" s="18">
        <f t="shared" si="108"/>
        <v>0.34645268755435499</v>
      </c>
      <c r="AB100" s="18">
        <f t="shared" si="109"/>
        <v>0.27168906765526746</v>
      </c>
      <c r="AD100" s="18">
        <f t="shared" si="110"/>
        <v>0.27168906765526746</v>
      </c>
      <c r="AE100" s="18">
        <f t="shared" si="111"/>
        <v>2.9912846548668437</v>
      </c>
      <c r="AF100" s="18">
        <f t="shared" si="112"/>
        <v>3.172331833687414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-4.1006078332632256</v>
      </c>
      <c r="C101" s="18">
        <f t="shared" si="96"/>
        <v>24.509519217537413</v>
      </c>
      <c r="D101" s="18">
        <f t="shared" si="96"/>
        <v>-3.6889187373198351</v>
      </c>
      <c r="E101" s="18">
        <f t="shared" si="96"/>
        <v>0.930673719642372</v>
      </c>
      <c r="F101" s="18">
        <f t="shared" si="97"/>
        <v>-0.63329984497150216</v>
      </c>
      <c r="H101" s="18">
        <f t="shared" si="98"/>
        <v>-0.63329984497150216</v>
      </c>
      <c r="I101" s="18">
        <f t="shared" si="99"/>
        <v>2.4291831262455599</v>
      </c>
      <c r="J101" s="18">
        <f t="shared" si="100"/>
        <v>1.9827793552273043</v>
      </c>
      <c r="L101" t="str">
        <f t="shared" si="101"/>
        <v>63 Community and civil enforcement occupations</v>
      </c>
      <c r="M101" s="18">
        <f t="shared" si="102"/>
        <v>-7.2648238064934034</v>
      </c>
      <c r="N101" s="18">
        <f t="shared" si="102"/>
        <v>42.929999172081509</v>
      </c>
      <c r="O101" s="18">
        <f t="shared" si="102"/>
        <v>-7.5399010140642648</v>
      </c>
      <c r="P101" s="18">
        <f t="shared" si="102"/>
        <v>1.3708128048000257</v>
      </c>
      <c r="Q101" s="18">
        <f t="shared" si="103"/>
        <v>-1.690971621573889</v>
      </c>
      <c r="S101" s="18">
        <f t="shared" si="104"/>
        <v>-1.690971621573889</v>
      </c>
      <c r="T101" s="18">
        <f t="shared" si="105"/>
        <v>1.772556871872677</v>
      </c>
      <c r="U101" s="18">
        <f t="shared" si="106"/>
        <v>0.48849500260983447</v>
      </c>
      <c r="W101" t="str">
        <f t="shared" si="107"/>
        <v>63 Community and civil enforcement occupations</v>
      </c>
      <c r="X101" s="18">
        <f t="shared" si="108"/>
        <v>4.192543890187439</v>
      </c>
      <c r="Y101" s="18">
        <f t="shared" si="108"/>
        <v>-11.700937710263371</v>
      </c>
      <c r="Z101" s="18">
        <f t="shared" si="108"/>
        <v>5.6347797788147247</v>
      </c>
      <c r="AA101" s="18">
        <f t="shared" si="108"/>
        <v>0.17172168028256607</v>
      </c>
      <c r="AB101" s="18">
        <f t="shared" si="109"/>
        <v>1.9606047132697313</v>
      </c>
      <c r="AD101" s="18">
        <f t="shared" si="110"/>
        <v>1.9606047132697313</v>
      </c>
      <c r="AE101" s="18">
        <f t="shared" si="111"/>
        <v>4.1969675459431421</v>
      </c>
      <c r="AF101" s="18">
        <f t="shared" si="112"/>
        <v>5.3678054956988852</v>
      </c>
    </row>
    <row r="102" spans="1:32" x14ac:dyDescent="0.2">
      <c r="A102" t="str">
        <f t="shared" si="95"/>
        <v>71 Sales occupations</v>
      </c>
      <c r="B102" s="18">
        <f t="shared" si="96"/>
        <v>-1.3207651504875684</v>
      </c>
      <c r="C102" s="18">
        <f t="shared" si="96"/>
        <v>-1.9941107712913797</v>
      </c>
      <c r="D102" s="18">
        <f t="shared" si="96"/>
        <v>-1.5667389365016549</v>
      </c>
      <c r="E102" s="18">
        <f t="shared" si="96"/>
        <v>-0.39968421732612391</v>
      </c>
      <c r="F102" s="18">
        <f t="shared" si="97"/>
        <v>-0.79023185072664148</v>
      </c>
      <c r="H102" s="18">
        <f t="shared" si="98"/>
        <v>-0.79023185072664148</v>
      </c>
      <c r="I102" s="18">
        <f t="shared" si="99"/>
        <v>2.3580809078091125</v>
      </c>
      <c r="J102" s="18">
        <f t="shared" si="100"/>
        <v>1.7973451310765887</v>
      </c>
      <c r="L102" t="str">
        <f t="shared" si="101"/>
        <v>71 Sales occupations</v>
      </c>
      <c r="M102" s="18">
        <f t="shared" si="102"/>
        <v>0.28726676979486943</v>
      </c>
      <c r="N102" s="18">
        <f t="shared" si="102"/>
        <v>-1.5445332257801758</v>
      </c>
      <c r="O102" s="18">
        <f t="shared" si="102"/>
        <v>-1.2803169502223266</v>
      </c>
      <c r="P102" s="18">
        <f t="shared" si="102"/>
        <v>-0.29275693439073658</v>
      </c>
      <c r="Q102" s="18">
        <f t="shared" si="103"/>
        <v>-0.62303644679129189</v>
      </c>
      <c r="S102" s="18">
        <f t="shared" si="104"/>
        <v>-0.62303644679129189</v>
      </c>
      <c r="T102" s="18">
        <f t="shared" si="105"/>
        <v>1.7912986251505503</v>
      </c>
      <c r="U102" s="18">
        <f t="shared" si="106"/>
        <v>1.3104290749735847</v>
      </c>
      <c r="W102" t="str">
        <f t="shared" si="107"/>
        <v>71 Sales occupations</v>
      </c>
      <c r="X102" s="18">
        <f t="shared" si="108"/>
        <v>-2.4318625102320746</v>
      </c>
      <c r="Y102" s="18">
        <f t="shared" si="108"/>
        <v>-2.3268242528261984</v>
      </c>
      <c r="Z102" s="18">
        <f t="shared" si="108"/>
        <v>-1.7825972866318818</v>
      </c>
      <c r="AA102" s="18">
        <f t="shared" si="108"/>
        <v>-0.48221448090411956</v>
      </c>
      <c r="AB102" s="18">
        <f t="shared" si="109"/>
        <v>-0.91757723024424864</v>
      </c>
      <c r="AD102" s="18">
        <f t="shared" si="110"/>
        <v>-0.91757723024424864</v>
      </c>
      <c r="AE102" s="18">
        <f t="shared" si="111"/>
        <v>2.7539894556539268</v>
      </c>
      <c r="AF102" s="18">
        <f t="shared" si="112"/>
        <v>2.1404496379880511</v>
      </c>
    </row>
    <row r="103" spans="1:32" x14ac:dyDescent="0.2">
      <c r="A103" t="str">
        <f t="shared" si="95"/>
        <v>72 Customer service occupations</v>
      </c>
      <c r="B103" s="18">
        <f t="shared" si="96"/>
        <v>2.2691895336495627</v>
      </c>
      <c r="C103" s="18">
        <f t="shared" si="96"/>
        <v>2.2166740529153239</v>
      </c>
      <c r="D103" s="18">
        <f t="shared" si="96"/>
        <v>5.5007989520976519</v>
      </c>
      <c r="E103" s="18">
        <f t="shared" si="96"/>
        <v>1.6042506645844945</v>
      </c>
      <c r="F103" s="18">
        <f t="shared" si="97"/>
        <v>2.8868413175329399</v>
      </c>
      <c r="H103" s="18">
        <f t="shared" si="98"/>
        <v>2.8868413175329399</v>
      </c>
      <c r="I103" s="18">
        <f t="shared" si="99"/>
        <v>3.2380225389154749</v>
      </c>
      <c r="J103" s="18">
        <f t="shared" si="100"/>
        <v>5.2203627797944963</v>
      </c>
      <c r="L103" t="str">
        <f t="shared" si="101"/>
        <v>72 Customer service occupations</v>
      </c>
      <c r="M103" s="18">
        <f t="shared" si="102"/>
        <v>-1.3455200251533128</v>
      </c>
      <c r="N103" s="18">
        <f t="shared" si="102"/>
        <v>14.301270305692526</v>
      </c>
      <c r="O103" s="18">
        <f t="shared" si="102"/>
        <v>7.2624567053913403</v>
      </c>
      <c r="P103" s="18">
        <f t="shared" si="102"/>
        <v>1.8586520617656976</v>
      </c>
      <c r="Q103" s="18">
        <f t="shared" si="103"/>
        <v>3.6289735209960039</v>
      </c>
      <c r="S103" s="18">
        <f t="shared" si="104"/>
        <v>3.6289735209960039</v>
      </c>
      <c r="T103" s="18">
        <f t="shared" si="105"/>
        <v>2.7839449692438789</v>
      </c>
      <c r="U103" s="18">
        <f t="shared" si="106"/>
        <v>5.4498120441131892</v>
      </c>
      <c r="W103" t="str">
        <f t="shared" si="107"/>
        <v>72 Customer service occupations</v>
      </c>
      <c r="X103" s="18">
        <f t="shared" si="108"/>
        <v>4.751150928642689</v>
      </c>
      <c r="Y103" s="18">
        <f t="shared" si="108"/>
        <v>-4.9225896593612202</v>
      </c>
      <c r="Z103" s="18">
        <f t="shared" si="108"/>
        <v>4.1741950873522837</v>
      </c>
      <c r="AA103" s="18">
        <f t="shared" si="108"/>
        <v>1.3907725248721858</v>
      </c>
      <c r="AB103" s="18">
        <f t="shared" si="109"/>
        <v>2.3102170206640738</v>
      </c>
      <c r="AD103" s="18">
        <f t="shared" si="110"/>
        <v>2.3102170206640738</v>
      </c>
      <c r="AE103" s="18">
        <f t="shared" si="111"/>
        <v>3.544332327661559</v>
      </c>
      <c r="AF103" s="18">
        <f t="shared" si="112"/>
        <v>5.0530416145772916</v>
      </c>
    </row>
    <row r="104" spans="1:32" x14ac:dyDescent="0.2">
      <c r="A104" t="str">
        <f t="shared" si="95"/>
        <v>81 Process, plant and machine operatives</v>
      </c>
      <c r="B104" s="18">
        <f t="shared" si="96"/>
        <v>0.12454230318761361</v>
      </c>
      <c r="C104" s="18">
        <f t="shared" si="96"/>
        <v>-13.460135373180226</v>
      </c>
      <c r="D104" s="18">
        <f t="shared" si="96"/>
        <v>3.7690492428013922</v>
      </c>
      <c r="E104" s="18">
        <f t="shared" si="96"/>
        <v>-0.11433376941635265</v>
      </c>
      <c r="F104" s="18">
        <f t="shared" si="97"/>
        <v>1.1637049645268904</v>
      </c>
      <c r="H104" s="18">
        <f t="shared" si="98"/>
        <v>1.1637049645268904</v>
      </c>
      <c r="I104" s="18">
        <f t="shared" si="99"/>
        <v>2.6191651223486323</v>
      </c>
      <c r="J104" s="18">
        <f t="shared" si="100"/>
        <v>3.450121899686498</v>
      </c>
      <c r="L104" t="str">
        <f t="shared" si="101"/>
        <v>81 Process, plant and machine operatives</v>
      </c>
      <c r="M104" s="18">
        <f t="shared" si="102"/>
        <v>-0.35020799185586649</v>
      </c>
      <c r="N104" s="18">
        <f t="shared" si="102"/>
        <v>-14.17553302256519</v>
      </c>
      <c r="O104" s="18">
        <f t="shared" si="102"/>
        <v>3.4917242919959568</v>
      </c>
      <c r="P104" s="18">
        <f t="shared" si="102"/>
        <v>-0.21185594850876566</v>
      </c>
      <c r="Q104" s="18">
        <f t="shared" si="103"/>
        <v>1.0077052073633741</v>
      </c>
      <c r="S104" s="18">
        <f t="shared" si="104"/>
        <v>1.0077052073633741</v>
      </c>
      <c r="T104" s="18">
        <f t="shared" si="105"/>
        <v>2.3946030199057278</v>
      </c>
      <c r="U104" s="18">
        <f t="shared" si="106"/>
        <v>3.1330004310020643</v>
      </c>
      <c r="W104" t="str">
        <f t="shared" si="107"/>
        <v>81 Process, plant and machine operatives</v>
      </c>
      <c r="X104" s="18">
        <f t="shared" si="108"/>
        <v>1.8047484907710132</v>
      </c>
      <c r="Y104" s="18">
        <f t="shared" si="108"/>
        <v>-11.059728905075584</v>
      </c>
      <c r="Z104" s="18">
        <f t="shared" si="108"/>
        <v>4.6471962230186126</v>
      </c>
      <c r="AA104" s="18">
        <f t="shared" si="108"/>
        <v>0.17915192441646521</v>
      </c>
      <c r="AB104" s="18">
        <f t="shared" si="109"/>
        <v>1.6468909507318497</v>
      </c>
      <c r="AD104" s="18">
        <f t="shared" si="110"/>
        <v>1.6468909507318497</v>
      </c>
      <c r="AE104" s="18">
        <f t="shared" si="111"/>
        <v>3.3024359744590281</v>
      </c>
      <c r="AF104" s="18">
        <f t="shared" si="112"/>
        <v>4.3926096900756439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2.4989988155593279</v>
      </c>
      <c r="C105" s="18">
        <f t="shared" si="96"/>
        <v>-12.393957240619391</v>
      </c>
      <c r="D105" s="18">
        <f t="shared" si="96"/>
        <v>1.5943121836056839</v>
      </c>
      <c r="E105" s="18">
        <f t="shared" si="96"/>
        <v>0.26064936149481355</v>
      </c>
      <c r="F105" s="18">
        <f t="shared" si="97"/>
        <v>0.70324692708945147</v>
      </c>
      <c r="H105" s="18">
        <f t="shared" si="98"/>
        <v>0.70324692708945147</v>
      </c>
      <c r="I105" s="18">
        <f t="shared" si="99"/>
        <v>3.07701990088185</v>
      </c>
      <c r="J105" s="18">
        <f t="shared" si="100"/>
        <v>3.5452754604769821</v>
      </c>
      <c r="L105" t="str">
        <f t="shared" si="101"/>
        <v>82 Transport and mobile machine drivers and operatives</v>
      </c>
      <c r="M105" s="18">
        <f t="shared" si="102"/>
        <v>2.5271007101676846</v>
      </c>
      <c r="N105" s="18">
        <f t="shared" si="102"/>
        <v>-12.263283827691851</v>
      </c>
      <c r="O105" s="18">
        <f t="shared" si="102"/>
        <v>1.1832909080673915</v>
      </c>
      <c r="P105" s="18">
        <f t="shared" si="102"/>
        <v>0.16445256978967482</v>
      </c>
      <c r="Q105" s="18">
        <f t="shared" si="103"/>
        <v>0.5029203375402691</v>
      </c>
      <c r="S105" s="18">
        <f t="shared" si="104"/>
        <v>0.5029203375402691</v>
      </c>
      <c r="T105" s="18">
        <f t="shared" si="105"/>
        <v>2.9876286907648097</v>
      </c>
      <c r="U105" s="18">
        <f t="shared" si="106"/>
        <v>3.3248232477918638</v>
      </c>
      <c r="W105" t="str">
        <f t="shared" si="107"/>
        <v>82 Transport and mobile machine drivers and operatives</v>
      </c>
      <c r="X105" s="18">
        <f t="shared" si="108"/>
        <v>1.9502187729184772</v>
      </c>
      <c r="Y105" s="18">
        <f t="shared" si="108"/>
        <v>-14.982074987257521</v>
      </c>
      <c r="Z105" s="18">
        <f t="shared" si="108"/>
        <v>8.8230891498798591</v>
      </c>
      <c r="AA105" s="18">
        <f t="shared" si="108"/>
        <v>1.5445604589403361</v>
      </c>
      <c r="AB105" s="18">
        <f t="shared" si="109"/>
        <v>3.9149722694909572</v>
      </c>
      <c r="AD105" s="18">
        <f t="shared" si="110"/>
        <v>3.914972269490935</v>
      </c>
      <c r="AE105" s="18">
        <f t="shared" si="111"/>
        <v>4.7011154956595691</v>
      </c>
      <c r="AF105" s="18">
        <f t="shared" si="112"/>
        <v>7.030605853467975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-2.6726450037288019</v>
      </c>
      <c r="C106" s="18">
        <f t="shared" si="96"/>
        <v>-16.031358024455621</v>
      </c>
      <c r="D106" s="18">
        <f t="shared" si="96"/>
        <v>-3.2362184845703523</v>
      </c>
      <c r="E106" s="18">
        <f t="shared" si="96"/>
        <v>-0.39142983144053733</v>
      </c>
      <c r="F106" s="18">
        <f t="shared" si="97"/>
        <v>-1.3488660946173625</v>
      </c>
      <c r="H106" s="18">
        <f t="shared" si="98"/>
        <v>-1.3488660946173625</v>
      </c>
      <c r="I106" s="18">
        <f t="shared" si="99"/>
        <v>2.0008578595683169</v>
      </c>
      <c r="J106" s="18">
        <f t="shared" si="100"/>
        <v>1.0044679531990397</v>
      </c>
      <c r="L106" t="str">
        <f t="shared" si="101"/>
        <v>91 Elementary trades and related occupations</v>
      </c>
      <c r="M106" s="18">
        <f t="shared" si="102"/>
        <v>-2.2021100995838427</v>
      </c>
      <c r="N106" s="18">
        <f t="shared" si="102"/>
        <v>-13.955370302000514</v>
      </c>
      <c r="O106" s="18">
        <f t="shared" si="102"/>
        <v>-3.1244213617637961</v>
      </c>
      <c r="P106" s="18">
        <f t="shared" si="102"/>
        <v>-0.2529710037965649</v>
      </c>
      <c r="Q106" s="18">
        <f t="shared" si="103"/>
        <v>-1.2194554898017129</v>
      </c>
      <c r="S106" s="18">
        <f t="shared" si="104"/>
        <v>-1.2194554898017129</v>
      </c>
      <c r="T106" s="18">
        <f t="shared" si="105"/>
        <v>1.7204090449587373</v>
      </c>
      <c r="U106" s="18">
        <f t="shared" si="106"/>
        <v>0.77923112539373118</v>
      </c>
      <c r="W106" t="str">
        <f t="shared" si="107"/>
        <v>91 Elementary trades and related occupations</v>
      </c>
      <c r="X106" s="18">
        <f t="shared" si="108"/>
        <v>-3.9559039006189289</v>
      </c>
      <c r="Y106" s="18">
        <f t="shared" si="108"/>
        <v>-21.9556403788308</v>
      </c>
      <c r="Z106" s="18">
        <f t="shared" si="108"/>
        <v>-3.5913713796975277</v>
      </c>
      <c r="AA106" s="18">
        <f t="shared" si="108"/>
        <v>-0.84989007403505346</v>
      </c>
      <c r="AB106" s="18">
        <f t="shared" si="109"/>
        <v>-1.7722713670773826</v>
      </c>
      <c r="AD106" s="18">
        <f t="shared" si="110"/>
        <v>-1.7722713670773826</v>
      </c>
      <c r="AE106" s="18">
        <f t="shared" si="111"/>
        <v>2.8188808949947797</v>
      </c>
      <c r="AF106" s="18">
        <f t="shared" si="112"/>
        <v>1.670522246225703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0.18843149169534001</v>
      </c>
      <c r="C107" s="18">
        <f t="shared" si="96"/>
        <v>-9.559436115087216</v>
      </c>
      <c r="D107" s="18">
        <f t="shared" si="96"/>
        <v>0.58409810669026729</v>
      </c>
      <c r="E107" s="18">
        <f t="shared" si="96"/>
        <v>-0.13055856548782607</v>
      </c>
      <c r="F107" s="18">
        <f t="shared" si="97"/>
        <v>0.10709434923183991</v>
      </c>
      <c r="H107" s="18">
        <f t="shared" si="98"/>
        <v>0.10709434923183991</v>
      </c>
      <c r="I107" s="18">
        <f t="shared" si="99"/>
        <v>2.7860067081664219</v>
      </c>
      <c r="J107" s="18">
        <f t="shared" si="100"/>
        <v>2.8590846992431418</v>
      </c>
      <c r="L107" t="str">
        <f t="shared" si="101"/>
        <v>92 Elementary administration and service occupations</v>
      </c>
      <c r="M107" s="18">
        <f t="shared" si="102"/>
        <v>-1.4064063693535189</v>
      </c>
      <c r="N107" s="18">
        <f t="shared" si="102"/>
        <v>-6.4572861857635449</v>
      </c>
      <c r="O107" s="18">
        <f t="shared" si="102"/>
        <v>1.5414525117028344</v>
      </c>
      <c r="P107" s="18">
        <f t="shared" si="102"/>
        <v>-0.19733651657374285</v>
      </c>
      <c r="Q107" s="18">
        <f t="shared" si="103"/>
        <v>0.37892607034881731</v>
      </c>
      <c r="S107" s="18">
        <f t="shared" si="104"/>
        <v>0.37892607034881731</v>
      </c>
      <c r="T107" s="18">
        <f t="shared" si="105"/>
        <v>2.4294978134417722</v>
      </c>
      <c r="U107" s="18">
        <f t="shared" si="106"/>
        <v>2.7024216618132701</v>
      </c>
      <c r="W107" t="str">
        <f t="shared" si="107"/>
        <v>92 Elementary administration and service occupations</v>
      </c>
      <c r="X107" s="18">
        <f t="shared" si="108"/>
        <v>1.7080160920588394</v>
      </c>
      <c r="Y107" s="18">
        <f t="shared" si="108"/>
        <v>-12.294053254891024</v>
      </c>
      <c r="Z107" s="18">
        <f t="shared" si="108"/>
        <v>-0.35050029778381786</v>
      </c>
      <c r="AA107" s="18">
        <f t="shared" si="108"/>
        <v>-6.2003321781134435E-2</v>
      </c>
      <c r="AB107" s="18">
        <f t="shared" si="109"/>
        <v>-0.15826166485384263</v>
      </c>
      <c r="AD107" s="18">
        <f t="shared" si="110"/>
        <v>-0.15826166485384263</v>
      </c>
      <c r="AE107" s="18">
        <f t="shared" si="111"/>
        <v>3.1061021625722107</v>
      </c>
      <c r="AF107" s="18">
        <f t="shared" si="112"/>
        <v>3.0033914944719298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1.5240172870438995</v>
      </c>
      <c r="C109" s="26">
        <f>IF(AND(D$6-C$6 &lt;&gt; 0,C35&lt;&gt;0,D35&lt;&gt;0),(EXP(LN(D35/C35)/(D$6-C$6))-1)*100,0)</f>
        <v>-2.7788874463197333</v>
      </c>
      <c r="D109" s="26">
        <f>IF(AND(E$6-D$6 &lt;&gt; 0,D35&lt;&gt;0,E35&lt;&gt;0),(EXP(LN(E35/D35)/(E$6-D$6))-1)*100,0)</f>
        <v>0.5395575370495953</v>
      </c>
      <c r="E109" s="26">
        <f>IF(AND(F$6-E$6 &lt;&gt; 0,E35&lt;&gt;0,F35&lt;&gt;0),(EXP(LN(F35/E35)/(F$6-E$6))-1)*100,0)</f>
        <v>0.45713690202586754</v>
      </c>
      <c r="F109" s="26">
        <f t="shared" ref="F109" si="113">IF(AND(F$6-D$6 &lt;&gt; 0,D35&lt;&gt;0,F35&lt;&gt;0),(EXP(LN(F35/D35)/(F$6-D$6))-1)*100,0)</f>
        <v>0.4846029368474003</v>
      </c>
      <c r="H109" s="26">
        <f t="shared" ref="H109" si="114">IF($F$6-$D$6 &lt;&gt; 0,(EXP(LN(1+(H72/100))/($F$6-$D$6))-1)*100,0)</f>
        <v>0.4846029368474003</v>
      </c>
      <c r="I109" s="26">
        <f>IF(D35&gt;0,((1+(I35/D35))^(1/($F$6-$D$6))-1)*100,0)</f>
        <v>2.7371303183901352</v>
      </c>
      <c r="J109" s="26">
        <f t="shared" ref="J109" si="115">IF($F$6-$D$6 &lt;&gt; 0,(EXP(LN(1+(J72/100))/($F$6-$D$6))-1)*100,0)</f>
        <v>3.072891912661424</v>
      </c>
      <c r="L109" s="24" t="str">
        <f>L35</f>
        <v>All occupations</v>
      </c>
      <c r="M109" s="26">
        <f>IF(AND(N$6-M$6 &lt;&gt; 0,M35&lt;&gt;0,N35&lt;&gt;0),(EXP(LN(N35/M35)/(N$6-M$6))-1)*100,0)</f>
        <v>1.6088460374131808</v>
      </c>
      <c r="N109" s="26">
        <f>IF(AND(O$6-N$6 &lt;&gt; 0,N35&lt;&gt;0,O35&lt;&gt;0),(EXP(LN(O35/N35)/(O$6-N$6))-1)*100,0)</f>
        <v>-4.1962853708701786</v>
      </c>
      <c r="O109" s="26">
        <f>IF(AND(P$6-O$6 &lt;&gt; 0,O35&lt;&gt;0,P35&lt;&gt;0),(EXP(LN(P35/O35)/(P$6-O$6))-1)*100,0)</f>
        <v>0.45265207519376016</v>
      </c>
      <c r="P109" s="26">
        <f>IF(AND(Q$6-P$6 &lt;&gt; 0,P35&lt;&gt;0,Q35&lt;&gt;0),(EXP(LN(Q35/P35)/(Q$6-P$6))-1)*100,0)</f>
        <v>0.34351385836919324</v>
      </c>
      <c r="Q109" s="26">
        <f t="shared" ref="Q109" si="116">IF(AND(Q$6-O$6 &lt;&gt; 0,O35&lt;&gt;0,Q35&lt;&gt;0),(EXP(LN(Q35/O35)/(Q$6-O$6))-1)*100,0)</f>
        <v>0.37988008263676321</v>
      </c>
      <c r="S109" s="26">
        <f t="shared" ref="S109" si="117">IF($F$6-$D$6 &lt;&gt; 0,(EXP(LN(1+(S72/100))/($F$6-$D$6))-1)*100,0)</f>
        <v>0.37988008263676321</v>
      </c>
      <c r="T109" s="26">
        <f t="shared" ref="T109" si="118">IF(O35&gt;0,((1+(T35/O35))^(1/($F$6-$D$6))-1)*100,0)</f>
        <v>2.3479970149266949</v>
      </c>
      <c r="U109" s="26">
        <f t="shared" ref="U109" si="119">IF($F$6-$D$6 &lt;&gt; 0,(EXP(LN(1+(U72/100))/($F$6-$D$6))-1)*100,0)</f>
        <v>2.6246183378378696</v>
      </c>
      <c r="W109" s="24" t="str">
        <f>W35</f>
        <v>All occupations</v>
      </c>
      <c r="X109" s="26">
        <f>IF(AND(Y$6-X$6 &lt;&gt; 0,X35&lt;&gt;0,Y35&lt;&gt;0),(EXP(LN(Y35/X35)/(Y$6-X$6))-1)*100,0)</f>
        <v>1.421475585742038</v>
      </c>
      <c r="Y109" s="26">
        <f>IF(AND(Z$6-Y$6 &lt;&gt; 0,Y35&lt;&gt;0,Z35&lt;&gt;0),(EXP(LN(Z35/Y35)/(Z$6-Y$6))-1)*100,0)</f>
        <v>-1.0576003404930034</v>
      </c>
      <c r="Z109" s="26">
        <f>IF(AND(AA$6-Z$6 &lt;&gt; 0,Z35&lt;&gt;0,AA35&lt;&gt;0),(EXP(LN(AA35/Z35)/(AA$6-Z$6))-1)*100,0)</f>
        <v>0.64136465996715852</v>
      </c>
      <c r="AA109" s="26">
        <f>IF(AND(AB$6-AA$6 &lt;&gt; 0,AA35&lt;&gt;0,AB35&lt;&gt;0),(EXP(LN(AB35/AA35)/(AB$6-AA$6))-1)*100,0)</f>
        <v>0.58805347042012457</v>
      </c>
      <c r="AB109" s="26">
        <f t="shared" ref="AB109" si="120">IF(AND(AB$6-Z$6 &lt;&gt; 0,Z35&lt;&gt;0,AB35&lt;&gt;0),(EXP(LN(AB35/Z35)/(AB$6-Z$6))-1)*100,0)</f>
        <v>0.60582072845132284</v>
      </c>
      <c r="AD109" s="26">
        <f t="shared" ref="AD109" si="121">IF($F$6-$D$6 &lt;&gt; 0,(EXP(LN(1+(AD72/100))/($F$6-$D$6))-1)*100,0)</f>
        <v>0.60582072845132284</v>
      </c>
      <c r="AE109" s="26">
        <f t="shared" ref="AE109" si="122">IF(Z35&gt;0,((1+(AE35/Z35))^(1/($F$6-$D$6))-1)*100,0)</f>
        <v>3.1697781986941287</v>
      </c>
      <c r="AF109" s="26">
        <f t="shared" ref="AF109" si="123">IF($F$6-$D$6 &lt;&gt; 0,(EXP(LN(1+(AF72/100))/($F$6-$D$6))-1)*100,0)</f>
        <v>3.5673060537430912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The Marches (Continued)</v>
      </c>
      <c r="L112" s="19" t="str">
        <f>CONCATENATE(L$1," (Continued)")</f>
        <v>Occupation Table 2.1  Males: Employment Change by Occupation (SOC 2020) and Replacement Demand, 2015-2035, The Marches (Continued)</v>
      </c>
      <c r="W112" s="19" t="str">
        <f>CONCATENATE(W$1," (Continued)")</f>
        <v>Occupation Table 2.2  Females: Employment Change by Occupation (SOC 2020) and Replacement Demand, 2015-2035, The Marches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4.2944732425856422</v>
      </c>
      <c r="C119" s="27">
        <f t="shared" si="125"/>
        <v>0.55747571806104901</v>
      </c>
      <c r="D119" s="27">
        <f t="shared" si="125"/>
        <v>-1.4693222553791223</v>
      </c>
      <c r="E119" s="27">
        <f t="shared" si="125"/>
        <v>2.5725926784404187</v>
      </c>
      <c r="F119" s="27">
        <f t="shared" ref="F119:F144" si="126">F8-D8</f>
        <v>1.1032704230612964</v>
      </c>
      <c r="L119" t="str">
        <f t="shared" ref="L119:L144" si="127">L8</f>
        <v>11 Corporate managers and directors</v>
      </c>
      <c r="M119" s="27">
        <f t="shared" ref="M119:P144" si="128">N8-M8</f>
        <v>2.5217842793185987</v>
      </c>
      <c r="N119" s="27">
        <f t="shared" si="128"/>
        <v>0.22326444698554937</v>
      </c>
      <c r="O119" s="27">
        <f t="shared" si="128"/>
        <v>-1.4835146088687452</v>
      </c>
      <c r="P119" s="27">
        <f t="shared" si="128"/>
        <v>1.0643363342114274</v>
      </c>
      <c r="Q119" s="27">
        <f t="shared" ref="Q119:Q144" si="129">Q8-O8</f>
        <v>-0.41917827465731783</v>
      </c>
      <c r="W119" t="str">
        <f t="shared" ref="W119:W144" si="130">W8</f>
        <v>11 Corporate managers and directors</v>
      </c>
      <c r="X119" s="27">
        <f t="shared" ref="X119:AA144" si="131">Y8-X8</f>
        <v>1.7726889632670684</v>
      </c>
      <c r="Y119" s="27">
        <f t="shared" si="131"/>
        <v>0.33421127107553428</v>
      </c>
      <c r="Z119" s="27">
        <f t="shared" si="131"/>
        <v>1.4192353489566933E-2</v>
      </c>
      <c r="AA119" s="27">
        <f t="shared" si="131"/>
        <v>1.5082563442290624</v>
      </c>
      <c r="AB119" s="27">
        <f t="shared" ref="AB119:AB144" si="132">AB8-Z8</f>
        <v>1.5224486977186293</v>
      </c>
    </row>
    <row r="120" spans="1:28" x14ac:dyDescent="0.2">
      <c r="A120" t="str">
        <f t="shared" si="124"/>
        <v>12 Other managers and proprietors</v>
      </c>
      <c r="B120" s="27">
        <f t="shared" si="125"/>
        <v>0.65615101899387795</v>
      </c>
      <c r="C120" s="27">
        <f t="shared" si="125"/>
        <v>0.38950390240233013</v>
      </c>
      <c r="D120" s="27">
        <f t="shared" si="125"/>
        <v>2.4891042760756967</v>
      </c>
      <c r="E120" s="27">
        <f t="shared" si="125"/>
        <v>2.5879198597866608</v>
      </c>
      <c r="F120" s="27">
        <f t="shared" si="126"/>
        <v>5.0770241358623576</v>
      </c>
      <c r="L120" t="str">
        <f t="shared" si="127"/>
        <v>12 Other managers and proprietors</v>
      </c>
      <c r="M120" s="27">
        <f t="shared" si="128"/>
        <v>0.54089602966695782</v>
      </c>
      <c r="N120" s="27">
        <f t="shared" si="128"/>
        <v>-0.35280282153538423</v>
      </c>
      <c r="O120" s="27">
        <f t="shared" si="128"/>
        <v>1.6319219904304898</v>
      </c>
      <c r="P120" s="27">
        <f t="shared" si="128"/>
        <v>1.3412081029046758</v>
      </c>
      <c r="Q120" s="27">
        <f t="shared" si="129"/>
        <v>2.9731300933351656</v>
      </c>
      <c r="W120" t="str">
        <f t="shared" si="130"/>
        <v>12 Other managers and proprietors</v>
      </c>
      <c r="X120" s="27">
        <f t="shared" si="131"/>
        <v>0.11525498932691347</v>
      </c>
      <c r="Y120" s="27">
        <f t="shared" si="131"/>
        <v>0.74230672393769392</v>
      </c>
      <c r="Z120" s="27">
        <f t="shared" si="131"/>
        <v>0.85718228564521759</v>
      </c>
      <c r="AA120" s="27">
        <f t="shared" si="131"/>
        <v>1.2467117568820054</v>
      </c>
      <c r="AB120" s="27">
        <f t="shared" si="132"/>
        <v>2.103894042527223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3.2230172548538825</v>
      </c>
      <c r="C121" s="27">
        <f t="shared" si="125"/>
        <v>1.0118964710664784</v>
      </c>
      <c r="D121" s="27">
        <f t="shared" si="125"/>
        <v>0.92236494747959341</v>
      </c>
      <c r="E121" s="27">
        <f t="shared" si="125"/>
        <v>2.51207812492164</v>
      </c>
      <c r="F121" s="27">
        <f t="shared" si="126"/>
        <v>3.4344430724012334</v>
      </c>
      <c r="L121" t="str">
        <f t="shared" si="127"/>
        <v>21 Science, research, engineering and technology professionals</v>
      </c>
      <c r="M121" s="27">
        <f t="shared" si="128"/>
        <v>2.8847304163633822</v>
      </c>
      <c r="N121" s="27">
        <f t="shared" si="128"/>
        <v>0.28691415455303826</v>
      </c>
      <c r="O121" s="27">
        <f t="shared" si="128"/>
        <v>0.27442962643368674</v>
      </c>
      <c r="P121" s="27">
        <f t="shared" si="128"/>
        <v>1.4783476413154908</v>
      </c>
      <c r="Q121" s="27">
        <f t="shared" si="129"/>
        <v>1.7527772677491775</v>
      </c>
      <c r="W121" t="str">
        <f t="shared" si="130"/>
        <v>21 Science, research, engineering and technology professionals</v>
      </c>
      <c r="X121" s="27">
        <f t="shared" si="131"/>
        <v>0.33828683849051</v>
      </c>
      <c r="Y121" s="27">
        <f t="shared" si="131"/>
        <v>0.72498231651341971</v>
      </c>
      <c r="Z121" s="27">
        <f t="shared" si="131"/>
        <v>0.64793532104596885</v>
      </c>
      <c r="AA121" s="27">
        <f t="shared" si="131"/>
        <v>1.0337304836060772</v>
      </c>
      <c r="AB121" s="27">
        <f t="shared" si="132"/>
        <v>1.6816658046520461</v>
      </c>
    </row>
    <row r="122" spans="1:28" x14ac:dyDescent="0.2">
      <c r="A122" t="str">
        <f t="shared" si="124"/>
        <v>22 Health professionals</v>
      </c>
      <c r="B122" s="27">
        <f t="shared" si="125"/>
        <v>3.2515484745036023</v>
      </c>
      <c r="C122" s="27">
        <f t="shared" si="125"/>
        <v>-0.24985460246116631</v>
      </c>
      <c r="D122" s="27">
        <f t="shared" si="125"/>
        <v>1.4041332079647191</v>
      </c>
      <c r="E122" s="27">
        <f t="shared" si="125"/>
        <v>1.7257290215719436</v>
      </c>
      <c r="F122" s="27">
        <f t="shared" si="126"/>
        <v>3.1298622295366627</v>
      </c>
      <c r="L122" t="str">
        <f t="shared" si="127"/>
        <v>22 Health professionals</v>
      </c>
      <c r="M122" s="27">
        <f t="shared" si="128"/>
        <v>0.83023944903152724</v>
      </c>
      <c r="N122" s="27">
        <f t="shared" si="128"/>
        <v>0.22191157009674178</v>
      </c>
      <c r="O122" s="27">
        <f t="shared" si="128"/>
        <v>0.28878212568395245</v>
      </c>
      <c r="P122" s="27">
        <f t="shared" si="128"/>
        <v>0.3688126934745446</v>
      </c>
      <c r="Q122" s="27">
        <f t="shared" si="129"/>
        <v>0.65759481915849705</v>
      </c>
      <c r="W122" t="str">
        <f t="shared" si="130"/>
        <v>22 Health professionals</v>
      </c>
      <c r="X122" s="27">
        <f t="shared" si="131"/>
        <v>2.4213090254720697</v>
      </c>
      <c r="Y122" s="27">
        <f t="shared" si="131"/>
        <v>-0.47176617255789566</v>
      </c>
      <c r="Z122" s="27">
        <f t="shared" si="131"/>
        <v>1.1153510822807213</v>
      </c>
      <c r="AA122" s="27">
        <f t="shared" si="131"/>
        <v>1.3569163280974283</v>
      </c>
      <c r="AB122" s="27">
        <f t="shared" si="132"/>
        <v>2.4722674103781497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0.17960249741025258</v>
      </c>
      <c r="C123" s="27">
        <f t="shared" si="125"/>
        <v>0.81994544599580976</v>
      </c>
      <c r="D123" s="27">
        <f t="shared" si="125"/>
        <v>0.90162548382134844</v>
      </c>
      <c r="E123" s="27">
        <f t="shared" si="125"/>
        <v>1.9222523263926838</v>
      </c>
      <c r="F123" s="27">
        <f t="shared" si="126"/>
        <v>2.8238778102140323</v>
      </c>
      <c r="L123" t="str">
        <f t="shared" si="127"/>
        <v>23 Teaching and other educational professionals</v>
      </c>
      <c r="M123" s="27">
        <f t="shared" si="128"/>
        <v>-0.15484319859649354</v>
      </c>
      <c r="N123" s="27">
        <f t="shared" si="128"/>
        <v>0.33793733973007622</v>
      </c>
      <c r="O123" s="27">
        <f t="shared" si="128"/>
        <v>0.36973841893563897</v>
      </c>
      <c r="P123" s="27">
        <f t="shared" si="128"/>
        <v>0.44985410173703144</v>
      </c>
      <c r="Q123" s="27">
        <f t="shared" si="129"/>
        <v>0.81959252067267041</v>
      </c>
      <c r="W123" t="str">
        <f t="shared" si="130"/>
        <v>23 Teaching and other educational professionals</v>
      </c>
      <c r="X123" s="27">
        <f t="shared" si="131"/>
        <v>0.33444569600674257</v>
      </c>
      <c r="Y123" s="27">
        <f t="shared" si="131"/>
        <v>0.48200810626574864</v>
      </c>
      <c r="Z123" s="27">
        <f t="shared" si="131"/>
        <v>0.53188706488568549</v>
      </c>
      <c r="AA123" s="27">
        <f t="shared" si="131"/>
        <v>1.4723982246556506</v>
      </c>
      <c r="AB123" s="27">
        <f t="shared" si="132"/>
        <v>2.0042852895413361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3.7105959173230474</v>
      </c>
      <c r="C124" s="27">
        <f t="shared" si="125"/>
        <v>1.7884443032100314</v>
      </c>
      <c r="D124" s="27">
        <f t="shared" si="125"/>
        <v>2.5244815662790678</v>
      </c>
      <c r="E124" s="27">
        <f t="shared" si="125"/>
        <v>3.4468531908251769</v>
      </c>
      <c r="F124" s="27">
        <f t="shared" si="126"/>
        <v>5.9713347571042448</v>
      </c>
      <c r="L124" t="str">
        <f t="shared" si="127"/>
        <v>24 Business, media and public service professionals</v>
      </c>
      <c r="M124" s="27">
        <f t="shared" si="128"/>
        <v>1.8874392529471429</v>
      </c>
      <c r="N124" s="27">
        <f t="shared" si="128"/>
        <v>1.0827656059154673</v>
      </c>
      <c r="O124" s="27">
        <f t="shared" si="128"/>
        <v>1.5708321885833119</v>
      </c>
      <c r="P124" s="27">
        <f t="shared" si="128"/>
        <v>1.5215589521070072</v>
      </c>
      <c r="Q124" s="27">
        <f t="shared" si="129"/>
        <v>3.0923911406903191</v>
      </c>
      <c r="W124" t="str">
        <f t="shared" si="130"/>
        <v>24 Business, media and public service professionals</v>
      </c>
      <c r="X124" s="27">
        <f t="shared" si="131"/>
        <v>1.8231566643758672</v>
      </c>
      <c r="Y124" s="27">
        <f t="shared" si="131"/>
        <v>0.70567869729454635</v>
      </c>
      <c r="Z124" s="27">
        <f t="shared" si="131"/>
        <v>0.95364937769580216</v>
      </c>
      <c r="AA124" s="27">
        <f t="shared" si="131"/>
        <v>1.9252942387181644</v>
      </c>
      <c r="AB124" s="27">
        <f t="shared" si="132"/>
        <v>2.8789436164139666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1.0260194739024806</v>
      </c>
      <c r="C125" s="27">
        <f t="shared" si="125"/>
        <v>0.522040829462874</v>
      </c>
      <c r="D125" s="27">
        <f t="shared" si="125"/>
        <v>-0.81673877585042476</v>
      </c>
      <c r="E125" s="27">
        <f t="shared" si="125"/>
        <v>0.43648005201462858</v>
      </c>
      <c r="F125" s="27">
        <f t="shared" si="126"/>
        <v>-0.38025872383579618</v>
      </c>
      <c r="L125" t="str">
        <f t="shared" si="127"/>
        <v>31 Science, engineering and technology associate professionals</v>
      </c>
      <c r="M125" s="27">
        <f t="shared" si="128"/>
        <v>0.95743193494967382</v>
      </c>
      <c r="N125" s="27">
        <f t="shared" si="128"/>
        <v>0.21180294426959279</v>
      </c>
      <c r="O125" s="27">
        <f t="shared" si="128"/>
        <v>-0.86425690715950054</v>
      </c>
      <c r="P125" s="27">
        <f t="shared" si="128"/>
        <v>0.11151074399420491</v>
      </c>
      <c r="Q125" s="27">
        <f t="shared" si="129"/>
        <v>-0.75274616316529563</v>
      </c>
      <c r="W125" t="str">
        <f t="shared" si="130"/>
        <v>31 Science, engineering and technology associate professionals</v>
      </c>
      <c r="X125" s="27">
        <f t="shared" si="131"/>
        <v>6.8587538952815885E-2</v>
      </c>
      <c r="Y125" s="27">
        <f t="shared" si="131"/>
        <v>0.31023788519327566</v>
      </c>
      <c r="Z125" s="27">
        <f t="shared" si="131"/>
        <v>4.7518131309072897E-2</v>
      </c>
      <c r="AA125" s="27">
        <f t="shared" si="131"/>
        <v>0.32496930802042701</v>
      </c>
      <c r="AB125" s="27">
        <f t="shared" si="132"/>
        <v>0.3724874393294999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1.0527880761516801</v>
      </c>
      <c r="C126" s="27">
        <f t="shared" si="125"/>
        <v>6.4100118543361617E-2</v>
      </c>
      <c r="D126" s="27">
        <f t="shared" si="125"/>
        <v>0.15526233835790748</v>
      </c>
      <c r="E126" s="27">
        <f t="shared" si="125"/>
        <v>0.74003533263400545</v>
      </c>
      <c r="F126" s="27">
        <f t="shared" si="126"/>
        <v>0.89529767099191293</v>
      </c>
      <c r="L126" t="str">
        <f t="shared" si="127"/>
        <v>32 Health and social care associate professionals</v>
      </c>
      <c r="M126" s="27">
        <f t="shared" si="128"/>
        <v>0.13187081930224598</v>
      </c>
      <c r="N126" s="27">
        <f t="shared" si="128"/>
        <v>8.6108469950903821E-2</v>
      </c>
      <c r="O126" s="27">
        <f t="shared" si="128"/>
        <v>-0.10267202738530679</v>
      </c>
      <c r="P126" s="27">
        <f t="shared" si="128"/>
        <v>7.4587962442736799E-2</v>
      </c>
      <c r="Q126" s="27">
        <f t="shared" si="129"/>
        <v>-2.8084064942569986E-2</v>
      </c>
      <c r="W126" t="str">
        <f t="shared" si="130"/>
        <v>32 Health and social care associate professionals</v>
      </c>
      <c r="X126" s="27">
        <f t="shared" si="131"/>
        <v>0.92091725684943881</v>
      </c>
      <c r="Y126" s="27">
        <f t="shared" si="131"/>
        <v>-2.2008351407546201E-2</v>
      </c>
      <c r="Z126" s="27">
        <f t="shared" si="131"/>
        <v>0.25793436574321138</v>
      </c>
      <c r="AA126" s="27">
        <f t="shared" si="131"/>
        <v>0.66544737019126732</v>
      </c>
      <c r="AB126" s="27">
        <f t="shared" si="132"/>
        <v>0.9233817359344787</v>
      </c>
    </row>
    <row r="127" spans="1:28" x14ac:dyDescent="0.2">
      <c r="A127" t="str">
        <f t="shared" si="124"/>
        <v>33 Protective service occupations</v>
      </c>
      <c r="B127" s="27">
        <f t="shared" si="125"/>
        <v>-8.0829113509576445E-2</v>
      </c>
      <c r="C127" s="27">
        <f t="shared" si="125"/>
        <v>0.20920691109664835</v>
      </c>
      <c r="D127" s="27">
        <f t="shared" si="125"/>
        <v>0.73950976042153638</v>
      </c>
      <c r="E127" s="27">
        <f t="shared" si="125"/>
        <v>0.77356318056961371</v>
      </c>
      <c r="F127" s="27">
        <f t="shared" si="126"/>
        <v>1.5130729409911501</v>
      </c>
      <c r="L127" t="str">
        <f t="shared" si="127"/>
        <v>33 Protective service occupations</v>
      </c>
      <c r="M127" s="27">
        <f t="shared" si="128"/>
        <v>-0.1402689349984767</v>
      </c>
      <c r="N127" s="27">
        <f t="shared" si="128"/>
        <v>9.6265189785290861E-2</v>
      </c>
      <c r="O127" s="27">
        <f t="shared" si="128"/>
        <v>0.42082669005956674</v>
      </c>
      <c r="P127" s="27">
        <f t="shared" si="128"/>
        <v>0.30004127523848911</v>
      </c>
      <c r="Q127" s="27">
        <f t="shared" si="129"/>
        <v>0.72086796529805586</v>
      </c>
      <c r="W127" t="str">
        <f t="shared" si="130"/>
        <v>33 Protective service occupations</v>
      </c>
      <c r="X127" s="27">
        <f t="shared" si="131"/>
        <v>5.9439821488893929E-2</v>
      </c>
      <c r="Y127" s="27">
        <f t="shared" si="131"/>
        <v>0.11294172131135449</v>
      </c>
      <c r="Z127" s="27">
        <f t="shared" si="131"/>
        <v>0.31868307036197141</v>
      </c>
      <c r="AA127" s="27">
        <f t="shared" si="131"/>
        <v>0.47352190533113014</v>
      </c>
      <c r="AB127" s="27">
        <f t="shared" si="132"/>
        <v>0.79220497569310155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0.30212716203076617</v>
      </c>
      <c r="C128" s="27">
        <f t="shared" si="125"/>
        <v>0.13013266791338562</v>
      </c>
      <c r="D128" s="27">
        <f t="shared" si="125"/>
        <v>-0.42482886831771793</v>
      </c>
      <c r="E128" s="27">
        <f t="shared" si="125"/>
        <v>0.68734810264891966</v>
      </c>
      <c r="F128" s="27">
        <f t="shared" si="126"/>
        <v>0.26251923433120172</v>
      </c>
      <c r="L128" t="str">
        <f t="shared" si="127"/>
        <v>34 Culture, media and sports occupations</v>
      </c>
      <c r="M128" s="27">
        <f t="shared" si="128"/>
        <v>0.22966651319950948</v>
      </c>
      <c r="N128" s="27">
        <f t="shared" si="128"/>
        <v>4.0625349559349377E-2</v>
      </c>
      <c r="O128" s="27">
        <f t="shared" si="128"/>
        <v>-0.248995373801284</v>
      </c>
      <c r="P128" s="27">
        <f t="shared" si="128"/>
        <v>0.33572341708399289</v>
      </c>
      <c r="Q128" s="27">
        <f t="shared" si="129"/>
        <v>8.6728043282708889E-2</v>
      </c>
      <c r="W128" t="str">
        <f t="shared" si="130"/>
        <v>34 Culture, media and sports occupations</v>
      </c>
      <c r="X128" s="27">
        <f t="shared" si="131"/>
        <v>7.2460648831267793E-2</v>
      </c>
      <c r="Y128" s="27">
        <f t="shared" si="131"/>
        <v>8.9507318354026921E-2</v>
      </c>
      <c r="Z128" s="27">
        <f t="shared" si="131"/>
        <v>-0.17583349451642949</v>
      </c>
      <c r="AA128" s="27">
        <f t="shared" si="131"/>
        <v>0.35162468556494053</v>
      </c>
      <c r="AB128" s="27">
        <f t="shared" si="132"/>
        <v>0.17579119104851104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1.7659376056705085</v>
      </c>
      <c r="C129" s="27">
        <f t="shared" si="125"/>
        <v>0.60954633259845892</v>
      </c>
      <c r="D129" s="27">
        <f t="shared" si="125"/>
        <v>-0.74432958570670138</v>
      </c>
      <c r="E129" s="27">
        <f t="shared" si="125"/>
        <v>1.2635091458540764</v>
      </c>
      <c r="F129" s="27">
        <f t="shared" si="126"/>
        <v>0.51917956014737499</v>
      </c>
      <c r="L129" t="str">
        <f t="shared" si="127"/>
        <v>35 Business and public service associate professionals</v>
      </c>
      <c r="M129" s="27">
        <f t="shared" si="128"/>
        <v>0.73855612480402399</v>
      </c>
      <c r="N129" s="27">
        <f t="shared" si="128"/>
        <v>0.36246050892772352</v>
      </c>
      <c r="O129" s="27">
        <f t="shared" si="128"/>
        <v>-0.74132476647703882</v>
      </c>
      <c r="P129" s="27">
        <f t="shared" si="128"/>
        <v>9.3167593684160721E-2</v>
      </c>
      <c r="Q129" s="27">
        <f t="shared" si="129"/>
        <v>-0.6481571727928781</v>
      </c>
      <c r="W129" t="str">
        <f t="shared" si="130"/>
        <v>35 Business and public service associate professionals</v>
      </c>
      <c r="X129" s="27">
        <f t="shared" si="131"/>
        <v>1.0273814808664685</v>
      </c>
      <c r="Y129" s="27">
        <f t="shared" si="131"/>
        <v>0.24708582367075671</v>
      </c>
      <c r="Z129" s="27">
        <f t="shared" si="131"/>
        <v>-3.0048192297247311E-3</v>
      </c>
      <c r="AA129" s="27">
        <f t="shared" si="131"/>
        <v>1.1703415521699743</v>
      </c>
      <c r="AB129" s="27">
        <f t="shared" si="132"/>
        <v>1.1673367329402495</v>
      </c>
    </row>
    <row r="130" spans="1:28" x14ac:dyDescent="0.2">
      <c r="A130" t="str">
        <f t="shared" si="124"/>
        <v>41 Administrative occupations</v>
      </c>
      <c r="B130" s="27">
        <f t="shared" si="125"/>
        <v>-0.57830318877351061</v>
      </c>
      <c r="C130" s="27">
        <f t="shared" si="125"/>
        <v>1.3030023862330324</v>
      </c>
      <c r="D130" s="27">
        <f t="shared" si="125"/>
        <v>-2.3014965505811205</v>
      </c>
      <c r="E130" s="27">
        <f t="shared" si="125"/>
        <v>-1.029571586485396</v>
      </c>
      <c r="F130" s="27">
        <f t="shared" si="126"/>
        <v>-3.3310681370665165</v>
      </c>
      <c r="L130" t="str">
        <f t="shared" si="127"/>
        <v>41 Administrative occupations</v>
      </c>
      <c r="M130" s="27">
        <f t="shared" si="128"/>
        <v>-0.4942159227197962</v>
      </c>
      <c r="N130" s="27">
        <f t="shared" si="128"/>
        <v>1.8112664109978986</v>
      </c>
      <c r="O130" s="27">
        <f t="shared" si="128"/>
        <v>-0.2676929937242889</v>
      </c>
      <c r="P130" s="27">
        <f t="shared" si="128"/>
        <v>1.32331227524935</v>
      </c>
      <c r="Q130" s="27">
        <f t="shared" si="129"/>
        <v>1.0556192815250611</v>
      </c>
      <c r="W130" t="str">
        <f t="shared" si="130"/>
        <v>41 Administrative occupations</v>
      </c>
      <c r="X130" s="27">
        <f t="shared" si="131"/>
        <v>-8.408726605366823E-2</v>
      </c>
      <c r="Y130" s="27">
        <f t="shared" si="131"/>
        <v>-0.50826402476490173</v>
      </c>
      <c r="Z130" s="27">
        <f t="shared" si="131"/>
        <v>-2.033803556856796</v>
      </c>
      <c r="AA130" s="27">
        <f t="shared" si="131"/>
        <v>-2.352883861734739</v>
      </c>
      <c r="AB130" s="27">
        <f t="shared" si="132"/>
        <v>-4.386687418591535</v>
      </c>
    </row>
    <row r="131" spans="1:28" x14ac:dyDescent="0.2">
      <c r="A131" t="str">
        <f t="shared" si="124"/>
        <v>42 Secretarial and related occupations</v>
      </c>
      <c r="B131" s="27">
        <f t="shared" si="125"/>
        <v>-0.74424842872710784</v>
      </c>
      <c r="C131" s="27">
        <f t="shared" si="125"/>
        <v>-0.17572152677041597</v>
      </c>
      <c r="D131" s="27">
        <f t="shared" si="125"/>
        <v>0.39051243050801521</v>
      </c>
      <c r="E131" s="27">
        <f t="shared" si="125"/>
        <v>-2.063921865892997</v>
      </c>
      <c r="F131" s="27">
        <f t="shared" si="126"/>
        <v>-1.6734094353849818</v>
      </c>
      <c r="L131" t="str">
        <f t="shared" si="127"/>
        <v>42 Secretarial and related occupations</v>
      </c>
      <c r="M131" s="27">
        <f t="shared" si="128"/>
        <v>-0.17946362875065569</v>
      </c>
      <c r="N131" s="27">
        <f t="shared" si="128"/>
        <v>-1.5593510855270165E-2</v>
      </c>
      <c r="O131" s="27">
        <f t="shared" si="128"/>
        <v>0.15677918832540916</v>
      </c>
      <c r="P131" s="27">
        <f t="shared" si="128"/>
        <v>0.16151529023285016</v>
      </c>
      <c r="Q131" s="27">
        <f t="shared" si="129"/>
        <v>0.31829447855825932</v>
      </c>
      <c r="W131" t="str">
        <f t="shared" si="130"/>
        <v>42 Secretarial and related occupations</v>
      </c>
      <c r="X131" s="27">
        <f t="shared" si="131"/>
        <v>-0.56478479997645525</v>
      </c>
      <c r="Y131" s="27">
        <f t="shared" si="131"/>
        <v>-0.16012801591514503</v>
      </c>
      <c r="Z131" s="27">
        <f t="shared" si="131"/>
        <v>0.23373324218260549</v>
      </c>
      <c r="AA131" s="27">
        <f t="shared" si="131"/>
        <v>-2.2254371561258441</v>
      </c>
      <c r="AB131" s="27">
        <f t="shared" si="132"/>
        <v>-1.9917039139432386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-1.1184862928880683</v>
      </c>
      <c r="C132" s="27">
        <f t="shared" si="125"/>
        <v>-1.4571656849855277</v>
      </c>
      <c r="D132" s="27">
        <f t="shared" si="125"/>
        <v>3.518511672813851E-2</v>
      </c>
      <c r="E132" s="27">
        <f t="shared" si="125"/>
        <v>7.0707834791440938E-2</v>
      </c>
      <c r="F132" s="27">
        <f t="shared" si="126"/>
        <v>0.10589295151957945</v>
      </c>
      <c r="L132" t="str">
        <f t="shared" si="127"/>
        <v>51 Skilled agricultural and related trades</v>
      </c>
      <c r="M132" s="27">
        <f t="shared" si="128"/>
        <v>-1.3491084205679522</v>
      </c>
      <c r="N132" s="27">
        <f t="shared" si="128"/>
        <v>-1.4460246508278702</v>
      </c>
      <c r="O132" s="27">
        <f t="shared" si="128"/>
        <v>-7.8292188003409535E-2</v>
      </c>
      <c r="P132" s="27">
        <f t="shared" si="128"/>
        <v>-5.7659972857919684E-2</v>
      </c>
      <c r="Q132" s="27">
        <f t="shared" si="129"/>
        <v>-0.13595216086132922</v>
      </c>
      <c r="W132" t="str">
        <f t="shared" si="130"/>
        <v>51 Skilled agricultural and related trades</v>
      </c>
      <c r="X132" s="27">
        <f t="shared" si="131"/>
        <v>0.23062212767987167</v>
      </c>
      <c r="Y132" s="27">
        <f t="shared" si="131"/>
        <v>-1.1141034157654772E-2</v>
      </c>
      <c r="Z132" s="27">
        <f t="shared" si="131"/>
        <v>0.11347730473154849</v>
      </c>
      <c r="AA132" s="27">
        <f t="shared" si="131"/>
        <v>0.12836780764936284</v>
      </c>
      <c r="AB132" s="27">
        <f t="shared" si="132"/>
        <v>0.24184511238091133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1.2957325318559612</v>
      </c>
      <c r="C133" s="27">
        <f t="shared" si="125"/>
        <v>-2.9093833760817454</v>
      </c>
      <c r="D133" s="27">
        <f t="shared" si="125"/>
        <v>-0.29428105560772266</v>
      </c>
      <c r="E133" s="27">
        <f t="shared" si="125"/>
        <v>-0.78671999747673915</v>
      </c>
      <c r="F133" s="27">
        <f t="shared" si="126"/>
        <v>-1.0810010530844618</v>
      </c>
      <c r="L133" t="str">
        <f t="shared" si="127"/>
        <v>52 Skilled metal, electrical and electronic trades</v>
      </c>
      <c r="M133" s="27">
        <f t="shared" si="128"/>
        <v>1.1341562081154315</v>
      </c>
      <c r="N133" s="27">
        <f t="shared" si="128"/>
        <v>-2.8337871198400624</v>
      </c>
      <c r="O133" s="27">
        <f t="shared" si="128"/>
        <v>-0.66014430846655614</v>
      </c>
      <c r="P133" s="27">
        <f t="shared" si="128"/>
        <v>-0.95682432732417766</v>
      </c>
      <c r="Q133" s="27">
        <f t="shared" si="129"/>
        <v>-1.6169686357907338</v>
      </c>
      <c r="W133" t="str">
        <f t="shared" si="130"/>
        <v>52 Skilled metal, electrical and electronic trades</v>
      </c>
      <c r="X133" s="27">
        <f t="shared" si="131"/>
        <v>0.16157632374053738</v>
      </c>
      <c r="Y133" s="27">
        <f t="shared" si="131"/>
        <v>-7.5596256241707738E-2</v>
      </c>
      <c r="Z133" s="27">
        <f t="shared" si="131"/>
        <v>0.36586325285883581</v>
      </c>
      <c r="AA133" s="27">
        <f t="shared" si="131"/>
        <v>0.17010432984742874</v>
      </c>
      <c r="AB133" s="27">
        <f t="shared" si="132"/>
        <v>0.53596758270626454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3.3653170304815561</v>
      </c>
      <c r="C134" s="27">
        <f t="shared" si="125"/>
        <v>-2.9412628906811946</v>
      </c>
      <c r="D134" s="27">
        <f t="shared" si="125"/>
        <v>0.12093951749982779</v>
      </c>
      <c r="E134" s="27">
        <f t="shared" si="125"/>
        <v>-1.4562001345300164</v>
      </c>
      <c r="F134" s="27">
        <f t="shared" si="126"/>
        <v>-1.3352606170301886</v>
      </c>
      <c r="L134" t="str">
        <f t="shared" si="127"/>
        <v>53 Skilled construction and building trades</v>
      </c>
      <c r="M134" s="27">
        <f t="shared" si="128"/>
        <v>3.3632869705354462</v>
      </c>
      <c r="N134" s="27">
        <f t="shared" si="128"/>
        <v>-2.9718815233195048</v>
      </c>
      <c r="O134" s="27">
        <f t="shared" si="128"/>
        <v>0.11522104472719263</v>
      </c>
      <c r="P134" s="27">
        <f t="shared" si="128"/>
        <v>-1.4844516239036931</v>
      </c>
      <c r="Q134" s="27">
        <f t="shared" si="129"/>
        <v>-1.3692305791765005</v>
      </c>
      <c r="W134" t="str">
        <f t="shared" si="130"/>
        <v>53 Skilled construction and building trades</v>
      </c>
      <c r="X134" s="27">
        <f t="shared" si="131"/>
        <v>2.030059946135615E-3</v>
      </c>
      <c r="Y134" s="27">
        <f t="shared" si="131"/>
        <v>3.0618632638310245E-2</v>
      </c>
      <c r="Z134" s="27">
        <f t="shared" si="131"/>
        <v>5.7184727726310169E-3</v>
      </c>
      <c r="AA134" s="27">
        <f t="shared" si="131"/>
        <v>2.8251489373668115E-2</v>
      </c>
      <c r="AB134" s="27">
        <f t="shared" si="132"/>
        <v>3.3969962146299132E-2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-0.69014248632609121</v>
      </c>
      <c r="C135" s="27">
        <f t="shared" si="125"/>
        <v>0.11629490590951175</v>
      </c>
      <c r="D135" s="27">
        <f t="shared" si="125"/>
        <v>-0.24345148007326678</v>
      </c>
      <c r="E135" s="27">
        <f t="shared" si="125"/>
        <v>-4.955790657545478E-3</v>
      </c>
      <c r="F135" s="27">
        <f t="shared" si="126"/>
        <v>-0.24840727073081226</v>
      </c>
      <c r="L135" t="str">
        <f t="shared" si="127"/>
        <v>54 Textiles, printing and other skilled trades</v>
      </c>
      <c r="M135" s="27">
        <f t="shared" si="128"/>
        <v>-0.44347772011908226</v>
      </c>
      <c r="N135" s="27">
        <f t="shared" si="128"/>
        <v>-0.28015734259223857</v>
      </c>
      <c r="O135" s="27">
        <f t="shared" si="128"/>
        <v>-0.21643632069015917</v>
      </c>
      <c r="P135" s="27">
        <f t="shared" si="128"/>
        <v>-0.1167560406601611</v>
      </c>
      <c r="Q135" s="27">
        <f t="shared" si="129"/>
        <v>-0.33319236135032027</v>
      </c>
      <c r="W135" t="str">
        <f t="shared" si="130"/>
        <v>54 Textiles, printing and other skilled trades</v>
      </c>
      <c r="X135" s="27">
        <f t="shared" si="131"/>
        <v>-0.2466647662070125</v>
      </c>
      <c r="Y135" s="27">
        <f t="shared" si="131"/>
        <v>0.3964522485017441</v>
      </c>
      <c r="Z135" s="27">
        <f t="shared" si="131"/>
        <v>-2.7015159383096066E-2</v>
      </c>
      <c r="AA135" s="27">
        <f t="shared" si="131"/>
        <v>0.11180025000261518</v>
      </c>
      <c r="AB135" s="27">
        <f t="shared" si="132"/>
        <v>8.478509061951911E-2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0.79488138032162681</v>
      </c>
      <c r="C136" s="27">
        <f t="shared" si="125"/>
        <v>-0.83630153456090284</v>
      </c>
      <c r="D136" s="27">
        <f t="shared" si="125"/>
        <v>2.1800980415285345</v>
      </c>
      <c r="E136" s="27">
        <f t="shared" si="125"/>
        <v>2.802521271993605</v>
      </c>
      <c r="F136" s="27">
        <f t="shared" si="126"/>
        <v>4.9826193135221395</v>
      </c>
      <c r="L136" t="str">
        <f t="shared" si="127"/>
        <v>61 Caring personal service occupations</v>
      </c>
      <c r="M136" s="27">
        <f t="shared" si="128"/>
        <v>0.10469740034471053</v>
      </c>
      <c r="N136" s="27">
        <f t="shared" si="128"/>
        <v>-0.17859547985230906</v>
      </c>
      <c r="O136" s="27">
        <f t="shared" si="128"/>
        <v>0.64725710008276005</v>
      </c>
      <c r="P136" s="27">
        <f t="shared" si="128"/>
        <v>0.50775825991927936</v>
      </c>
      <c r="Q136" s="27">
        <f t="shared" si="129"/>
        <v>1.1550153600020394</v>
      </c>
      <c r="W136" t="str">
        <f t="shared" si="130"/>
        <v>61 Caring personal service occupations</v>
      </c>
      <c r="X136" s="27">
        <f t="shared" si="131"/>
        <v>0.69018397997691494</v>
      </c>
      <c r="Y136" s="27">
        <f t="shared" si="131"/>
        <v>-0.65770605470858712</v>
      </c>
      <c r="Z136" s="27">
        <f t="shared" si="131"/>
        <v>1.5328409414457731</v>
      </c>
      <c r="AA136" s="27">
        <f t="shared" si="131"/>
        <v>2.2947630120743696</v>
      </c>
      <c r="AB136" s="27">
        <f t="shared" si="132"/>
        <v>3.8276039535201427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-0.72857603867273912</v>
      </c>
      <c r="C137" s="27">
        <f t="shared" si="125"/>
        <v>-0.63938877590864784</v>
      </c>
      <c r="D137" s="27">
        <f t="shared" si="125"/>
        <v>6.1630584518034048E-2</v>
      </c>
      <c r="E137" s="27">
        <f t="shared" si="125"/>
        <v>0.29628750992941555</v>
      </c>
      <c r="F137" s="27">
        <f t="shared" si="126"/>
        <v>0.3579180944474496</v>
      </c>
      <c r="L137" t="str">
        <f t="shared" si="127"/>
        <v>62 Leisure, travel and related personal service occupations</v>
      </c>
      <c r="M137" s="27">
        <f t="shared" si="128"/>
        <v>-2.095849798020577E-2</v>
      </c>
      <c r="N137" s="27">
        <f t="shared" si="128"/>
        <v>-0.13140510489598767</v>
      </c>
      <c r="O137" s="27">
        <f t="shared" si="128"/>
        <v>3.3491857657666602E-2</v>
      </c>
      <c r="P137" s="27">
        <f t="shared" si="128"/>
        <v>0.13379923105588887</v>
      </c>
      <c r="Q137" s="27">
        <f t="shared" si="129"/>
        <v>0.16729108871355547</v>
      </c>
      <c r="W137" t="str">
        <f t="shared" si="130"/>
        <v>62 Leisure, travel and related personal service occupations</v>
      </c>
      <c r="X137" s="27">
        <f t="shared" si="131"/>
        <v>-0.70761754069253424</v>
      </c>
      <c r="Y137" s="27">
        <f t="shared" si="131"/>
        <v>-0.50798367101266084</v>
      </c>
      <c r="Z137" s="27">
        <f t="shared" si="131"/>
        <v>2.8138726860375662E-2</v>
      </c>
      <c r="AA137" s="27">
        <f t="shared" si="131"/>
        <v>0.16248827887353023</v>
      </c>
      <c r="AB137" s="27">
        <f t="shared" si="132"/>
        <v>0.1906270057339059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-5.0903167386601444E-2</v>
      </c>
      <c r="C138" s="27">
        <f t="shared" si="125"/>
        <v>6.8428223052347581E-2</v>
      </c>
      <c r="D138" s="27">
        <f t="shared" si="125"/>
        <v>-5.9557712064179258E-2</v>
      </c>
      <c r="E138" s="27">
        <f t="shared" si="125"/>
        <v>2.7960167590731166E-2</v>
      </c>
      <c r="F138" s="27">
        <f t="shared" si="126"/>
        <v>-3.1597544473448091E-2</v>
      </c>
      <c r="L138" t="str">
        <f t="shared" si="127"/>
        <v>63 Community and civil enforcement occupations</v>
      </c>
      <c r="M138" s="27">
        <f t="shared" si="128"/>
        <v>-6.5164710130812598E-2</v>
      </c>
      <c r="N138" s="27">
        <f t="shared" si="128"/>
        <v>7.9443195900192332E-2</v>
      </c>
      <c r="O138" s="27">
        <f t="shared" si="128"/>
        <v>-8.576872813828143E-2</v>
      </c>
      <c r="P138" s="27">
        <f t="shared" si="128"/>
        <v>2.6068098303207221E-2</v>
      </c>
      <c r="Q138" s="27">
        <f t="shared" si="129"/>
        <v>-5.9700629835074209E-2</v>
      </c>
      <c r="W138" t="str">
        <f t="shared" si="130"/>
        <v>63 Community and civil enforcement occupations</v>
      </c>
      <c r="X138" s="27">
        <f t="shared" si="131"/>
        <v>1.4261542744211944E-2</v>
      </c>
      <c r="Y138" s="27">
        <f t="shared" si="131"/>
        <v>-1.101497284784482E-2</v>
      </c>
      <c r="Z138" s="27">
        <f t="shared" si="131"/>
        <v>2.6211016074102172E-2</v>
      </c>
      <c r="AA138" s="27">
        <f t="shared" si="131"/>
        <v>1.8920692875236539E-3</v>
      </c>
      <c r="AB138" s="27">
        <f t="shared" si="132"/>
        <v>2.8103085361625826E-2</v>
      </c>
    </row>
    <row r="139" spans="1:28" x14ac:dyDescent="0.2">
      <c r="A139" t="str">
        <f t="shared" si="124"/>
        <v>71 Sales occupations</v>
      </c>
      <c r="B139" s="27">
        <f t="shared" si="125"/>
        <v>-1.1238927757285282</v>
      </c>
      <c r="C139" s="27">
        <f t="shared" si="125"/>
        <v>-0.41030330808813176</v>
      </c>
      <c r="D139" s="27">
        <f t="shared" si="125"/>
        <v>-1.5309696948841882</v>
      </c>
      <c r="E139" s="27">
        <f t="shared" si="125"/>
        <v>-0.7315368880510249</v>
      </c>
      <c r="F139" s="27">
        <f t="shared" si="126"/>
        <v>-2.2625065829352131</v>
      </c>
      <c r="L139" t="str">
        <f t="shared" si="127"/>
        <v>71 Sales occupations</v>
      </c>
      <c r="M139" s="27">
        <f t="shared" si="128"/>
        <v>9.9836860786515658E-2</v>
      </c>
      <c r="N139" s="27">
        <f t="shared" si="128"/>
        <v>-0.13516213533989507</v>
      </c>
      <c r="O139" s="27">
        <f t="shared" si="128"/>
        <v>-0.53760678168210596</v>
      </c>
      <c r="P139" s="27">
        <f t="shared" si="128"/>
        <v>-0.23340446635226098</v>
      </c>
      <c r="Q139" s="27">
        <f t="shared" si="129"/>
        <v>-0.77101124803436694</v>
      </c>
      <c r="W139" t="str">
        <f t="shared" si="130"/>
        <v>71 Sales occupations</v>
      </c>
      <c r="X139" s="27">
        <f t="shared" si="131"/>
        <v>-1.223729636515019</v>
      </c>
      <c r="Y139" s="27">
        <f t="shared" si="131"/>
        <v>-0.27514117274827044</v>
      </c>
      <c r="Z139" s="27">
        <f t="shared" si="131"/>
        <v>-0.99336291320206804</v>
      </c>
      <c r="AA139" s="27">
        <f t="shared" si="131"/>
        <v>-0.49813242169875593</v>
      </c>
      <c r="AB139" s="27">
        <f t="shared" si="132"/>
        <v>-1.491495334900824</v>
      </c>
    </row>
    <row r="140" spans="1:28" x14ac:dyDescent="0.2">
      <c r="A140" t="str">
        <f t="shared" si="124"/>
        <v>72 Customer service occupations</v>
      </c>
      <c r="B140" s="27">
        <f t="shared" si="125"/>
        <v>0.52516274951660691</v>
      </c>
      <c r="C140" s="27">
        <f t="shared" si="125"/>
        <v>0.13560958064600825</v>
      </c>
      <c r="D140" s="27">
        <f t="shared" si="125"/>
        <v>1.9198269706476401</v>
      </c>
      <c r="E140" s="27">
        <f t="shared" si="125"/>
        <v>1.4099975828928564</v>
      </c>
      <c r="F140" s="27">
        <f t="shared" si="126"/>
        <v>3.3298245535404964</v>
      </c>
      <c r="L140" t="str">
        <f t="shared" si="127"/>
        <v>72 Customer service occupations</v>
      </c>
      <c r="M140" s="27">
        <f t="shared" si="128"/>
        <v>-0.12650546940944052</v>
      </c>
      <c r="N140" s="27">
        <f t="shared" si="128"/>
        <v>0.32491965291647951</v>
      </c>
      <c r="O140" s="27">
        <f t="shared" si="128"/>
        <v>1.0902694406555842</v>
      </c>
      <c r="P140" s="27">
        <f t="shared" si="128"/>
        <v>0.74556802363142749</v>
      </c>
      <c r="Q140" s="27">
        <f t="shared" si="129"/>
        <v>1.8358374642870117</v>
      </c>
      <c r="W140" t="str">
        <f t="shared" si="130"/>
        <v>72 Customer service occupations</v>
      </c>
      <c r="X140" s="27">
        <f t="shared" si="131"/>
        <v>0.6516682189260532</v>
      </c>
      <c r="Y140" s="27">
        <f t="shared" si="131"/>
        <v>-0.18931007227048635</v>
      </c>
      <c r="Z140" s="27">
        <f t="shared" si="131"/>
        <v>0.82955752999206833</v>
      </c>
      <c r="AA140" s="27">
        <f t="shared" si="131"/>
        <v>0.66442955926143821</v>
      </c>
      <c r="AB140" s="27">
        <f t="shared" si="132"/>
        <v>1.4939870892535065</v>
      </c>
    </row>
    <row r="141" spans="1:28" x14ac:dyDescent="0.2">
      <c r="A141" t="str">
        <f t="shared" si="124"/>
        <v>81 Process, plant and machine operatives</v>
      </c>
      <c r="B141" s="27">
        <f t="shared" si="125"/>
        <v>7.4704301550323038E-2</v>
      </c>
      <c r="C141" s="27">
        <f t="shared" si="125"/>
        <v>-2.024739204985007</v>
      </c>
      <c r="D141" s="27">
        <f t="shared" si="125"/>
        <v>2.6452557174003175</v>
      </c>
      <c r="E141" s="27">
        <f t="shared" si="125"/>
        <v>-0.17816245910066364</v>
      </c>
      <c r="F141" s="27">
        <f t="shared" si="126"/>
        <v>2.4670932582996539</v>
      </c>
      <c r="L141" t="str">
        <f t="shared" si="127"/>
        <v>81 Process, plant and machine operatives</v>
      </c>
      <c r="M141" s="27">
        <f t="shared" si="128"/>
        <v>-0.16376937781882184</v>
      </c>
      <c r="N141" s="27">
        <f t="shared" si="128"/>
        <v>-1.6427584277393095</v>
      </c>
      <c r="O141" s="27">
        <f t="shared" si="128"/>
        <v>1.8619931005334358</v>
      </c>
      <c r="P141" s="27">
        <f t="shared" si="128"/>
        <v>-0.24778642464976386</v>
      </c>
      <c r="Q141" s="27">
        <f t="shared" si="129"/>
        <v>1.6142066758836719</v>
      </c>
      <c r="W141" t="str">
        <f t="shared" si="130"/>
        <v>81 Process, plant and machine operatives</v>
      </c>
      <c r="X141" s="27">
        <f t="shared" si="131"/>
        <v>0.23847367936917729</v>
      </c>
      <c r="Y141" s="27">
        <f t="shared" si="131"/>
        <v>-0.3819807772457362</v>
      </c>
      <c r="Z141" s="27">
        <f t="shared" si="131"/>
        <v>0.78326261686690213</v>
      </c>
      <c r="AA141" s="27">
        <f t="shared" si="131"/>
        <v>6.9623965549117539E-2</v>
      </c>
      <c r="AB141" s="27">
        <f t="shared" si="132"/>
        <v>0.85288658241601967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1.3874973045128947</v>
      </c>
      <c r="C142" s="27">
        <f t="shared" si="125"/>
        <v>-1.8291520298145603</v>
      </c>
      <c r="D142" s="27">
        <f t="shared" si="125"/>
        <v>1.0640564804910735</v>
      </c>
      <c r="E142" s="27">
        <f t="shared" si="125"/>
        <v>0.36904298858937423</v>
      </c>
      <c r="F142" s="27">
        <f t="shared" si="126"/>
        <v>1.4330994690804477</v>
      </c>
      <c r="L142" t="str">
        <f t="shared" si="127"/>
        <v>82 Transport and mobile machine drivers and operatives</v>
      </c>
      <c r="M142" s="27">
        <f t="shared" si="128"/>
        <v>1.3347590968007044</v>
      </c>
      <c r="N142" s="27">
        <f t="shared" si="128"/>
        <v>-1.7228789757854219</v>
      </c>
      <c r="O142" s="27">
        <f t="shared" si="128"/>
        <v>0.74673858924958303</v>
      </c>
      <c r="P142" s="27">
        <f t="shared" si="128"/>
        <v>0.21658589413592111</v>
      </c>
      <c r="Q142" s="27">
        <f t="shared" si="129"/>
        <v>0.96332448338550414</v>
      </c>
      <c r="W142" t="str">
        <f t="shared" si="130"/>
        <v>82 Transport and mobile machine drivers and operatives</v>
      </c>
      <c r="X142" s="27">
        <f t="shared" si="131"/>
        <v>5.2738207712195284E-2</v>
      </c>
      <c r="Y142" s="27">
        <f t="shared" si="131"/>
        <v>-0.1062730540291319</v>
      </c>
      <c r="Z142" s="27">
        <f t="shared" si="131"/>
        <v>0.31731789124147736</v>
      </c>
      <c r="AA142" s="27">
        <f t="shared" si="131"/>
        <v>0.15245709445348121</v>
      </c>
      <c r="AB142" s="27">
        <f t="shared" si="132"/>
        <v>0.46977498569495857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-0.86782233987997426</v>
      </c>
      <c r="C143" s="27">
        <f t="shared" si="125"/>
        <v>-1.2155924542684362</v>
      </c>
      <c r="D143" s="27">
        <f t="shared" si="125"/>
        <v>-0.96569107001916077</v>
      </c>
      <c r="E143" s="27">
        <f t="shared" si="125"/>
        <v>-0.20773784715041366</v>
      </c>
      <c r="F143" s="27">
        <f t="shared" si="126"/>
        <v>-1.1734289171695744</v>
      </c>
      <c r="L143" t="str">
        <f t="shared" si="127"/>
        <v>91 Elementary trades and related occupations</v>
      </c>
      <c r="M143" s="27">
        <f t="shared" si="128"/>
        <v>-0.52306862037257584</v>
      </c>
      <c r="N143" s="27">
        <f t="shared" si="128"/>
        <v>-0.78359227863368641</v>
      </c>
      <c r="O143" s="27">
        <f t="shared" si="128"/>
        <v>-0.70905230750002612</v>
      </c>
      <c r="P143" s="27">
        <f t="shared" si="128"/>
        <v>-0.10310416236387354</v>
      </c>
      <c r="Q143" s="27">
        <f t="shared" si="129"/>
        <v>-0.81215646986389967</v>
      </c>
      <c r="W143" t="str">
        <f t="shared" si="130"/>
        <v>91 Elementary trades and related occupations</v>
      </c>
      <c r="X143" s="27">
        <f t="shared" si="131"/>
        <v>-0.34475371950740197</v>
      </c>
      <c r="Y143" s="27">
        <f t="shared" si="131"/>
        <v>-0.43200017563474891</v>
      </c>
      <c r="Z143" s="27">
        <f t="shared" si="131"/>
        <v>-0.25663876251912554</v>
      </c>
      <c r="AA143" s="27">
        <f t="shared" si="131"/>
        <v>-0.10463368478654655</v>
      </c>
      <c r="AB143" s="27">
        <f t="shared" si="132"/>
        <v>-0.3612724473056721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0.23964781022739601</v>
      </c>
      <c r="C144" s="27">
        <f t="shared" si="125"/>
        <v>-3.0537624075854062</v>
      </c>
      <c r="D144" s="27">
        <f t="shared" si="125"/>
        <v>0.85368060876195528</v>
      </c>
      <c r="E144" s="27">
        <f t="shared" si="125"/>
        <v>-0.3860718021026095</v>
      </c>
      <c r="F144" s="27">
        <f t="shared" si="126"/>
        <v>0.46760880665934579</v>
      </c>
      <c r="L144" t="str">
        <f t="shared" si="127"/>
        <v>92 Elementary administration and service occupations</v>
      </c>
      <c r="M144" s="27">
        <f t="shared" si="128"/>
        <v>-0.87243015046746564</v>
      </c>
      <c r="N144" s="27">
        <f t="shared" si="128"/>
        <v>-0.96644506667478147</v>
      </c>
      <c r="O144" s="27">
        <f t="shared" si="128"/>
        <v>1.1128217857617368</v>
      </c>
      <c r="P144" s="27">
        <f t="shared" si="128"/>
        <v>-0.29560243146408816</v>
      </c>
      <c r="Q144" s="27">
        <f t="shared" si="129"/>
        <v>0.81721935429764869</v>
      </c>
      <c r="W144" t="str">
        <f t="shared" si="130"/>
        <v>92 Elementary administration and service occupations</v>
      </c>
      <c r="X144" s="27">
        <f t="shared" si="131"/>
        <v>1.1120779606947995</v>
      </c>
      <c r="Y144" s="27">
        <f t="shared" si="131"/>
        <v>-2.0873173409105803</v>
      </c>
      <c r="Z144" s="27">
        <f t="shared" si="131"/>
        <v>-0.25914117699981354</v>
      </c>
      <c r="AA144" s="27">
        <f t="shared" si="131"/>
        <v>-9.0469370638466273E-2</v>
      </c>
      <c r="AB144" s="27">
        <f t="shared" si="132"/>
        <v>-0.34961054763827981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21.161999999999694</v>
      </c>
      <c r="C146" s="29">
        <f t="shared" ref="C146" si="133">D35-C35</f>
        <v>-10.016999999999825</v>
      </c>
      <c r="D146" s="29">
        <f>E35-D35</f>
        <v>9.5569999999999027</v>
      </c>
      <c r="E146" s="29">
        <f>F35-E35</f>
        <v>16.799999999999613</v>
      </c>
      <c r="F146" s="29">
        <f t="shared" ref="F146" si="134">F35-D35</f>
        <v>26.356999999999516</v>
      </c>
      <c r="L146" s="24" t="str">
        <f>L35</f>
        <v>All occupations</v>
      </c>
      <c r="M146" s="29">
        <f>N35-M35</f>
        <v>12.226076704234032</v>
      </c>
      <c r="N146" s="29">
        <f t="shared" ref="N146" si="135">O35-N35</f>
        <v>-8.2953995983033906</v>
      </c>
      <c r="O146" s="29">
        <f>P35-O35</f>
        <v>4.3253458352233451</v>
      </c>
      <c r="P146" s="29">
        <f>Q35-P35</f>
        <v>6.7581664411457041</v>
      </c>
      <c r="Q146" s="29">
        <f t="shared" ref="Q146" si="136">Q35-O35</f>
        <v>11.083512276369049</v>
      </c>
      <c r="W146" s="24" t="str">
        <f>W35</f>
        <v>All occupations</v>
      </c>
      <c r="X146" s="29">
        <f>Y35-X35</f>
        <v>8.935923295765889</v>
      </c>
      <c r="Y146" s="29">
        <f t="shared" ref="Y146" si="137">Z35-Y35</f>
        <v>-1.7216004016965201</v>
      </c>
      <c r="Z146" s="29">
        <f>AA35-Z35</f>
        <v>5.2316541647765575</v>
      </c>
      <c r="AA146" s="29">
        <f>AB35-AA35</f>
        <v>10.04183355885425</v>
      </c>
      <c r="AB146" s="29">
        <f t="shared" ref="AB146" si="138">AB35-Z35</f>
        <v>15.273487723630808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19.173319607599403</v>
      </c>
      <c r="C153" s="11">
        <f t="shared" ref="C153:F153" si="143">C8</f>
        <v>23.467792850185045</v>
      </c>
      <c r="D153" s="11">
        <f t="shared" si="143"/>
        <v>24.025268568246094</v>
      </c>
      <c r="E153" s="11">
        <f t="shared" si="143"/>
        <v>22.555946312866972</v>
      </c>
      <c r="F153" s="11">
        <f t="shared" si="143"/>
        <v>25.128538991307391</v>
      </c>
      <c r="H153" s="40">
        <f>IF(D$151-B$151 &lt;&gt; 0,(EXP(LN(D153/B153)/(D$151-B$151))-1)*100,0)</f>
        <v>4.615055040250593</v>
      </c>
      <c r="I153" s="40">
        <f>IF(F$151-D$151 &lt;&gt; 0,(EXP(LN(F153/D153)/(F$151-D$151))-1)*100,0)</f>
        <v>0.29976893344247912</v>
      </c>
      <c r="L153" s="10" t="str">
        <f>L8</f>
        <v>11 Corporate managers and directors</v>
      </c>
      <c r="M153" s="11">
        <f>M8</f>
        <v>13.63485502128631</v>
      </c>
      <c r="N153" s="11">
        <f t="shared" ref="N153:Q153" si="144">N8</f>
        <v>16.156639300604908</v>
      </c>
      <c r="O153" s="11">
        <f t="shared" si="144"/>
        <v>16.379903747590458</v>
      </c>
      <c r="P153" s="11">
        <f t="shared" si="144"/>
        <v>14.896389138721712</v>
      </c>
      <c r="Q153" s="11">
        <f t="shared" si="144"/>
        <v>15.96072547293314</v>
      </c>
      <c r="S153" s="40">
        <f>IF(O$151-M$151 &lt;&gt; 0,(EXP(LN(O153/M153)/(O$151-M$151))-1)*100,0)</f>
        <v>3.7366368890092261</v>
      </c>
      <c r="T153" s="40">
        <f>IF(Q$151-O$151 &lt;&gt; 0,(EXP(LN(Q153/O153)/(Q$151-O$151))-1)*100,0)</f>
        <v>-0.17267844229881257</v>
      </c>
      <c r="W153" s="10" t="str">
        <f>W8</f>
        <v>11 Corporate managers and directors</v>
      </c>
      <c r="X153" s="11">
        <f>X8</f>
        <v>5.5384645863130721</v>
      </c>
      <c r="Y153" s="11">
        <f t="shared" ref="Y153:AB153" si="145">Y8</f>
        <v>7.3111535495801405</v>
      </c>
      <c r="Z153" s="11">
        <f t="shared" si="145"/>
        <v>7.6453648206556748</v>
      </c>
      <c r="AA153" s="11">
        <f t="shared" si="145"/>
        <v>7.6595571741452417</v>
      </c>
      <c r="AB153" s="11">
        <f t="shared" si="145"/>
        <v>9.1678135183743041</v>
      </c>
      <c r="AD153" s="40">
        <f>IF(Z$151-X$151 &lt;&gt; 0,(EXP(LN(Z153/X153)/(Z$151-X$151))-1)*100,0)</f>
        <v>6.6600458771207016</v>
      </c>
      <c r="AE153" s="40">
        <f>IF(AB$151-Z$151 &lt;&gt; 0,(EXP(LN(AB153/Z153)/(AB$151-Z$151))-1)*100,0)</f>
        <v>1.2180199125631619</v>
      </c>
    </row>
    <row r="154" spans="1:31" x14ac:dyDescent="0.2">
      <c r="A154" s="10" t="str">
        <f t="shared" si="142"/>
        <v>12 Other managers and proprietors</v>
      </c>
      <c r="B154" s="11">
        <f t="shared" si="142"/>
        <v>9.1351890611217996</v>
      </c>
      <c r="C154" s="11">
        <f t="shared" ref="C154:F178" si="146">C9</f>
        <v>9.7913400801156776</v>
      </c>
      <c r="D154" s="11">
        <f t="shared" si="146"/>
        <v>10.180843982518008</v>
      </c>
      <c r="E154" s="11">
        <f t="shared" si="146"/>
        <v>12.669948258593704</v>
      </c>
      <c r="F154" s="11">
        <f t="shared" si="146"/>
        <v>15.257868118380365</v>
      </c>
      <c r="H154" s="40">
        <f t="shared" ref="H154:H177" si="147">IF(D$151-B$151 &lt;&gt; 0,(EXP(LN(D154/B154)/(D$151-B$151))-1)*100,0)</f>
        <v>2.1911410494585892</v>
      </c>
      <c r="I154" s="40">
        <f t="shared" ref="I154:I180" si="148">IF(F$151-D$151 &lt;&gt; 0,(EXP(LN(F154/D154)/(F$151-D$151))-1)*100,0)</f>
        <v>2.7339543589775417</v>
      </c>
      <c r="L154" s="10" t="str">
        <f t="shared" ref="L154:Q154" si="149">L9</f>
        <v>12 Other managers and proprietors</v>
      </c>
      <c r="M154" s="11">
        <f t="shared" si="149"/>
        <v>5.5010558592740022</v>
      </c>
      <c r="N154" s="11">
        <f t="shared" si="149"/>
        <v>6.04195188894096</v>
      </c>
      <c r="O154" s="11">
        <f t="shared" si="149"/>
        <v>5.6891490674055758</v>
      </c>
      <c r="P154" s="11">
        <f t="shared" si="149"/>
        <v>7.3210710578360656</v>
      </c>
      <c r="Q154" s="11">
        <f t="shared" si="149"/>
        <v>8.6622791607407414</v>
      </c>
      <c r="S154" s="40">
        <f t="shared" ref="S154:S177" si="150">IF(O$151-M$151 &lt;&gt; 0,(EXP(LN(O154/M154)/(O$151-M$151))-1)*100,0)</f>
        <v>0.67467856928042913</v>
      </c>
      <c r="T154" s="40">
        <f t="shared" ref="T154:T177" si="151">IF(Q$151-O$151 &lt;&gt; 0,(EXP(LN(Q154/O154)/(Q$151-O$151))-1)*100,0)</f>
        <v>2.8424286718531588</v>
      </c>
      <c r="W154" s="10" t="str">
        <f t="shared" ref="W154:AB154" si="152">W9</f>
        <v>12 Other managers and proprietors</v>
      </c>
      <c r="X154" s="11">
        <f t="shared" si="152"/>
        <v>3.6341332018477988</v>
      </c>
      <c r="Y154" s="11">
        <f t="shared" si="152"/>
        <v>3.7493881911747122</v>
      </c>
      <c r="Z154" s="11">
        <f t="shared" si="152"/>
        <v>4.4916949151124062</v>
      </c>
      <c r="AA154" s="11">
        <f t="shared" si="152"/>
        <v>5.3488772007576237</v>
      </c>
      <c r="AB154" s="11">
        <f t="shared" si="152"/>
        <v>6.5955889576396292</v>
      </c>
      <c r="AD154" s="40">
        <f t="shared" ref="AD154:AD177" si="153">IF(Z$151-X$151 &lt;&gt; 0,(EXP(LN(Z154/X154)/(Z$151-X$151))-1)*100,0)</f>
        <v>4.3282401991748154</v>
      </c>
      <c r="AE154" s="40">
        <f t="shared" ref="AE154:AE177" si="154">IF(AB$151-Z$151 &lt;&gt; 0,(EXP(LN(AB154/Z154)/(AB$151-Z$151))-1)*100,0)</f>
        <v>2.5942187720888077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16.050655566517165</v>
      </c>
      <c r="C155" s="11">
        <f t="shared" si="146"/>
        <v>19.273672821371047</v>
      </c>
      <c r="D155" s="11">
        <f t="shared" si="146"/>
        <v>20.285569292437525</v>
      </c>
      <c r="E155" s="11">
        <f t="shared" si="146"/>
        <v>21.207934239917119</v>
      </c>
      <c r="F155" s="11">
        <f t="shared" si="146"/>
        <v>23.720012364838759</v>
      </c>
      <c r="H155" s="40">
        <f t="shared" si="147"/>
        <v>4.7945953405812869</v>
      </c>
      <c r="I155" s="40">
        <f t="shared" si="148"/>
        <v>1.0481842591372637</v>
      </c>
      <c r="L155" s="10" t="str">
        <f t="shared" ref="L155:Q155" si="155">L10</f>
        <v>21 Science, research, engineering and technology professionals</v>
      </c>
      <c r="M155" s="11">
        <f t="shared" si="155"/>
        <v>13.422378253699506</v>
      </c>
      <c r="N155" s="11">
        <f t="shared" si="155"/>
        <v>16.307108670062888</v>
      </c>
      <c r="O155" s="11">
        <f t="shared" si="155"/>
        <v>16.594022824615926</v>
      </c>
      <c r="P155" s="11">
        <f t="shared" si="155"/>
        <v>16.868452451049613</v>
      </c>
      <c r="Q155" s="11">
        <f t="shared" si="155"/>
        <v>18.346800092365104</v>
      </c>
      <c r="S155" s="40">
        <f t="shared" si="150"/>
        <v>4.3336598416046979</v>
      </c>
      <c r="T155" s="40">
        <f t="shared" si="151"/>
        <v>0.67166305792918379</v>
      </c>
      <c r="W155" s="10" t="str">
        <f t="shared" ref="W155:AB155" si="156">W10</f>
        <v>21 Science, research, engineering and technology professionals</v>
      </c>
      <c r="X155" s="11">
        <f t="shared" si="156"/>
        <v>2.6282773128176622</v>
      </c>
      <c r="Y155" s="11">
        <f t="shared" si="156"/>
        <v>2.9665641513081722</v>
      </c>
      <c r="Z155" s="11">
        <f t="shared" si="156"/>
        <v>3.6915464678215919</v>
      </c>
      <c r="AA155" s="11">
        <f t="shared" si="156"/>
        <v>4.3394817888675608</v>
      </c>
      <c r="AB155" s="11">
        <f t="shared" si="156"/>
        <v>5.373212272473638</v>
      </c>
      <c r="AD155" s="40">
        <f t="shared" si="153"/>
        <v>7.0304695362684466</v>
      </c>
      <c r="AE155" s="40">
        <f t="shared" si="154"/>
        <v>2.5341126331305475</v>
      </c>
    </row>
    <row r="156" spans="1:31" x14ac:dyDescent="0.2">
      <c r="A156" s="10" t="str">
        <f t="shared" si="142"/>
        <v>22 Health professionals</v>
      </c>
      <c r="B156" s="11">
        <f t="shared" si="142"/>
        <v>13.988461102141033</v>
      </c>
      <c r="C156" s="11">
        <f t="shared" si="146"/>
        <v>17.240009576644635</v>
      </c>
      <c r="D156" s="11">
        <f t="shared" si="146"/>
        <v>16.990154974183469</v>
      </c>
      <c r="E156" s="11">
        <f t="shared" si="146"/>
        <v>18.394288182148188</v>
      </c>
      <c r="F156" s="11">
        <f t="shared" si="146"/>
        <v>20.120017203720131</v>
      </c>
      <c r="H156" s="40">
        <f t="shared" si="147"/>
        <v>3.9645983654007733</v>
      </c>
      <c r="I156" s="40">
        <f t="shared" si="148"/>
        <v>1.1335845439714998</v>
      </c>
      <c r="L156" s="10" t="str">
        <f t="shared" ref="L156:Q156" si="157">L11</f>
        <v>22 Health professionals</v>
      </c>
      <c r="M156" s="11">
        <f t="shared" si="157"/>
        <v>3.2907199021858453</v>
      </c>
      <c r="N156" s="11">
        <f t="shared" si="157"/>
        <v>4.1209593512173726</v>
      </c>
      <c r="O156" s="11">
        <f t="shared" si="157"/>
        <v>4.3428709213141143</v>
      </c>
      <c r="P156" s="11">
        <f t="shared" si="157"/>
        <v>4.6316530469980668</v>
      </c>
      <c r="Q156" s="11">
        <f t="shared" si="157"/>
        <v>5.0004657404726114</v>
      </c>
      <c r="S156" s="40">
        <f t="shared" si="150"/>
        <v>5.7054065133130161</v>
      </c>
      <c r="T156" s="40">
        <f t="shared" si="151"/>
        <v>0.94440108201148121</v>
      </c>
      <c r="W156" s="10" t="str">
        <f t="shared" ref="W156:AB156" si="158">W11</f>
        <v>22 Health professionals</v>
      </c>
      <c r="X156" s="11">
        <f t="shared" si="158"/>
        <v>10.69774119995518</v>
      </c>
      <c r="Y156" s="11">
        <f t="shared" si="158"/>
        <v>13.11905022542725</v>
      </c>
      <c r="Z156" s="11">
        <f t="shared" si="158"/>
        <v>12.647284052869354</v>
      </c>
      <c r="AA156" s="11">
        <f t="shared" si="158"/>
        <v>13.762635135150076</v>
      </c>
      <c r="AB156" s="11">
        <f t="shared" si="158"/>
        <v>15.119551463247504</v>
      </c>
      <c r="AD156" s="40">
        <f t="shared" si="153"/>
        <v>3.4048805111877467</v>
      </c>
      <c r="AE156" s="40">
        <f t="shared" si="154"/>
        <v>1.1974204412248612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12.654275376861333</v>
      </c>
      <c r="C157" s="11">
        <f t="shared" si="146"/>
        <v>12.833877874271586</v>
      </c>
      <c r="D157" s="11">
        <f t="shared" si="146"/>
        <v>13.653823320267396</v>
      </c>
      <c r="E157" s="11">
        <f t="shared" si="146"/>
        <v>14.555448804088744</v>
      </c>
      <c r="F157" s="11">
        <f t="shared" si="146"/>
        <v>16.477701130481428</v>
      </c>
      <c r="H157" s="40">
        <f t="shared" si="147"/>
        <v>1.5321071750885151</v>
      </c>
      <c r="I157" s="40">
        <f t="shared" si="148"/>
        <v>1.2611424406818061</v>
      </c>
      <c r="L157" s="10" t="str">
        <f t="shared" ref="L157:Q157" si="159">L12</f>
        <v>23 Teaching and other educational professionals</v>
      </c>
      <c r="M157" s="11">
        <f t="shared" si="159"/>
        <v>4.2307345306660364</v>
      </c>
      <c r="N157" s="11">
        <f t="shared" si="159"/>
        <v>4.0758913320695429</v>
      </c>
      <c r="O157" s="11">
        <f t="shared" si="159"/>
        <v>4.4138286717996191</v>
      </c>
      <c r="P157" s="11">
        <f t="shared" si="159"/>
        <v>4.7835670907352581</v>
      </c>
      <c r="Q157" s="11">
        <f t="shared" si="159"/>
        <v>5.2334211924722895</v>
      </c>
      <c r="S157" s="40">
        <f t="shared" si="150"/>
        <v>0.85093739300250437</v>
      </c>
      <c r="T157" s="40">
        <f t="shared" si="151"/>
        <v>1.1419558952768583</v>
      </c>
      <c r="W157" s="10" t="str">
        <f t="shared" ref="W157:AB157" si="160">W12</f>
        <v>23 Teaching and other educational professionals</v>
      </c>
      <c r="X157" s="11">
        <f t="shared" si="160"/>
        <v>8.4235408461953032</v>
      </c>
      <c r="Y157" s="11">
        <f t="shared" si="160"/>
        <v>8.7579865422020458</v>
      </c>
      <c r="Z157" s="11">
        <f t="shared" si="160"/>
        <v>9.2399946484677944</v>
      </c>
      <c r="AA157" s="11">
        <f t="shared" si="160"/>
        <v>9.7718817133534799</v>
      </c>
      <c r="AB157" s="11">
        <f t="shared" si="160"/>
        <v>11.244279938009131</v>
      </c>
      <c r="AD157" s="40">
        <f t="shared" si="153"/>
        <v>1.8674434109814619</v>
      </c>
      <c r="AE157" s="40">
        <f t="shared" si="154"/>
        <v>1.317390406825214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15.716529425028735</v>
      </c>
      <c r="C158" s="11">
        <f t="shared" si="146"/>
        <v>19.427125342351783</v>
      </c>
      <c r="D158" s="11">
        <f t="shared" si="146"/>
        <v>21.215569645561814</v>
      </c>
      <c r="E158" s="11">
        <f t="shared" si="146"/>
        <v>23.740051211840882</v>
      </c>
      <c r="F158" s="11">
        <f t="shared" si="146"/>
        <v>27.186904402666059</v>
      </c>
      <c r="H158" s="40">
        <f t="shared" si="147"/>
        <v>6.1841291103191143</v>
      </c>
      <c r="I158" s="40">
        <f t="shared" si="148"/>
        <v>1.6670770141107294</v>
      </c>
      <c r="L158" s="10" t="str">
        <f t="shared" ref="L158:Q158" si="161">L13</f>
        <v>24 Business, media and public service professionals</v>
      </c>
      <c r="M158" s="11">
        <f t="shared" si="161"/>
        <v>9.5164781743416285</v>
      </c>
      <c r="N158" s="11">
        <f t="shared" si="161"/>
        <v>11.403917427288771</v>
      </c>
      <c r="O158" s="11">
        <f t="shared" si="161"/>
        <v>12.486683033204239</v>
      </c>
      <c r="P158" s="11">
        <f t="shared" si="161"/>
        <v>14.057515221787551</v>
      </c>
      <c r="Q158" s="11">
        <f t="shared" si="161"/>
        <v>15.579074173894558</v>
      </c>
      <c r="S158" s="40">
        <f t="shared" si="150"/>
        <v>5.5830409873010911</v>
      </c>
      <c r="T158" s="40">
        <f t="shared" si="151"/>
        <v>1.4860393522752924</v>
      </c>
      <c r="W158" s="10" t="str">
        <f t="shared" ref="W158:AB158" si="162">W13</f>
        <v>24 Business, media and public service professionals</v>
      </c>
      <c r="X158" s="11">
        <f t="shared" si="162"/>
        <v>6.2000512506871228</v>
      </c>
      <c r="Y158" s="11">
        <f t="shared" si="162"/>
        <v>8.02320791506299</v>
      </c>
      <c r="Z158" s="11">
        <f t="shared" si="162"/>
        <v>8.7288866123575364</v>
      </c>
      <c r="AA158" s="11">
        <f t="shared" si="162"/>
        <v>9.6825359900533385</v>
      </c>
      <c r="AB158" s="11">
        <f t="shared" si="162"/>
        <v>11.607830228771503</v>
      </c>
      <c r="AD158" s="40">
        <f t="shared" si="153"/>
        <v>7.08107303967902</v>
      </c>
      <c r="AE158" s="40">
        <f t="shared" si="154"/>
        <v>1.9184506692465852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5.1507696485487919</v>
      </c>
      <c r="C159" s="11">
        <f t="shared" si="146"/>
        <v>6.1767891224512725</v>
      </c>
      <c r="D159" s="11">
        <f t="shared" si="146"/>
        <v>6.6988299519141465</v>
      </c>
      <c r="E159" s="11">
        <f t="shared" si="146"/>
        <v>5.8820911760637218</v>
      </c>
      <c r="F159" s="11">
        <f t="shared" si="146"/>
        <v>6.3185712280783504</v>
      </c>
      <c r="H159" s="40">
        <f t="shared" si="147"/>
        <v>5.3963000333218547</v>
      </c>
      <c r="I159" s="40">
        <f t="shared" si="148"/>
        <v>-0.38884048998284459</v>
      </c>
      <c r="L159" s="10" t="str">
        <f t="shared" ref="L159:Q159" si="163">L14</f>
        <v>31 Science, engineering and technology associate professionals</v>
      </c>
      <c r="M159" s="11">
        <f t="shared" si="163"/>
        <v>3.9453461766956295</v>
      </c>
      <c r="N159" s="11">
        <f t="shared" si="163"/>
        <v>4.9027781116453033</v>
      </c>
      <c r="O159" s="11">
        <f t="shared" si="163"/>
        <v>5.1145810559148961</v>
      </c>
      <c r="P159" s="11">
        <f t="shared" si="163"/>
        <v>4.2503241487553955</v>
      </c>
      <c r="Q159" s="11">
        <f t="shared" si="163"/>
        <v>4.3618348927496005</v>
      </c>
      <c r="S159" s="40">
        <f t="shared" si="150"/>
        <v>5.3282794601051897</v>
      </c>
      <c r="T159" s="40">
        <f t="shared" si="151"/>
        <v>-1.0557387103764637</v>
      </c>
      <c r="W159" s="10" t="str">
        <f t="shared" ref="W159:AB159" si="164">W14</f>
        <v>31 Science, engineering and technology associate professionals</v>
      </c>
      <c r="X159" s="11">
        <f t="shared" si="164"/>
        <v>1.2054234718531607</v>
      </c>
      <c r="Y159" s="11">
        <f t="shared" si="164"/>
        <v>1.2740110108059766</v>
      </c>
      <c r="Z159" s="11">
        <f t="shared" si="164"/>
        <v>1.5842488959992522</v>
      </c>
      <c r="AA159" s="11">
        <f t="shared" si="164"/>
        <v>1.6317670273083251</v>
      </c>
      <c r="AB159" s="11">
        <f t="shared" si="164"/>
        <v>1.9567363353287521</v>
      </c>
      <c r="AD159" s="40">
        <f t="shared" si="153"/>
        <v>5.617711699424377</v>
      </c>
      <c r="AE159" s="40">
        <f t="shared" si="154"/>
        <v>1.4177395240681401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5.8847796683082922</v>
      </c>
      <c r="C160" s="11">
        <f t="shared" si="146"/>
        <v>6.9375677444599724</v>
      </c>
      <c r="D160" s="11">
        <f t="shared" si="146"/>
        <v>7.001667863003334</v>
      </c>
      <c r="E160" s="11">
        <f t="shared" si="146"/>
        <v>7.1569302013612415</v>
      </c>
      <c r="F160" s="11">
        <f t="shared" si="146"/>
        <v>7.8969655339952469</v>
      </c>
      <c r="H160" s="40">
        <f t="shared" si="147"/>
        <v>3.5366859223108449</v>
      </c>
      <c r="I160" s="40">
        <f t="shared" si="148"/>
        <v>0.80542751720720229</v>
      </c>
      <c r="L160" s="10" t="str">
        <f t="shared" ref="L160:Q160" si="165">L15</f>
        <v>32 Health and social care associate professionals</v>
      </c>
      <c r="M160" s="11">
        <f t="shared" si="165"/>
        <v>1.3643947889928636</v>
      </c>
      <c r="N160" s="11">
        <f t="shared" si="165"/>
        <v>1.4962656082951096</v>
      </c>
      <c r="O160" s="11">
        <f t="shared" si="165"/>
        <v>1.5823740782460134</v>
      </c>
      <c r="P160" s="11">
        <f t="shared" si="165"/>
        <v>1.4797020508607066</v>
      </c>
      <c r="Q160" s="11">
        <f t="shared" si="165"/>
        <v>1.5542900133034434</v>
      </c>
      <c r="S160" s="40">
        <f t="shared" si="150"/>
        <v>3.0086799071978865</v>
      </c>
      <c r="T160" s="40">
        <f>IF(Q$151-O$151 &lt;&gt; 0,(EXP(LN(Q160/O160)/(Q$151-O$151))-1)*100,0)</f>
        <v>-0.11931171478098967</v>
      </c>
      <c r="W160" s="10" t="str">
        <f t="shared" ref="W160:AB160" si="166">W15</f>
        <v>32 Health and social care associate professionals</v>
      </c>
      <c r="X160" s="11">
        <f t="shared" si="166"/>
        <v>4.5203848793154249</v>
      </c>
      <c r="Y160" s="11">
        <f t="shared" si="166"/>
        <v>5.4413021361648637</v>
      </c>
      <c r="Z160" s="11">
        <f t="shared" si="166"/>
        <v>5.4192937847573175</v>
      </c>
      <c r="AA160" s="11">
        <f t="shared" si="166"/>
        <v>5.6772281505005289</v>
      </c>
      <c r="AB160" s="11">
        <f t="shared" si="166"/>
        <v>6.3426755206917962</v>
      </c>
      <c r="AD160" s="40">
        <f t="shared" si="153"/>
        <v>3.6939590743831019</v>
      </c>
      <c r="AE160" s="40">
        <f t="shared" si="154"/>
        <v>1.0544214315411082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3.4884479031768287</v>
      </c>
      <c r="C161" s="11">
        <f t="shared" si="146"/>
        <v>3.4076187896672523</v>
      </c>
      <c r="D161" s="11">
        <f t="shared" si="146"/>
        <v>3.6168257007639006</v>
      </c>
      <c r="E161" s="11">
        <f t="shared" si="146"/>
        <v>4.356335461185437</v>
      </c>
      <c r="F161" s="11">
        <f t="shared" si="146"/>
        <v>5.1298986417550507</v>
      </c>
      <c r="H161" s="40">
        <f t="shared" si="147"/>
        <v>0.72541553289757754</v>
      </c>
      <c r="I161" s="40">
        <f t="shared" si="148"/>
        <v>2.3572824366216105</v>
      </c>
      <c r="L161" s="10" t="str">
        <f t="shared" ref="L161:Q161" si="167">L16</f>
        <v>33 Protective service occupations</v>
      </c>
      <c r="M161" s="11">
        <f t="shared" si="167"/>
        <v>2.667424099798124</v>
      </c>
      <c r="N161" s="11">
        <f t="shared" si="167"/>
        <v>2.5271551647996473</v>
      </c>
      <c r="O161" s="11">
        <f t="shared" si="167"/>
        <v>2.6234203545849382</v>
      </c>
      <c r="P161" s="11">
        <f t="shared" si="167"/>
        <v>3.0442470446445049</v>
      </c>
      <c r="Q161" s="11">
        <f t="shared" si="167"/>
        <v>3.344288319882994</v>
      </c>
      <c r="S161" s="40">
        <f t="shared" si="150"/>
        <v>-0.33213331057582174</v>
      </c>
      <c r="T161" s="40">
        <f t="shared" si="151"/>
        <v>1.6316684321909802</v>
      </c>
      <c r="W161" s="10" t="str">
        <f t="shared" ref="W161:AB161" si="168">W16</f>
        <v>33 Protective service occupations</v>
      </c>
      <c r="X161" s="11">
        <f t="shared" si="168"/>
        <v>0.82102380337870984</v>
      </c>
      <c r="Y161" s="11">
        <f t="shared" si="168"/>
        <v>0.88046362486760377</v>
      </c>
      <c r="Z161" s="11">
        <f t="shared" si="168"/>
        <v>0.99340534617895826</v>
      </c>
      <c r="AA161" s="11">
        <f t="shared" si="168"/>
        <v>1.3120884165409297</v>
      </c>
      <c r="AB161" s="11">
        <f t="shared" si="168"/>
        <v>1.7856103218720598</v>
      </c>
      <c r="AD161" s="40">
        <f t="shared" si="153"/>
        <v>3.8853121048419315</v>
      </c>
      <c r="AE161" s="40">
        <f t="shared" si="154"/>
        <v>3.9865922908553619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5.5268541723290472</v>
      </c>
      <c r="C162" s="11">
        <f t="shared" si="146"/>
        <v>5.8289813343598134</v>
      </c>
      <c r="D162" s="11">
        <f t="shared" si="146"/>
        <v>5.959114002273199</v>
      </c>
      <c r="E162" s="11">
        <f t="shared" si="146"/>
        <v>5.5342851339554811</v>
      </c>
      <c r="F162" s="11">
        <f t="shared" si="146"/>
        <v>6.2216332366044007</v>
      </c>
      <c r="H162" s="40">
        <f t="shared" si="147"/>
        <v>1.5174587363522951</v>
      </c>
      <c r="I162" s="40">
        <f t="shared" si="148"/>
        <v>0.28781765414240823</v>
      </c>
      <c r="L162" s="10" t="str">
        <f t="shared" ref="L162:Q162" si="169">L17</f>
        <v>34 Culture, media and sports occupations</v>
      </c>
      <c r="M162" s="11">
        <f t="shared" si="169"/>
        <v>3.3085075514317031</v>
      </c>
      <c r="N162" s="11">
        <f t="shared" si="169"/>
        <v>3.5381740646312125</v>
      </c>
      <c r="O162" s="11">
        <f t="shared" si="169"/>
        <v>3.5787994141905619</v>
      </c>
      <c r="P162" s="11">
        <f t="shared" si="169"/>
        <v>3.3298040403892779</v>
      </c>
      <c r="Q162" s="11">
        <f t="shared" si="169"/>
        <v>3.6655274574732708</v>
      </c>
      <c r="S162" s="40">
        <f t="shared" si="150"/>
        <v>1.583002569915859</v>
      </c>
      <c r="T162" s="40">
        <f t="shared" si="151"/>
        <v>0.15975986322049884</v>
      </c>
      <c r="W162" s="10" t="str">
        <f t="shared" ref="W162:AB162" si="170">W17</f>
        <v>34 Culture, media and sports occupations</v>
      </c>
      <c r="X162" s="11">
        <f t="shared" si="170"/>
        <v>2.2183466208973401</v>
      </c>
      <c r="Y162" s="11">
        <f t="shared" si="170"/>
        <v>2.2908072697286079</v>
      </c>
      <c r="Z162" s="11">
        <f t="shared" si="170"/>
        <v>2.3803145880826349</v>
      </c>
      <c r="AA162" s="11">
        <f t="shared" si="170"/>
        <v>2.2044810935662054</v>
      </c>
      <c r="AB162" s="11">
        <f t="shared" si="170"/>
        <v>2.5561057791311459</v>
      </c>
      <c r="AD162" s="40">
        <f t="shared" si="153"/>
        <v>1.4193891263401426</v>
      </c>
      <c r="AE162" s="40">
        <f t="shared" si="154"/>
        <v>0.47614506164288528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17.952181147096784</v>
      </c>
      <c r="C163" s="11">
        <f t="shared" si="146"/>
        <v>19.718118752767293</v>
      </c>
      <c r="D163" s="11">
        <f t="shared" si="146"/>
        <v>20.327665085365751</v>
      </c>
      <c r="E163" s="11">
        <f t="shared" si="146"/>
        <v>19.58333549965905</v>
      </c>
      <c r="F163" s="11">
        <f t="shared" si="146"/>
        <v>20.846844645513126</v>
      </c>
      <c r="H163" s="40">
        <f t="shared" si="147"/>
        <v>2.5165671319085758</v>
      </c>
      <c r="I163" s="40">
        <f t="shared" si="148"/>
        <v>0.168273624746762</v>
      </c>
      <c r="L163" s="10" t="str">
        <f t="shared" ref="L163:Q163" si="171">L18</f>
        <v>35 Business and public service associate professionals</v>
      </c>
      <c r="M163" s="11">
        <f t="shared" si="171"/>
        <v>9.9026958858071001</v>
      </c>
      <c r="N163" s="11">
        <f t="shared" si="171"/>
        <v>10.641252010611124</v>
      </c>
      <c r="O163" s="11">
        <f t="shared" si="171"/>
        <v>11.003712519538848</v>
      </c>
      <c r="P163" s="11">
        <f t="shared" si="171"/>
        <v>10.262387753061809</v>
      </c>
      <c r="Q163" s="11">
        <f t="shared" si="171"/>
        <v>10.35555534674597</v>
      </c>
      <c r="S163" s="40">
        <f t="shared" si="150"/>
        <v>2.1308999297316555</v>
      </c>
      <c r="T163" s="40">
        <f t="shared" si="151"/>
        <v>-0.40391269240747096</v>
      </c>
      <c r="W163" s="10" t="str">
        <f t="shared" ref="W163:AB163" si="172">W18</f>
        <v>35 Business and public service associate professionals</v>
      </c>
      <c r="X163" s="11">
        <f t="shared" si="172"/>
        <v>8.0494852612897176</v>
      </c>
      <c r="Y163" s="11">
        <f t="shared" si="172"/>
        <v>9.0768667421561862</v>
      </c>
      <c r="Z163" s="11">
        <f t="shared" si="172"/>
        <v>9.3239525658269429</v>
      </c>
      <c r="AA163" s="11">
        <f t="shared" si="172"/>
        <v>9.3209477465972181</v>
      </c>
      <c r="AB163" s="11">
        <f t="shared" si="172"/>
        <v>10.491289298767192</v>
      </c>
      <c r="AD163" s="40">
        <f t="shared" si="153"/>
        <v>2.9832015744269968</v>
      </c>
      <c r="AE163" s="40">
        <f t="shared" si="154"/>
        <v>0.78949143340993899</v>
      </c>
    </row>
    <row r="164" spans="1:31" x14ac:dyDescent="0.2">
      <c r="A164" s="10" t="str">
        <f t="shared" si="142"/>
        <v>41 Administrative occupations</v>
      </c>
      <c r="B164" s="11">
        <f t="shared" si="142"/>
        <v>32.685920067305148</v>
      </c>
      <c r="C164" s="11">
        <f t="shared" si="146"/>
        <v>32.107616878531637</v>
      </c>
      <c r="D164" s="11">
        <f t="shared" si="146"/>
        <v>33.410619264764669</v>
      </c>
      <c r="E164" s="11">
        <f t="shared" si="146"/>
        <v>31.109122714183549</v>
      </c>
      <c r="F164" s="11">
        <f t="shared" si="146"/>
        <v>30.079551127698153</v>
      </c>
      <c r="H164" s="40">
        <f t="shared" si="147"/>
        <v>0.43955090978256006</v>
      </c>
      <c r="I164" s="40">
        <f t="shared" si="148"/>
        <v>-0.69774249542289279</v>
      </c>
      <c r="L164" s="10" t="str">
        <f t="shared" ref="L164:Q164" si="173">L19</f>
        <v>41 Administrative occupations</v>
      </c>
      <c r="M164" s="11">
        <f t="shared" si="173"/>
        <v>10.323371852311514</v>
      </c>
      <c r="N164" s="11">
        <f t="shared" si="173"/>
        <v>9.8291559295917175</v>
      </c>
      <c r="O164" s="11">
        <f t="shared" si="173"/>
        <v>11.640422340589616</v>
      </c>
      <c r="P164" s="11">
        <f t="shared" si="173"/>
        <v>11.372729346865327</v>
      </c>
      <c r="Q164" s="11">
        <f t="shared" si="173"/>
        <v>12.696041622114677</v>
      </c>
      <c r="S164" s="40">
        <f t="shared" si="150"/>
        <v>2.4305331768890825</v>
      </c>
      <c r="T164" s="40">
        <f t="shared" si="151"/>
        <v>0.58038800517270506</v>
      </c>
      <c r="W164" s="10" t="str">
        <f t="shared" ref="W164:AB164" si="174">W19</f>
        <v>41 Administrative occupations</v>
      </c>
      <c r="X164" s="11">
        <f t="shared" si="174"/>
        <v>22.362548214993605</v>
      </c>
      <c r="Y164" s="11">
        <f t="shared" si="174"/>
        <v>22.278460948939937</v>
      </c>
      <c r="Z164" s="11">
        <f t="shared" si="174"/>
        <v>21.770196924175035</v>
      </c>
      <c r="AA164" s="11">
        <f t="shared" si="174"/>
        <v>19.736393367318239</v>
      </c>
      <c r="AB164" s="11">
        <f t="shared" si="174"/>
        <v>17.3835095055835</v>
      </c>
      <c r="AD164" s="40">
        <f t="shared" si="153"/>
        <v>-0.53547487518416093</v>
      </c>
      <c r="AE164" s="40">
        <f t="shared" si="154"/>
        <v>-1.4889366890669997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7.6931144665856133</v>
      </c>
      <c r="C165" s="11">
        <f t="shared" si="146"/>
        <v>6.9488660378585054</v>
      </c>
      <c r="D165" s="11">
        <f t="shared" si="146"/>
        <v>6.7731445110880895</v>
      </c>
      <c r="E165" s="11">
        <f t="shared" si="146"/>
        <v>7.1636569415961047</v>
      </c>
      <c r="F165" s="11">
        <f t="shared" si="146"/>
        <v>5.0997350757031077</v>
      </c>
      <c r="H165" s="40">
        <f t="shared" si="147"/>
        <v>-2.5150373847326768</v>
      </c>
      <c r="I165" s="40">
        <f t="shared" si="148"/>
        <v>-1.8740626769384039</v>
      </c>
      <c r="L165" s="10" t="str">
        <f t="shared" ref="L165:Q165" si="175">L20</f>
        <v>42 Secretarial and related occupations</v>
      </c>
      <c r="M165" s="11">
        <f t="shared" si="175"/>
        <v>0.70441652353892292</v>
      </c>
      <c r="N165" s="11">
        <f t="shared" si="175"/>
        <v>0.52495289478826723</v>
      </c>
      <c r="O165" s="11">
        <f t="shared" si="175"/>
        <v>0.50935938393299707</v>
      </c>
      <c r="P165" s="11">
        <f t="shared" si="175"/>
        <v>0.66613857225840623</v>
      </c>
      <c r="Q165" s="11">
        <f t="shared" si="175"/>
        <v>0.82765386249125639</v>
      </c>
      <c r="S165" s="40">
        <f>IF(O$151-M$151 &lt;&gt; 0,(EXP(LN(O165/M165)/(O$151-M$151))-1)*100,0)</f>
        <v>-6.2785594374870968</v>
      </c>
      <c r="T165" s="40">
        <f t="shared" si="151"/>
        <v>3.2892115549074452</v>
      </c>
      <c r="W165" s="10" t="str">
        <f t="shared" ref="W165:AB165" si="176">W20</f>
        <v>42 Secretarial and related occupations</v>
      </c>
      <c r="X165" s="11">
        <f t="shared" si="176"/>
        <v>6.9886979430466925</v>
      </c>
      <c r="Y165" s="11">
        <f t="shared" si="176"/>
        <v>6.4239131430702372</v>
      </c>
      <c r="Z165" s="11">
        <f t="shared" si="176"/>
        <v>6.2637851271550922</v>
      </c>
      <c r="AA165" s="11">
        <f t="shared" si="176"/>
        <v>6.4975183693376977</v>
      </c>
      <c r="AB165" s="11">
        <f t="shared" si="176"/>
        <v>4.2720812132118535</v>
      </c>
      <c r="AD165" s="40">
        <f t="shared" si="153"/>
        <v>-2.1663816274406278</v>
      </c>
      <c r="AE165" s="40">
        <f t="shared" si="154"/>
        <v>-2.5189549097353048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8.9841239096406156</v>
      </c>
      <c r="C166" s="11">
        <f t="shared" si="146"/>
        <v>7.8656376167525472</v>
      </c>
      <c r="D166" s="11">
        <f t="shared" si="146"/>
        <v>6.4084719317670196</v>
      </c>
      <c r="E166" s="11">
        <f t="shared" si="146"/>
        <v>6.4436570484951581</v>
      </c>
      <c r="F166" s="11">
        <f t="shared" si="146"/>
        <v>6.514364883286599</v>
      </c>
      <c r="H166" s="40">
        <f t="shared" si="147"/>
        <v>-6.5335493866278016</v>
      </c>
      <c r="I166" s="40">
        <f t="shared" si="148"/>
        <v>0.10931881746440997</v>
      </c>
      <c r="L166" s="10" t="str">
        <f t="shared" ref="L166:Q166" si="177">L21</f>
        <v>51 Skilled agricultural and related trades</v>
      </c>
      <c r="M166" s="11">
        <f t="shared" si="177"/>
        <v>7.8122570292314419</v>
      </c>
      <c r="N166" s="11">
        <f t="shared" si="177"/>
        <v>6.4631486086634897</v>
      </c>
      <c r="O166" s="11">
        <f t="shared" si="177"/>
        <v>5.0171239578356195</v>
      </c>
      <c r="P166" s="11">
        <f t="shared" si="177"/>
        <v>4.93883176983221</v>
      </c>
      <c r="Q166" s="11">
        <f t="shared" si="177"/>
        <v>4.8811717969742903</v>
      </c>
      <c r="S166" s="40">
        <f t="shared" si="150"/>
        <v>-8.4758589883569648</v>
      </c>
      <c r="T166" s="40">
        <f t="shared" si="151"/>
        <v>-0.18297599036629641</v>
      </c>
      <c r="W166" s="10" t="str">
        <f t="shared" ref="W166:AB166" si="178">W21</f>
        <v>51 Skilled agricultural and related trades</v>
      </c>
      <c r="X166" s="11">
        <f t="shared" si="178"/>
        <v>1.1718668804091794</v>
      </c>
      <c r="Y166" s="11">
        <f t="shared" si="178"/>
        <v>1.4024890080890511</v>
      </c>
      <c r="Z166" s="11">
        <f t="shared" si="178"/>
        <v>1.3913479739313963</v>
      </c>
      <c r="AA166" s="11">
        <f t="shared" si="178"/>
        <v>1.5048252786629448</v>
      </c>
      <c r="AB166" s="11">
        <f t="shared" si="178"/>
        <v>1.6331930863123076</v>
      </c>
      <c r="AD166" s="40">
        <f t="shared" si="153"/>
        <v>3.4931238461648695</v>
      </c>
      <c r="AE166" s="40">
        <f t="shared" si="154"/>
        <v>1.0741547572122867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16.735117185855866</v>
      </c>
      <c r="C167" s="11">
        <f t="shared" si="146"/>
        <v>18.030849717711828</v>
      </c>
      <c r="D167" s="11">
        <f t="shared" si="146"/>
        <v>15.121466341630082</v>
      </c>
      <c r="E167" s="11">
        <f t="shared" si="146"/>
        <v>14.82718528602236</v>
      </c>
      <c r="F167" s="11">
        <f t="shared" si="146"/>
        <v>14.04046528854562</v>
      </c>
      <c r="H167" s="40">
        <f t="shared" si="147"/>
        <v>-2.0074566181729647</v>
      </c>
      <c r="I167" s="40">
        <f t="shared" si="148"/>
        <v>-0.49325818694553325</v>
      </c>
      <c r="L167" s="10" t="str">
        <f t="shared" ref="L167:Q167" si="179">L22</f>
        <v>52 Skilled metal, electrical and electronic trades</v>
      </c>
      <c r="M167" s="11">
        <f t="shared" si="179"/>
        <v>16.506018993226125</v>
      </c>
      <c r="N167" s="11">
        <f t="shared" si="179"/>
        <v>17.640175201341556</v>
      </c>
      <c r="O167" s="11">
        <f t="shared" si="179"/>
        <v>14.806388081501494</v>
      </c>
      <c r="P167" s="11">
        <f t="shared" si="179"/>
        <v>14.146243773034938</v>
      </c>
      <c r="Q167" s="11">
        <f t="shared" si="179"/>
        <v>13.18941944571076</v>
      </c>
      <c r="S167" s="40">
        <f t="shared" si="150"/>
        <v>-2.1498811386291394</v>
      </c>
      <c r="T167" s="40">
        <f t="shared" si="151"/>
        <v>-0.7679941631276499</v>
      </c>
      <c r="W167" s="10" t="str">
        <f t="shared" ref="W167:AB167" si="180">W22</f>
        <v>52 Skilled metal, electrical and electronic trades</v>
      </c>
      <c r="X167" s="11">
        <f t="shared" si="180"/>
        <v>0.22909819262976522</v>
      </c>
      <c r="Y167" s="11">
        <f t="shared" si="180"/>
        <v>0.39067451637030259</v>
      </c>
      <c r="Z167" s="11">
        <f t="shared" si="180"/>
        <v>0.31507826012859486</v>
      </c>
      <c r="AA167" s="11">
        <f t="shared" si="180"/>
        <v>0.68094151298743066</v>
      </c>
      <c r="AB167" s="11">
        <f t="shared" si="180"/>
        <v>0.8510458428348594</v>
      </c>
      <c r="AD167" s="40">
        <f t="shared" si="153"/>
        <v>6.5808931013267902</v>
      </c>
      <c r="AE167" s="40">
        <f t="shared" si="154"/>
        <v>6.8486323787344316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12.280382263541712</v>
      </c>
      <c r="C168" s="11">
        <f t="shared" si="146"/>
        <v>15.645699294023268</v>
      </c>
      <c r="D168" s="11">
        <f t="shared" si="146"/>
        <v>12.704436403342074</v>
      </c>
      <c r="E168" s="11">
        <f t="shared" si="146"/>
        <v>12.825375920841902</v>
      </c>
      <c r="F168" s="11">
        <f t="shared" si="146"/>
        <v>11.369175786311885</v>
      </c>
      <c r="H168" s="40">
        <f t="shared" si="147"/>
        <v>0.6812742741635569</v>
      </c>
      <c r="I168" s="40">
        <f t="shared" si="148"/>
        <v>-0.73756944492692211</v>
      </c>
      <c r="L168" s="10" t="str">
        <f t="shared" ref="L168:Q168" si="181">L23</f>
        <v>53 Skilled construction and building trades</v>
      </c>
      <c r="M168" s="11">
        <f t="shared" si="181"/>
        <v>12.116482098552373</v>
      </c>
      <c r="N168" s="11">
        <f t="shared" si="181"/>
        <v>15.479769069087819</v>
      </c>
      <c r="O168" s="11">
        <f t="shared" si="181"/>
        <v>12.507887545768314</v>
      </c>
      <c r="P168" s="11">
        <f t="shared" si="181"/>
        <v>12.623108590495507</v>
      </c>
      <c r="Q168" s="11">
        <f t="shared" si="181"/>
        <v>11.138656966591814</v>
      </c>
      <c r="S168" s="40">
        <f t="shared" si="150"/>
        <v>0.63788117867464855</v>
      </c>
      <c r="T168" s="40">
        <f t="shared" si="151"/>
        <v>-0.76993920746379896</v>
      </c>
      <c r="W168" s="10" t="str">
        <f t="shared" ref="W168:AB168" si="182">W23</f>
        <v>53 Skilled construction and building trades</v>
      </c>
      <c r="X168" s="11">
        <f t="shared" si="182"/>
        <v>0.16390016498932161</v>
      </c>
      <c r="Y168" s="11">
        <f t="shared" si="182"/>
        <v>0.16593022493545723</v>
      </c>
      <c r="Z168" s="11">
        <f t="shared" si="182"/>
        <v>0.19654885757376747</v>
      </c>
      <c r="AA168" s="11">
        <f t="shared" si="182"/>
        <v>0.20226733034639849</v>
      </c>
      <c r="AB168" s="11">
        <f t="shared" si="182"/>
        <v>0.2305188197200666</v>
      </c>
      <c r="AD168" s="40">
        <f t="shared" si="153"/>
        <v>3.6998735031568586</v>
      </c>
      <c r="AE168" s="40">
        <f t="shared" si="154"/>
        <v>1.0684776651145755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7.0579906435899709</v>
      </c>
      <c r="C169" s="11">
        <f t="shared" si="146"/>
        <v>6.3678481572638796</v>
      </c>
      <c r="D169" s="11">
        <f t="shared" si="146"/>
        <v>6.4841430631733914</v>
      </c>
      <c r="E169" s="11">
        <f t="shared" si="146"/>
        <v>6.2406915831001246</v>
      </c>
      <c r="F169" s="11">
        <f t="shared" si="146"/>
        <v>6.2357357924425791</v>
      </c>
      <c r="H169" s="40">
        <f t="shared" si="147"/>
        <v>-1.6817132758475517</v>
      </c>
      <c r="I169" s="40">
        <f t="shared" si="148"/>
        <v>-0.26008176964130714</v>
      </c>
      <c r="L169" s="10" t="str">
        <f t="shared" ref="L169:Q169" si="183">L24</f>
        <v>54 Textiles, printing and other skilled trades</v>
      </c>
      <c r="M169" s="11">
        <f t="shared" si="183"/>
        <v>4.5787199350193042</v>
      </c>
      <c r="N169" s="11">
        <f t="shared" si="183"/>
        <v>4.1352422149002219</v>
      </c>
      <c r="O169" s="11">
        <f t="shared" si="183"/>
        <v>3.8550848723079834</v>
      </c>
      <c r="P169" s="11">
        <f t="shared" si="183"/>
        <v>3.6386485516178242</v>
      </c>
      <c r="Q169" s="11">
        <f t="shared" si="183"/>
        <v>3.5218925109576631</v>
      </c>
      <c r="S169" s="40">
        <f t="shared" si="150"/>
        <v>-3.3820156972208526</v>
      </c>
      <c r="T169" s="40">
        <f t="shared" si="151"/>
        <v>-0.60081804381219017</v>
      </c>
      <c r="W169" s="10" t="str">
        <f t="shared" ref="W169:AB169" si="184">W24</f>
        <v>54 Textiles, printing and other skilled trades</v>
      </c>
      <c r="X169" s="11">
        <f t="shared" si="184"/>
        <v>2.4792707085706684</v>
      </c>
      <c r="Y169" s="11">
        <f t="shared" si="184"/>
        <v>2.2326059423636559</v>
      </c>
      <c r="Z169" s="11">
        <f t="shared" si="184"/>
        <v>2.6290581908654</v>
      </c>
      <c r="AA169" s="11">
        <f t="shared" si="184"/>
        <v>2.602043031482304</v>
      </c>
      <c r="AB169" s="11">
        <f t="shared" si="184"/>
        <v>2.7138432814849192</v>
      </c>
      <c r="AD169" s="40">
        <f t="shared" si="153"/>
        <v>1.1801339126143784</v>
      </c>
      <c r="AE169" s="40">
        <f t="shared" si="154"/>
        <v>0.21182493632638799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25.213647993322173</v>
      </c>
      <c r="C170" s="11">
        <f t="shared" si="146"/>
        <v>26.0085293736438</v>
      </c>
      <c r="D170" s="11">
        <f t="shared" si="146"/>
        <v>25.172227839082897</v>
      </c>
      <c r="E170" s="11">
        <f t="shared" si="146"/>
        <v>27.352325880611431</v>
      </c>
      <c r="F170" s="11">
        <f t="shared" si="146"/>
        <v>30.154847152605036</v>
      </c>
      <c r="H170" s="40">
        <f t="shared" si="147"/>
        <v>-3.2876955033922517E-2</v>
      </c>
      <c r="I170" s="40">
        <f t="shared" si="148"/>
        <v>1.2113066839212649</v>
      </c>
      <c r="L170" s="10" t="str">
        <f t="shared" ref="L170:Q170" si="185">L25</f>
        <v>61 Caring personal service occupations</v>
      </c>
      <c r="M170" s="11">
        <f t="shared" si="185"/>
        <v>2.8759422234008665</v>
      </c>
      <c r="N170" s="11">
        <f t="shared" si="185"/>
        <v>2.980639623745577</v>
      </c>
      <c r="O170" s="11">
        <f t="shared" si="185"/>
        <v>2.8020441438932679</v>
      </c>
      <c r="P170" s="11">
        <f t="shared" si="185"/>
        <v>3.449301243976028</v>
      </c>
      <c r="Q170" s="11">
        <f t="shared" si="185"/>
        <v>3.9570595038953074</v>
      </c>
      <c r="S170" s="40">
        <f t="shared" si="150"/>
        <v>-0.51927007193466324</v>
      </c>
      <c r="T170" s="40">
        <f t="shared" si="151"/>
        <v>2.3276908544115571</v>
      </c>
      <c r="W170" s="10" t="str">
        <f t="shared" ref="W170:AB170" si="186">W25</f>
        <v>61 Caring personal service occupations</v>
      </c>
      <c r="X170" s="11">
        <f t="shared" si="186"/>
        <v>22.337705769921303</v>
      </c>
      <c r="Y170" s="11">
        <f t="shared" si="186"/>
        <v>23.027889749898218</v>
      </c>
      <c r="Z170" s="11">
        <f t="shared" si="186"/>
        <v>22.370183695189631</v>
      </c>
      <c r="AA170" s="11">
        <f t="shared" si="186"/>
        <v>23.903024636635404</v>
      </c>
      <c r="AB170" s="11">
        <f t="shared" si="186"/>
        <v>26.197787648709774</v>
      </c>
      <c r="AD170" s="40">
        <f t="shared" si="153"/>
        <v>2.9062119038969492E-2</v>
      </c>
      <c r="AE170" s="40">
        <f t="shared" si="154"/>
        <v>1.0585364666404473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7.817482823450562</v>
      </c>
      <c r="C171" s="11">
        <f t="shared" si="146"/>
        <v>7.0889067847778229</v>
      </c>
      <c r="D171" s="11">
        <f t="shared" si="146"/>
        <v>6.449518008869175</v>
      </c>
      <c r="E171" s="11">
        <f t="shared" si="146"/>
        <v>6.5111485933872091</v>
      </c>
      <c r="F171" s="11">
        <f t="shared" si="146"/>
        <v>6.8074361033166246</v>
      </c>
      <c r="H171" s="40">
        <f t="shared" si="147"/>
        <v>-3.7740815925699778</v>
      </c>
      <c r="I171" s="40">
        <f t="shared" si="148"/>
        <v>0.36071674653392893</v>
      </c>
      <c r="L171" s="10" t="str">
        <f t="shared" ref="L171:Q171" si="187">L26</f>
        <v>62 Leisure, travel and related personal service occupations</v>
      </c>
      <c r="M171" s="11">
        <f t="shared" si="187"/>
        <v>2.0126196303195285</v>
      </c>
      <c r="N171" s="11">
        <f t="shared" si="187"/>
        <v>1.9916611323393227</v>
      </c>
      <c r="O171" s="11">
        <f t="shared" si="187"/>
        <v>1.8602560274433351</v>
      </c>
      <c r="P171" s="11">
        <f t="shared" si="187"/>
        <v>1.8937478851010017</v>
      </c>
      <c r="Q171" s="11">
        <f t="shared" si="187"/>
        <v>2.0275471161568905</v>
      </c>
      <c r="S171" s="40">
        <f t="shared" si="150"/>
        <v>-1.5621310540780753</v>
      </c>
      <c r="T171" s="40">
        <f t="shared" si="151"/>
        <v>0.5757351399192645</v>
      </c>
      <c r="W171" s="10" t="str">
        <f t="shared" ref="W171:AB171" si="188">W26</f>
        <v>62 Leisure, travel and related personal service occupations</v>
      </c>
      <c r="X171" s="11">
        <f t="shared" si="188"/>
        <v>5.8048631931310313</v>
      </c>
      <c r="Y171" s="11">
        <f t="shared" si="188"/>
        <v>5.097245652438497</v>
      </c>
      <c r="Z171" s="11">
        <f t="shared" si="188"/>
        <v>4.5892619814258362</v>
      </c>
      <c r="AA171" s="11">
        <f t="shared" si="188"/>
        <v>4.6174007082862119</v>
      </c>
      <c r="AB171" s="11">
        <f t="shared" si="188"/>
        <v>4.7798889871597421</v>
      </c>
      <c r="AD171" s="40">
        <f t="shared" si="153"/>
        <v>-4.5908180206802545</v>
      </c>
      <c r="AE171" s="40">
        <f t="shared" si="154"/>
        <v>0.27168906765526746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0.33009356049469962</v>
      </c>
      <c r="C172" s="11">
        <f t="shared" si="146"/>
        <v>0.27919039310809818</v>
      </c>
      <c r="D172" s="11">
        <f t="shared" si="146"/>
        <v>0.34761861616044576</v>
      </c>
      <c r="E172" s="11">
        <f t="shared" si="146"/>
        <v>0.2880609040962665</v>
      </c>
      <c r="F172" s="11">
        <f t="shared" si="146"/>
        <v>0.31602107168699767</v>
      </c>
      <c r="H172" s="40">
        <f t="shared" si="147"/>
        <v>1.0399667988961525</v>
      </c>
      <c r="I172" s="40">
        <f t="shared" si="148"/>
        <v>-0.63329984497150216</v>
      </c>
      <c r="L172" s="10" t="str">
        <f t="shared" ref="L172:Q172" si="189">L27</f>
        <v>63 Community and civil enforcement occupations</v>
      </c>
      <c r="M172" s="11">
        <f t="shared" si="189"/>
        <v>0.25021758092577945</v>
      </c>
      <c r="N172" s="11">
        <f t="shared" si="189"/>
        <v>0.18505287079496685</v>
      </c>
      <c r="O172" s="11">
        <f t="shared" si="189"/>
        <v>0.26449606669515918</v>
      </c>
      <c r="P172" s="11">
        <f t="shared" si="189"/>
        <v>0.17872733855687775</v>
      </c>
      <c r="Q172" s="11">
        <f t="shared" si="189"/>
        <v>0.20479543686008497</v>
      </c>
      <c r="S172" s="40">
        <f t="shared" si="150"/>
        <v>1.1160927049424174</v>
      </c>
      <c r="T172" s="40">
        <f t="shared" si="151"/>
        <v>-1.690971621573889</v>
      </c>
      <c r="W172" s="10" t="str">
        <f t="shared" ref="W172:AB172" si="190">W27</f>
        <v>63 Community and civil enforcement occupations</v>
      </c>
      <c r="X172" s="11">
        <f t="shared" si="190"/>
        <v>7.9875979568919758E-2</v>
      </c>
      <c r="Y172" s="11">
        <f t="shared" si="190"/>
        <v>9.4137522313131702E-2</v>
      </c>
      <c r="Z172" s="11">
        <f t="shared" si="190"/>
        <v>8.3122549465286882E-2</v>
      </c>
      <c r="AA172" s="11">
        <f t="shared" si="190"/>
        <v>0.10933356553938905</v>
      </c>
      <c r="AB172" s="11">
        <f t="shared" si="190"/>
        <v>0.11122563482691271</v>
      </c>
      <c r="AD172" s="40">
        <f t="shared" si="153"/>
        <v>0.79999987465710909</v>
      </c>
      <c r="AE172" s="40">
        <f t="shared" si="154"/>
        <v>1.9606047132697313</v>
      </c>
    </row>
    <row r="173" spans="1:31" x14ac:dyDescent="0.2">
      <c r="A173" s="10" t="str">
        <f t="shared" si="142"/>
        <v>71 Sales occupations</v>
      </c>
      <c r="B173" s="11">
        <f t="shared" si="142"/>
        <v>21.69964583795289</v>
      </c>
      <c r="C173" s="11">
        <f t="shared" si="146"/>
        <v>20.575753062224361</v>
      </c>
      <c r="D173" s="11">
        <f t="shared" si="146"/>
        <v>20.16544975413623</v>
      </c>
      <c r="E173" s="11">
        <f t="shared" si="146"/>
        <v>18.634480059252041</v>
      </c>
      <c r="F173" s="11">
        <f t="shared" si="146"/>
        <v>17.902943171201017</v>
      </c>
      <c r="H173" s="40">
        <f t="shared" si="147"/>
        <v>-1.4558033569597728</v>
      </c>
      <c r="I173" s="40">
        <f t="shared" si="148"/>
        <v>-0.79023185072664148</v>
      </c>
      <c r="L173" s="10" t="str">
        <f t="shared" ref="L173:Q173" si="191">L28</f>
        <v>71 Sales occupations</v>
      </c>
      <c r="M173" s="11">
        <f t="shared" si="191"/>
        <v>8.6511652597163593</v>
      </c>
      <c r="N173" s="11">
        <f t="shared" si="191"/>
        <v>8.751002120502875</v>
      </c>
      <c r="O173" s="11">
        <f t="shared" si="191"/>
        <v>8.6158399851629799</v>
      </c>
      <c r="P173" s="11">
        <f t="shared" si="191"/>
        <v>8.0782332034808739</v>
      </c>
      <c r="Q173" s="11">
        <f t="shared" si="191"/>
        <v>7.8448287371286129</v>
      </c>
      <c r="S173" s="40">
        <f t="shared" si="150"/>
        <v>-8.1799648220048926E-2</v>
      </c>
      <c r="T173" s="40">
        <f t="shared" si="151"/>
        <v>-0.62303644679129189</v>
      </c>
      <c r="W173" s="10" t="str">
        <f t="shared" ref="W173:AB173" si="192">W28</f>
        <v>71 Sales occupations</v>
      </c>
      <c r="X173" s="11">
        <f t="shared" si="192"/>
        <v>13.048480578236546</v>
      </c>
      <c r="Y173" s="11">
        <f t="shared" si="192"/>
        <v>11.824750941721527</v>
      </c>
      <c r="Z173" s="11">
        <f t="shared" si="192"/>
        <v>11.549609768973257</v>
      </c>
      <c r="AA173" s="11">
        <f t="shared" si="192"/>
        <v>10.556246855771189</v>
      </c>
      <c r="AB173" s="11">
        <f t="shared" si="192"/>
        <v>10.058114434072433</v>
      </c>
      <c r="AD173" s="40">
        <f t="shared" si="153"/>
        <v>-2.4108638993369125</v>
      </c>
      <c r="AE173" s="40">
        <f t="shared" si="154"/>
        <v>-0.91757723024424864</v>
      </c>
    </row>
    <row r="174" spans="1:31" x14ac:dyDescent="0.2">
      <c r="A174" s="10" t="str">
        <f t="shared" si="142"/>
        <v>72 Customer service occupations</v>
      </c>
      <c r="B174" s="11">
        <f t="shared" si="142"/>
        <v>5.5925423080969301</v>
      </c>
      <c r="C174" s="11">
        <f t="shared" si="146"/>
        <v>6.117705057613537</v>
      </c>
      <c r="D174" s="11">
        <f t="shared" si="146"/>
        <v>6.2533146382595453</v>
      </c>
      <c r="E174" s="11">
        <f t="shared" si="146"/>
        <v>8.1731416089071853</v>
      </c>
      <c r="F174" s="11">
        <f t="shared" si="146"/>
        <v>9.5831391918000417</v>
      </c>
      <c r="H174" s="40">
        <f t="shared" si="147"/>
        <v>2.2586842794914963</v>
      </c>
      <c r="I174" s="40">
        <f t="shared" si="148"/>
        <v>2.8868413175329399</v>
      </c>
      <c r="L174" s="10" t="str">
        <f t="shared" ref="L174:Q174" si="193">L29</f>
        <v>72 Customer service occupations</v>
      </c>
      <c r="M174" s="11">
        <f t="shared" si="193"/>
        <v>2.3984690500652617</v>
      </c>
      <c r="N174" s="11">
        <f t="shared" si="193"/>
        <v>2.2719635806558212</v>
      </c>
      <c r="O174" s="11">
        <f t="shared" si="193"/>
        <v>2.5968832335723007</v>
      </c>
      <c r="P174" s="11">
        <f t="shared" si="193"/>
        <v>3.6871526742278848</v>
      </c>
      <c r="Q174" s="11">
        <f t="shared" si="193"/>
        <v>4.4327206978593123</v>
      </c>
      <c r="S174" s="40">
        <f t="shared" si="150"/>
        <v>1.6023284109264679</v>
      </c>
      <c r="T174" s="40">
        <f t="shared" si="151"/>
        <v>3.6289735209960039</v>
      </c>
      <c r="W174" s="10" t="str">
        <f t="shared" ref="W174:AB174" si="194">W29</f>
        <v>72 Customer service occupations</v>
      </c>
      <c r="X174" s="11">
        <f t="shared" si="194"/>
        <v>3.1940732580316666</v>
      </c>
      <c r="Y174" s="11">
        <f t="shared" si="194"/>
        <v>3.8457414769577198</v>
      </c>
      <c r="Z174" s="11">
        <f t="shared" si="194"/>
        <v>3.6564314046872335</v>
      </c>
      <c r="AA174" s="11">
        <f t="shared" si="194"/>
        <v>4.4859889346793018</v>
      </c>
      <c r="AB174" s="11">
        <f t="shared" si="194"/>
        <v>5.15041849394074</v>
      </c>
      <c r="AD174" s="40">
        <f t="shared" si="153"/>
        <v>2.7406979110672358</v>
      </c>
      <c r="AE174" s="40">
        <f>IF(AB$151-Z$151 &lt;&gt; 0,(EXP(LN(AB174/Z174)/(AB$151-Z$151))-1)*100,0)</f>
        <v>2.3102170206640738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14.967783376689285</v>
      </c>
      <c r="C175" s="11">
        <f t="shared" si="146"/>
        <v>15.042487678239608</v>
      </c>
      <c r="D175" s="11">
        <f t="shared" si="146"/>
        <v>13.017748473254601</v>
      </c>
      <c r="E175" s="11">
        <f t="shared" si="146"/>
        <v>15.663004190654918</v>
      </c>
      <c r="F175" s="11">
        <f t="shared" si="146"/>
        <v>15.484841731554255</v>
      </c>
      <c r="H175" s="40">
        <f t="shared" si="147"/>
        <v>-2.7531198366523846</v>
      </c>
      <c r="I175" s="40">
        <f t="shared" si="148"/>
        <v>1.1637049645268904</v>
      </c>
      <c r="L175" s="10" t="str">
        <f t="shared" ref="L175:Q175" si="195">L30</f>
        <v>81 Process, plant and machine operatives</v>
      </c>
      <c r="M175" s="11">
        <f t="shared" si="195"/>
        <v>11.752458318998668</v>
      </c>
      <c r="N175" s="11">
        <f t="shared" si="195"/>
        <v>11.588688941179846</v>
      </c>
      <c r="O175" s="11">
        <f t="shared" si="195"/>
        <v>9.9459305134405369</v>
      </c>
      <c r="P175" s="11">
        <f t="shared" si="195"/>
        <v>11.807923613973973</v>
      </c>
      <c r="Q175" s="11">
        <f t="shared" si="195"/>
        <v>11.560137189324209</v>
      </c>
      <c r="S175" s="40">
        <f t="shared" si="150"/>
        <v>-3.2828834713770849</v>
      </c>
      <c r="T175" s="40">
        <f t="shared" si="151"/>
        <v>1.0077052073633741</v>
      </c>
      <c r="W175" s="10" t="str">
        <f t="shared" ref="W175:AB175" si="196">W30</f>
        <v>81 Process, plant and machine operatives</v>
      </c>
      <c r="X175" s="11">
        <f t="shared" si="196"/>
        <v>3.2153250576906065</v>
      </c>
      <c r="Y175" s="11">
        <f t="shared" si="196"/>
        <v>3.4537987370597838</v>
      </c>
      <c r="Z175" s="11">
        <f t="shared" si="196"/>
        <v>3.0718179598140476</v>
      </c>
      <c r="AA175" s="11">
        <f t="shared" si="196"/>
        <v>3.8550805766809497</v>
      </c>
      <c r="AB175" s="11">
        <f t="shared" si="196"/>
        <v>3.9247045422300673</v>
      </c>
      <c r="AD175" s="40">
        <f t="shared" si="153"/>
        <v>-0.90902126196832356</v>
      </c>
      <c r="AE175" s="40">
        <f t="shared" si="154"/>
        <v>1.6468909507318497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13.370920804432821</v>
      </c>
      <c r="C176" s="11">
        <f t="shared" si="146"/>
        <v>14.758418108945715</v>
      </c>
      <c r="D176" s="11">
        <f t="shared" si="146"/>
        <v>12.929266079131155</v>
      </c>
      <c r="E176" s="11">
        <f t="shared" si="146"/>
        <v>13.993322559622229</v>
      </c>
      <c r="F176" s="11">
        <f t="shared" si="146"/>
        <v>14.362365548211603</v>
      </c>
      <c r="H176" s="40">
        <f t="shared" si="147"/>
        <v>-0.66952521717714708</v>
      </c>
      <c r="I176" s="40">
        <f t="shared" si="148"/>
        <v>0.70324692708945147</v>
      </c>
      <c r="L176" s="10" t="str">
        <f t="shared" ref="L176:Q176" si="197">L31</f>
        <v>82 Transport and mobile machine drivers and operatives</v>
      </c>
      <c r="M176" s="11">
        <f t="shared" si="197"/>
        <v>12.714324329736082</v>
      </c>
      <c r="N176" s="11">
        <f t="shared" si="197"/>
        <v>14.049083426536786</v>
      </c>
      <c r="O176" s="11">
        <f t="shared" si="197"/>
        <v>12.326204450751364</v>
      </c>
      <c r="P176" s="11">
        <f t="shared" si="197"/>
        <v>13.072943040000947</v>
      </c>
      <c r="Q176" s="11">
        <f t="shared" si="197"/>
        <v>13.289528934136868</v>
      </c>
      <c r="S176" s="40">
        <f t="shared" si="150"/>
        <v>-0.61811811097284286</v>
      </c>
      <c r="T176" s="40">
        <f t="shared" si="151"/>
        <v>0.5029203375402691</v>
      </c>
      <c r="W176" s="10" t="str">
        <f t="shared" ref="W176:AB176" si="198">W31</f>
        <v>82 Transport and mobile machine drivers and operatives</v>
      </c>
      <c r="X176" s="11">
        <f t="shared" si="198"/>
        <v>0.65659647469674143</v>
      </c>
      <c r="Y176" s="11">
        <f t="shared" si="198"/>
        <v>0.70933468240893671</v>
      </c>
      <c r="Z176" s="11">
        <f t="shared" si="198"/>
        <v>0.60306162837980481</v>
      </c>
      <c r="AA176" s="11">
        <f t="shared" si="198"/>
        <v>0.92037951962128217</v>
      </c>
      <c r="AB176" s="11">
        <f t="shared" si="198"/>
        <v>1.0728366140747634</v>
      </c>
      <c r="AD176" s="40">
        <f t="shared" si="153"/>
        <v>-1.68661942518048</v>
      </c>
      <c r="AE176" s="40">
        <f t="shared" si="154"/>
        <v>3.9149722694909572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8.4504142351770906</v>
      </c>
      <c r="C177" s="11">
        <f t="shared" si="146"/>
        <v>7.5825918952971163</v>
      </c>
      <c r="D177" s="11">
        <f t="shared" si="146"/>
        <v>6.3669994410286801</v>
      </c>
      <c r="E177" s="11">
        <f t="shared" si="146"/>
        <v>5.4013083710095193</v>
      </c>
      <c r="F177" s="11">
        <f t="shared" si="146"/>
        <v>5.1935705238591057</v>
      </c>
      <c r="H177" s="40">
        <f t="shared" si="147"/>
        <v>-5.504448792683359</v>
      </c>
      <c r="I177" s="40">
        <f t="shared" si="148"/>
        <v>-1.3488660946173625</v>
      </c>
      <c r="L177" s="10" t="str">
        <f t="shared" ref="L177:Q178" si="199">L32</f>
        <v>91 Elementary trades and related occupations</v>
      </c>
      <c r="M177" s="11">
        <f t="shared" si="199"/>
        <v>6.1380559813411191</v>
      </c>
      <c r="N177" s="11">
        <f t="shared" si="199"/>
        <v>5.6149873609685432</v>
      </c>
      <c r="O177" s="11">
        <f t="shared" si="199"/>
        <v>4.8313950823348568</v>
      </c>
      <c r="P177" s="11">
        <f t="shared" si="199"/>
        <v>4.1223427748348307</v>
      </c>
      <c r="Q177" s="11">
        <f t="shared" si="199"/>
        <v>4.0192386124709572</v>
      </c>
      <c r="S177" s="40">
        <f t="shared" si="150"/>
        <v>-4.6746646938233276</v>
      </c>
      <c r="T177" s="40">
        <f t="shared" si="151"/>
        <v>-1.2194554898017129</v>
      </c>
      <c r="W177" s="10" t="str">
        <f t="shared" ref="W177:AB178" si="200">W32</f>
        <v>91 Elementary trades and related occupations</v>
      </c>
      <c r="X177" s="11">
        <f t="shared" si="200"/>
        <v>2.3123582538359706</v>
      </c>
      <c r="Y177" s="11">
        <f t="shared" si="200"/>
        <v>1.9676045343285686</v>
      </c>
      <c r="Z177" s="11">
        <f t="shared" si="200"/>
        <v>1.5356043586938197</v>
      </c>
      <c r="AA177" s="11">
        <f t="shared" si="200"/>
        <v>1.2789655961746942</v>
      </c>
      <c r="AB177" s="11">
        <f t="shared" si="200"/>
        <v>1.1743319113881476</v>
      </c>
      <c r="AD177" s="40">
        <f t="shared" si="153"/>
        <v>-7.8607138595276016</v>
      </c>
      <c r="AE177" s="40">
        <f t="shared" si="154"/>
        <v>-1.7722713670773826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31.70535784513541</v>
      </c>
      <c r="C178" s="11">
        <f t="shared" si="146"/>
        <v>31.945005655362806</v>
      </c>
      <c r="D178" s="11">
        <f t="shared" si="146"/>
        <v>28.8912432477774</v>
      </c>
      <c r="E178" s="11">
        <f t="shared" si="146"/>
        <v>29.744923856539355</v>
      </c>
      <c r="F178" s="11">
        <f t="shared" si="146"/>
        <v>29.358852054436746</v>
      </c>
      <c r="H178" s="40">
        <f>IF(D$151-B$151 &lt;&gt; 0,(EXP(LN(D178/B178)/(D$151-B$151))-1)*100,0)</f>
        <v>-1.8417709567841833</v>
      </c>
      <c r="I178" s="40">
        <f t="shared" ref="I178" si="201">IF(F$151-D$151 &lt;&gt; 0,(EXP(LN(F178/D178)/(F$151-D$151))-1)*100,0)</f>
        <v>0.10709434923183991</v>
      </c>
      <c r="L178" s="10" t="str">
        <f t="shared" si="199"/>
        <v>92 Elementary administration and service occupations</v>
      </c>
      <c r="M178" s="11">
        <f t="shared" si="199"/>
        <v>15.839167551784975</v>
      </c>
      <c r="N178" s="11">
        <f t="shared" si="199"/>
        <v>14.966737401317509</v>
      </c>
      <c r="O178" s="11">
        <f t="shared" si="199"/>
        <v>14.000292334642728</v>
      </c>
      <c r="P178" s="11">
        <f t="shared" si="199"/>
        <v>15.113114120404465</v>
      </c>
      <c r="Q178" s="11">
        <f t="shared" si="199"/>
        <v>14.817511688940376</v>
      </c>
      <c r="S178" s="40">
        <f t="shared" ref="S178" si="202">IF(O$151-M$151 &lt;&gt; 0,(EXP(LN(O178/M178)/(O$151-M$151))-1)*100,0)</f>
        <v>-2.4379425903212515</v>
      </c>
      <c r="T178" s="40">
        <f t="shared" ref="T178" si="203">IF(Q$151-O$151 &lt;&gt; 0,(EXP(LN(Q178/O178)/(Q$151-O$151))-1)*100,0)</f>
        <v>0.37892607034881731</v>
      </c>
      <c r="W178" s="10" t="str">
        <f t="shared" si="200"/>
        <v>92 Elementary administration and service occupations</v>
      </c>
      <c r="X178" s="11">
        <f t="shared" si="200"/>
        <v>15.866190293350462</v>
      </c>
      <c r="Y178" s="11">
        <f t="shared" si="200"/>
        <v>16.978268254045261</v>
      </c>
      <c r="Z178" s="11">
        <f t="shared" si="200"/>
        <v>14.890950913134681</v>
      </c>
      <c r="AA178" s="11">
        <f t="shared" si="200"/>
        <v>14.631809736134867</v>
      </c>
      <c r="AB178" s="11">
        <f t="shared" si="200"/>
        <v>14.541340365496401</v>
      </c>
      <c r="AD178" s="40">
        <f t="shared" ref="AD178" si="204">IF(Z$151-X$151 &lt;&gt; 0,(EXP(LN(Z178/X178)/(Z$151-X$151))-1)*100,0)</f>
        <v>-1.2607203177647297</v>
      </c>
      <c r="AE178" s="40">
        <f t="shared" ref="AE178" si="205">IF(AB$151-Z$151 &lt;&gt; 0,(EXP(LN(AB178/Z178)/(AB$151-Z$151))-1)*100,0)</f>
        <v>-0.15826166485384263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339.30600000000015</v>
      </c>
      <c r="C180" s="34">
        <f t="shared" si="206"/>
        <v>360.46799999999985</v>
      </c>
      <c r="D180" s="34">
        <f t="shared" si="206"/>
        <v>350.45100000000002</v>
      </c>
      <c r="E180" s="34">
        <f t="shared" si="206"/>
        <v>360.00799999999992</v>
      </c>
      <c r="F180" s="34">
        <f t="shared" si="206"/>
        <v>376.80799999999954</v>
      </c>
      <c r="H180" s="43">
        <f>IF(D$151-B$151 &lt;&gt; 0,(EXP(LN(D180/B180)/(D$151-B$151))-1)*100,0)</f>
        <v>0.64846431068388277</v>
      </c>
      <c r="I180" s="43">
        <f t="shared" si="148"/>
        <v>0.4846029368474003</v>
      </c>
      <c r="L180" s="231" t="str">
        <f t="shared" ref="L180:Q180" si="207">L35</f>
        <v>All occupations</v>
      </c>
      <c r="M180" s="34">
        <f t="shared" si="207"/>
        <v>185.4582766023471</v>
      </c>
      <c r="N180" s="34">
        <f t="shared" si="207"/>
        <v>197.68435330658113</v>
      </c>
      <c r="O180" s="34">
        <f t="shared" si="207"/>
        <v>189.38895370827774</v>
      </c>
      <c r="P180" s="34">
        <f t="shared" si="207"/>
        <v>193.71429954350108</v>
      </c>
      <c r="Q180" s="34">
        <f t="shared" si="207"/>
        <v>200.47246598464679</v>
      </c>
      <c r="S180" s="43">
        <f t="shared" ref="S180" si="208">IF(O$151-M$151 &lt;&gt; 0,(EXP(LN(O180/M180)/(O$151-M$151))-1)*100,0)</f>
        <v>0.42033943288897202</v>
      </c>
      <c r="T180" s="43">
        <f t="shared" ref="T180" si="209">IF(Q$151-O$151 &lt;&gt; 0,(EXP(LN(Q180/O180)/(Q$151-O$151))-1)*100,0)</f>
        <v>0.37988008263676321</v>
      </c>
      <c r="W180" s="231" t="str">
        <f t="shared" ref="W180:AB180" si="210">W35</f>
        <v>All occupations</v>
      </c>
      <c r="X180" s="34">
        <f t="shared" si="210"/>
        <v>153.84772339765297</v>
      </c>
      <c r="Y180" s="34">
        <f t="shared" si="210"/>
        <v>162.78364669341886</v>
      </c>
      <c r="Z180" s="34">
        <f t="shared" si="210"/>
        <v>161.06204629172234</v>
      </c>
      <c r="AA180" s="34">
        <f t="shared" si="210"/>
        <v>166.2937004564989</v>
      </c>
      <c r="AB180" s="34">
        <f t="shared" si="210"/>
        <v>176.33553401535315</v>
      </c>
      <c r="AD180" s="43">
        <f t="shared" ref="AD180" si="211">IF(Z$151-X$151 &lt;&gt; 0,(EXP(LN(Z180/X180)/(Z$151-X$151))-1)*100,0)</f>
        <v>0.92074031956614899</v>
      </c>
      <c r="AE180" s="43">
        <f t="shared" ref="AE180" si="212">IF(AB$151-Z$151 &lt;&gt; 0,(EXP(LN(AB180/Z180)/(AB$151-Z$151))-1)*100,0)</f>
        <v>0.60582072845132284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The Marches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28.308508668721203</v>
      </c>
      <c r="C7" s="31">
        <f>'Occ T1'!C8</f>
        <v>33.259132930300723</v>
      </c>
      <c r="D7" s="31">
        <f>'Occ T1'!D8</f>
        <v>34.206112550764104</v>
      </c>
      <c r="E7" s="31">
        <f>'Occ T1'!E8</f>
        <v>35.225894571460678</v>
      </c>
      <c r="F7" s="31">
        <f>'Occ T1'!F8</f>
        <v>40.386407109687752</v>
      </c>
      <c r="H7" s="31">
        <f>C7-B7</f>
        <v>4.9506242615795202</v>
      </c>
      <c r="I7" s="31">
        <f>D7-C7</f>
        <v>0.94697962046338091</v>
      </c>
      <c r="J7" s="31">
        <f>E7-D7</f>
        <v>1.0197820206965744</v>
      </c>
      <c r="K7" s="31">
        <f>F7-E7</f>
        <v>5.1605125382270742</v>
      </c>
      <c r="L7" s="31">
        <f>F7-D7</f>
        <v>6.1802945589236487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19.173319607599403</v>
      </c>
      <c r="C8" s="32">
        <f>'Occ T2'!C8</f>
        <v>23.467792850185045</v>
      </c>
      <c r="D8" s="32">
        <f>'Occ T2'!D8</f>
        <v>24.025268568246094</v>
      </c>
      <c r="E8" s="32">
        <f>'Occ T2'!E8</f>
        <v>22.555946312866972</v>
      </c>
      <c r="F8" s="32">
        <f>'Occ T2'!F8</f>
        <v>25.128538991307391</v>
      </c>
      <c r="H8" s="31">
        <f t="shared" ref="H8:H9" si="0">C8-B8</f>
        <v>4.2944732425856422</v>
      </c>
      <c r="I8" s="31">
        <f t="shared" ref="I8:I9" si="1">D8-C8</f>
        <v>0.55747571806104901</v>
      </c>
      <c r="J8" s="31">
        <f t="shared" ref="J8:J9" si="2">E8-D8</f>
        <v>-1.4693222553791223</v>
      </c>
      <c r="K8" s="31">
        <f t="shared" ref="K8:K9" si="3">F8-E8</f>
        <v>2.5725926784404187</v>
      </c>
      <c r="L8" s="31">
        <f t="shared" ref="L8:L49" si="4">F8-D8</f>
        <v>1.1032704230612964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9.1351890611217996</v>
      </c>
      <c r="C9" s="32">
        <f>'Occ T2'!C9</f>
        <v>9.7913400801156776</v>
      </c>
      <c r="D9" s="32">
        <f>'Occ T2'!D9</f>
        <v>10.180843982518008</v>
      </c>
      <c r="E9" s="32">
        <f>'Occ T2'!E9</f>
        <v>12.669948258593704</v>
      </c>
      <c r="F9" s="32">
        <f>'Occ T2'!F9</f>
        <v>15.257868118380365</v>
      </c>
      <c r="H9" s="31">
        <f t="shared" si="0"/>
        <v>0.65615101899387795</v>
      </c>
      <c r="I9" s="31">
        <f t="shared" si="1"/>
        <v>0.38950390240233013</v>
      </c>
      <c r="J9" s="31">
        <f t="shared" si="2"/>
        <v>2.4891042760756967</v>
      </c>
      <c r="K9" s="31">
        <f t="shared" si="3"/>
        <v>2.5879198597866608</v>
      </c>
      <c r="L9" s="31">
        <f t="shared" si="4"/>
        <v>5.0770241358623576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58.409921470548269</v>
      </c>
      <c r="C11" s="31">
        <f>'Occ T1'!C9</f>
        <v>68.774685614639054</v>
      </c>
      <c r="D11" s="31">
        <f>'Occ T1'!D9</f>
        <v>72.145117232450204</v>
      </c>
      <c r="E11" s="31">
        <f>'Occ T1'!E9</f>
        <v>77.897722437994929</v>
      </c>
      <c r="F11" s="31">
        <f>'Occ T1'!F9</f>
        <v>87.504635101706384</v>
      </c>
      <c r="H11" s="31">
        <f>C11-B11</f>
        <v>10.364764144090785</v>
      </c>
      <c r="I11" s="31">
        <f t="shared" ref="I11:I49" si="5">D11-C11</f>
        <v>3.3704316178111497</v>
      </c>
      <c r="J11" s="31">
        <f>E11-D11</f>
        <v>5.7526052055447252</v>
      </c>
      <c r="K11" s="31">
        <f>F11-E11</f>
        <v>9.606912663711455</v>
      </c>
      <c r="L11" s="31">
        <f t="shared" si="4"/>
        <v>15.35951786925618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16.050655566517165</v>
      </c>
      <c r="C12" s="10">
        <f>'Occ T2'!C10</f>
        <v>19.273672821371047</v>
      </c>
      <c r="D12" s="10">
        <f>'Occ T2'!D10</f>
        <v>20.285569292437525</v>
      </c>
      <c r="E12" s="10">
        <f>'Occ T2'!E10</f>
        <v>21.207934239917119</v>
      </c>
      <c r="F12" s="10">
        <f>'Occ T2'!F10</f>
        <v>23.720012364838759</v>
      </c>
      <c r="H12" s="11">
        <f t="shared" ref="H12:K14" si="6">C12-B12</f>
        <v>3.2230172548538825</v>
      </c>
      <c r="I12" s="31">
        <f t="shared" si="5"/>
        <v>1.0118964710664784</v>
      </c>
      <c r="J12" s="11">
        <f t="shared" si="6"/>
        <v>0.92236494747959341</v>
      </c>
      <c r="K12" s="11">
        <f t="shared" si="6"/>
        <v>2.51207812492164</v>
      </c>
      <c r="L12" s="31">
        <f t="shared" si="4"/>
        <v>3.4344430724012334</v>
      </c>
    </row>
    <row r="13" spans="1:12" x14ac:dyDescent="0.2">
      <c r="A13" s="10" t="str">
        <f>'Occ T2'!A11</f>
        <v>22 Health professionals</v>
      </c>
      <c r="B13" s="10">
        <f>'Occ T2'!B11</f>
        <v>13.988461102141033</v>
      </c>
      <c r="C13" s="10">
        <f>'Occ T2'!C11</f>
        <v>17.240009576644635</v>
      </c>
      <c r="D13" s="10">
        <f>'Occ T2'!D11</f>
        <v>16.990154974183469</v>
      </c>
      <c r="E13" s="10">
        <f>'Occ T2'!E11</f>
        <v>18.394288182148188</v>
      </c>
      <c r="F13" s="10">
        <f>'Occ T2'!F11</f>
        <v>20.120017203720131</v>
      </c>
      <c r="H13" s="11">
        <f t="shared" si="6"/>
        <v>3.2515484745036023</v>
      </c>
      <c r="I13" s="31">
        <f t="shared" si="5"/>
        <v>-0.24985460246116631</v>
      </c>
      <c r="J13" s="11">
        <f t="shared" si="6"/>
        <v>1.4041332079647191</v>
      </c>
      <c r="K13" s="11">
        <f t="shared" si="6"/>
        <v>1.7257290215719436</v>
      </c>
      <c r="L13" s="31">
        <f t="shared" si="4"/>
        <v>3.1298622295366627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12.654275376861333</v>
      </c>
      <c r="C14" s="10">
        <f>'Occ T2'!C12</f>
        <v>12.833877874271586</v>
      </c>
      <c r="D14" s="10">
        <f>'Occ T2'!D12</f>
        <v>13.653823320267396</v>
      </c>
      <c r="E14" s="10">
        <f>'Occ T2'!E12</f>
        <v>14.555448804088744</v>
      </c>
      <c r="F14" s="10">
        <f>'Occ T2'!F12</f>
        <v>16.477701130481428</v>
      </c>
      <c r="H14" s="11">
        <f t="shared" si="6"/>
        <v>0.17960249741025258</v>
      </c>
      <c r="I14" s="31">
        <f t="shared" si="5"/>
        <v>0.81994544599580976</v>
      </c>
      <c r="J14" s="11">
        <f t="shared" si="6"/>
        <v>0.90162548382134844</v>
      </c>
      <c r="K14" s="11">
        <f t="shared" si="6"/>
        <v>1.9222523263926838</v>
      </c>
      <c r="L14" s="31">
        <f t="shared" si="4"/>
        <v>2.8238778102140323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15.716529425028735</v>
      </c>
      <c r="C15" s="10">
        <f>'Occ T2'!C13</f>
        <v>19.427125342351783</v>
      </c>
      <c r="D15" s="10">
        <f>'Occ T2'!D13</f>
        <v>21.215569645561814</v>
      </c>
      <c r="E15" s="10">
        <f>'Occ T2'!E13</f>
        <v>23.740051211840882</v>
      </c>
      <c r="F15" s="10">
        <f>'Occ T2'!F13</f>
        <v>27.186904402666059</v>
      </c>
      <c r="H15" s="11">
        <f t="shared" ref="H15" si="7">C15-B15</f>
        <v>3.7105959173230474</v>
      </c>
      <c r="I15" s="31">
        <f t="shared" si="5"/>
        <v>1.7884443032100314</v>
      </c>
      <c r="J15" s="11">
        <f t="shared" ref="J15" si="8">E15-D15</f>
        <v>2.5244815662790678</v>
      </c>
      <c r="K15" s="11">
        <f t="shared" ref="K15" si="9">F15-E15</f>
        <v>3.4468531908251769</v>
      </c>
      <c r="L15" s="31">
        <f t="shared" si="4"/>
        <v>5.9713347571042448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38.003032539459738</v>
      </c>
      <c r="C17" s="31">
        <f>'Occ T1'!C10</f>
        <v>42.069075743705604</v>
      </c>
      <c r="D17" s="31">
        <f>'Occ T1'!D10</f>
        <v>43.604102603320328</v>
      </c>
      <c r="E17" s="31">
        <f>'Occ T1'!E10</f>
        <v>42.512977472224932</v>
      </c>
      <c r="F17" s="31">
        <f>'Occ T1'!F10</f>
        <v>46.41391328594618</v>
      </c>
      <c r="H17" s="31">
        <f t="shared" ref="H17:K21" si="10">C17-B17</f>
        <v>4.0660432042458652</v>
      </c>
      <c r="I17" s="31">
        <f t="shared" si="5"/>
        <v>1.5350268596147245</v>
      </c>
      <c r="J17" s="31">
        <f t="shared" si="10"/>
        <v>-1.0911251310953958</v>
      </c>
      <c r="K17" s="31">
        <f t="shared" si="10"/>
        <v>3.9009358137212473</v>
      </c>
      <c r="L17" s="31">
        <f t="shared" si="4"/>
        <v>2.8098106826258515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5.1507696485487919</v>
      </c>
      <c r="C18" s="10">
        <f>'Occ T2'!C14</f>
        <v>6.1767891224512725</v>
      </c>
      <c r="D18" s="10">
        <f>'Occ T2'!D14</f>
        <v>6.6988299519141465</v>
      </c>
      <c r="E18" s="10">
        <f>'Occ T2'!E14</f>
        <v>5.8820911760637218</v>
      </c>
      <c r="F18" s="10">
        <f>'Occ T2'!F14</f>
        <v>6.3185712280783504</v>
      </c>
      <c r="H18" s="11">
        <f t="shared" si="10"/>
        <v>1.0260194739024806</v>
      </c>
      <c r="I18" s="31">
        <f t="shared" si="5"/>
        <v>0.522040829462874</v>
      </c>
      <c r="J18" s="11">
        <f t="shared" si="10"/>
        <v>-0.81673877585042476</v>
      </c>
      <c r="K18" s="11">
        <f t="shared" si="10"/>
        <v>0.43648005201462858</v>
      </c>
      <c r="L18" s="31">
        <f t="shared" si="4"/>
        <v>-0.38025872383579618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5.8847796683082922</v>
      </c>
      <c r="C19" s="10">
        <f>'Occ T2'!C15</f>
        <v>6.9375677444599724</v>
      </c>
      <c r="D19" s="10">
        <f>'Occ T2'!D15</f>
        <v>7.001667863003334</v>
      </c>
      <c r="E19" s="10">
        <f>'Occ T2'!E15</f>
        <v>7.1569302013612415</v>
      </c>
      <c r="F19" s="10">
        <f>'Occ T2'!F15</f>
        <v>7.8969655339952469</v>
      </c>
      <c r="H19" s="11">
        <f t="shared" si="10"/>
        <v>1.0527880761516801</v>
      </c>
      <c r="I19" s="31">
        <f t="shared" si="5"/>
        <v>6.4100118543361617E-2</v>
      </c>
      <c r="J19" s="11">
        <f t="shared" si="10"/>
        <v>0.15526233835790748</v>
      </c>
      <c r="K19" s="11">
        <f t="shared" si="10"/>
        <v>0.74003533263400545</v>
      </c>
      <c r="L19" s="31">
        <f t="shared" si="4"/>
        <v>0.89529767099191293</v>
      </c>
    </row>
    <row r="20" spans="1:12" x14ac:dyDescent="0.2">
      <c r="A20" s="10" t="str">
        <f>'Occ T2'!A16</f>
        <v>33 Protective service occupations</v>
      </c>
      <c r="B20" s="10">
        <f>'Occ T2'!B16</f>
        <v>3.4884479031768287</v>
      </c>
      <c r="C20" s="10">
        <f>'Occ T2'!C16</f>
        <v>3.4076187896672523</v>
      </c>
      <c r="D20" s="10">
        <f>'Occ T2'!D16</f>
        <v>3.6168257007639006</v>
      </c>
      <c r="E20" s="10">
        <f>'Occ T2'!E16</f>
        <v>4.356335461185437</v>
      </c>
      <c r="F20" s="10">
        <f>'Occ T2'!F16</f>
        <v>5.1298986417550507</v>
      </c>
      <c r="H20" s="11">
        <f t="shared" si="10"/>
        <v>-8.0829113509576445E-2</v>
      </c>
      <c r="I20" s="31">
        <f t="shared" si="5"/>
        <v>0.20920691109664835</v>
      </c>
      <c r="J20" s="11">
        <f t="shared" si="10"/>
        <v>0.73950976042153638</v>
      </c>
      <c r="K20" s="11">
        <f t="shared" si="10"/>
        <v>0.77356318056961371</v>
      </c>
      <c r="L20" s="31">
        <f t="shared" si="4"/>
        <v>1.5130729409911501</v>
      </c>
    </row>
    <row r="21" spans="1:12" x14ac:dyDescent="0.2">
      <c r="A21" s="10" t="str">
        <f>'Occ T2'!A17</f>
        <v>34 Culture, media and sports occupations</v>
      </c>
      <c r="B21" s="10">
        <f>'Occ T2'!B17</f>
        <v>5.5268541723290472</v>
      </c>
      <c r="C21" s="10">
        <f>'Occ T2'!C17</f>
        <v>5.8289813343598134</v>
      </c>
      <c r="D21" s="10">
        <f>'Occ T2'!D17</f>
        <v>5.959114002273199</v>
      </c>
      <c r="E21" s="10">
        <f>'Occ T2'!E17</f>
        <v>5.5342851339554811</v>
      </c>
      <c r="F21" s="10">
        <f>'Occ T2'!F17</f>
        <v>6.2216332366044007</v>
      </c>
      <c r="H21" s="11">
        <f t="shared" si="10"/>
        <v>0.30212716203076617</v>
      </c>
      <c r="I21" s="31">
        <f t="shared" si="5"/>
        <v>0.13013266791338562</v>
      </c>
      <c r="J21" s="11">
        <f t="shared" si="10"/>
        <v>-0.42482886831771793</v>
      </c>
      <c r="K21" s="11">
        <f t="shared" si="10"/>
        <v>0.68734810264891966</v>
      </c>
      <c r="L21" s="31">
        <f t="shared" si="4"/>
        <v>0.26251923433120172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17.952181147096784</v>
      </c>
      <c r="C22" s="10">
        <f>'Occ T2'!C18</f>
        <v>19.718118752767293</v>
      </c>
      <c r="D22" s="10">
        <f>'Occ T2'!D18</f>
        <v>20.327665085365751</v>
      </c>
      <c r="E22" s="10">
        <f>'Occ T2'!E18</f>
        <v>19.58333549965905</v>
      </c>
      <c r="F22" s="10">
        <f>'Occ T2'!F18</f>
        <v>20.846844645513126</v>
      </c>
      <c r="H22" s="11">
        <f t="shared" ref="H22" si="11">C22-B22</f>
        <v>1.7659376056705085</v>
      </c>
      <c r="I22" s="31">
        <f t="shared" si="5"/>
        <v>0.60954633259845892</v>
      </c>
      <c r="J22" s="11">
        <f t="shared" ref="J22" si="12">E22-D22</f>
        <v>-0.74432958570670138</v>
      </c>
      <c r="K22" s="11">
        <f t="shared" ref="K22" si="13">F22-E22</f>
        <v>1.2635091458540764</v>
      </c>
      <c r="L22" s="31">
        <f t="shared" si="4"/>
        <v>0.51917956014737499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40.37903453389076</v>
      </c>
      <c r="C24" s="31">
        <f>'Occ T1'!C11</f>
        <v>39.056482916390145</v>
      </c>
      <c r="D24" s="31">
        <f>'Occ T1'!D11</f>
        <v>40.183763775852761</v>
      </c>
      <c r="E24" s="31">
        <f>'Occ T1'!E11</f>
        <v>38.272779655779651</v>
      </c>
      <c r="F24" s="31">
        <f>'Occ T1'!F11</f>
        <v>35.179286203401261</v>
      </c>
      <c r="H24" s="31">
        <f t="shared" ref="H24:K26" si="14">C24-B24</f>
        <v>-1.3225516175006149</v>
      </c>
      <c r="I24" s="31">
        <f t="shared" si="5"/>
        <v>1.1272808594626156</v>
      </c>
      <c r="J24" s="31">
        <f t="shared" si="14"/>
        <v>-1.9109841200731097</v>
      </c>
      <c r="K24" s="31">
        <f t="shared" si="14"/>
        <v>-3.0934934523783895</v>
      </c>
      <c r="L24" s="31">
        <f t="shared" si="4"/>
        <v>-5.0044775724514992</v>
      </c>
    </row>
    <row r="25" spans="1:12" x14ac:dyDescent="0.2">
      <c r="A25" t="str">
        <f>'Occ T2'!A19</f>
        <v>41 Administrative occupations</v>
      </c>
      <c r="B25" s="32">
        <f>'Occ T2'!B19</f>
        <v>32.685920067305148</v>
      </c>
      <c r="C25" s="32">
        <f>'Occ T2'!C19</f>
        <v>32.107616878531637</v>
      </c>
      <c r="D25" s="32">
        <f>'Occ T2'!D19</f>
        <v>33.410619264764669</v>
      </c>
      <c r="E25" s="32">
        <f>'Occ T2'!E19</f>
        <v>31.109122714183549</v>
      </c>
      <c r="F25" s="32">
        <f>'Occ T2'!F19</f>
        <v>30.079551127698153</v>
      </c>
      <c r="H25" s="11">
        <f t="shared" si="14"/>
        <v>-0.57830318877351061</v>
      </c>
      <c r="I25" s="31">
        <f t="shared" si="5"/>
        <v>1.3030023862330324</v>
      </c>
      <c r="J25" s="11">
        <f t="shared" si="14"/>
        <v>-2.3014965505811205</v>
      </c>
      <c r="K25" s="11">
        <f t="shared" si="14"/>
        <v>-1.029571586485396</v>
      </c>
      <c r="L25" s="31">
        <f t="shared" si="4"/>
        <v>-3.3310681370665165</v>
      </c>
    </row>
    <row r="26" spans="1:12" x14ac:dyDescent="0.2">
      <c r="A26" t="str">
        <f>'Occ T2'!A20</f>
        <v>42 Secretarial and related occupations</v>
      </c>
      <c r="B26" s="32">
        <f>'Occ T2'!B20</f>
        <v>7.6931144665856133</v>
      </c>
      <c r="C26" s="32">
        <f>'Occ T2'!C20</f>
        <v>6.9488660378585054</v>
      </c>
      <c r="D26" s="32">
        <f>'Occ T2'!D20</f>
        <v>6.7731445110880895</v>
      </c>
      <c r="E26" s="32">
        <f>'Occ T2'!E20</f>
        <v>7.1636569415961047</v>
      </c>
      <c r="F26" s="32">
        <f>'Occ T2'!F20</f>
        <v>5.0997350757031077</v>
      </c>
      <c r="H26" s="11">
        <f t="shared" si="14"/>
        <v>-0.74424842872710784</v>
      </c>
      <c r="I26" s="31">
        <f t="shared" si="5"/>
        <v>-0.17572152677041597</v>
      </c>
      <c r="J26" s="11">
        <f t="shared" si="14"/>
        <v>0.39051243050801521</v>
      </c>
      <c r="K26" s="11">
        <f t="shared" si="14"/>
        <v>-2.063921865892997</v>
      </c>
      <c r="L26" s="31">
        <f t="shared" si="4"/>
        <v>-1.6734094353849818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45.057614002628171</v>
      </c>
      <c r="C28" s="31">
        <f>'Occ T1'!C12</f>
        <v>47.91003478575152</v>
      </c>
      <c r="D28" s="31">
        <f>'Occ T1'!D12</f>
        <v>40.718517739912564</v>
      </c>
      <c r="E28" s="31">
        <f>'Occ T1'!E12</f>
        <v>40.33690983845954</v>
      </c>
      <c r="F28" s="31">
        <f>'Occ T1'!F12</f>
        <v>38.159741750586683</v>
      </c>
      <c r="H28" s="31">
        <f t="shared" ref="H28:K30" si="15">C28-B28</f>
        <v>2.8524207831233497</v>
      </c>
      <c r="I28" s="31">
        <f t="shared" si="5"/>
        <v>-7.1915170458389568</v>
      </c>
      <c r="J28" s="31">
        <f t="shared" si="15"/>
        <v>-0.38160790145302315</v>
      </c>
      <c r="K28" s="31">
        <f t="shared" si="15"/>
        <v>-2.1771680878728574</v>
      </c>
      <c r="L28" s="31">
        <f t="shared" si="4"/>
        <v>-2.5587759893258806</v>
      </c>
    </row>
    <row r="29" spans="1:12" x14ac:dyDescent="0.2">
      <c r="A29" s="10" t="str">
        <f>'Occ T2'!A21</f>
        <v>51 Skilled agricultural and related trades</v>
      </c>
      <c r="B29" s="10">
        <f>'Occ T2'!B21</f>
        <v>8.9841239096406156</v>
      </c>
      <c r="C29" s="10">
        <f>'Occ T2'!C21</f>
        <v>7.8656376167525472</v>
      </c>
      <c r="D29" s="10">
        <f>'Occ T2'!D21</f>
        <v>6.4084719317670196</v>
      </c>
      <c r="E29" s="10">
        <f>'Occ T2'!E21</f>
        <v>6.4436570484951581</v>
      </c>
      <c r="F29" s="10">
        <f>'Occ T2'!F21</f>
        <v>6.514364883286599</v>
      </c>
      <c r="H29" s="11">
        <f t="shared" si="15"/>
        <v>-1.1184862928880683</v>
      </c>
      <c r="I29" s="31">
        <f t="shared" si="5"/>
        <v>-1.4571656849855277</v>
      </c>
      <c r="J29" s="11">
        <f t="shared" si="15"/>
        <v>3.518511672813851E-2</v>
      </c>
      <c r="K29" s="11">
        <f t="shared" si="15"/>
        <v>7.0707834791440938E-2</v>
      </c>
      <c r="L29" s="31">
        <f t="shared" si="4"/>
        <v>0.10589295151957945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16.735117185855866</v>
      </c>
      <c r="C30" s="10">
        <f>'Occ T2'!C22</f>
        <v>18.030849717711828</v>
      </c>
      <c r="D30" s="10">
        <f>'Occ T2'!D22</f>
        <v>15.121466341630082</v>
      </c>
      <c r="E30" s="10">
        <f>'Occ T2'!E22</f>
        <v>14.82718528602236</v>
      </c>
      <c r="F30" s="10">
        <f>'Occ T2'!F22</f>
        <v>14.04046528854562</v>
      </c>
      <c r="H30" s="11">
        <f t="shared" si="15"/>
        <v>1.2957325318559612</v>
      </c>
      <c r="I30" s="31">
        <f t="shared" si="5"/>
        <v>-2.9093833760817454</v>
      </c>
      <c r="J30" s="11">
        <f t="shared" si="15"/>
        <v>-0.29428105560772266</v>
      </c>
      <c r="K30" s="11">
        <f t="shared" si="15"/>
        <v>-0.78671999747673915</v>
      </c>
      <c r="L30" s="31">
        <f t="shared" si="4"/>
        <v>-1.0810010530844618</v>
      </c>
    </row>
    <row r="31" spans="1:12" x14ac:dyDescent="0.2">
      <c r="A31" s="10" t="str">
        <f>'Occ T2'!A23</f>
        <v>53 Skilled construction and building trades</v>
      </c>
      <c r="B31" s="10">
        <f>'Occ T2'!B23</f>
        <v>12.280382263541712</v>
      </c>
      <c r="C31" s="10">
        <f>'Occ T2'!C23</f>
        <v>15.645699294023268</v>
      </c>
      <c r="D31" s="10">
        <f>'Occ T2'!D23</f>
        <v>12.704436403342074</v>
      </c>
      <c r="E31" s="10">
        <f>'Occ T2'!E23</f>
        <v>12.825375920841902</v>
      </c>
      <c r="F31" s="10">
        <f>'Occ T2'!F23</f>
        <v>11.369175786311885</v>
      </c>
      <c r="H31" s="11">
        <f t="shared" ref="H31:H32" si="16">C31-B31</f>
        <v>3.3653170304815561</v>
      </c>
      <c r="I31" s="31">
        <f t="shared" si="5"/>
        <v>-2.9412628906811946</v>
      </c>
      <c r="J31" s="11">
        <f t="shared" ref="J31:J32" si="17">E31-D31</f>
        <v>0.12093951749982779</v>
      </c>
      <c r="K31" s="11">
        <f t="shared" ref="K31:K32" si="18">F31-E31</f>
        <v>-1.4562001345300164</v>
      </c>
      <c r="L31" s="31">
        <f t="shared" si="4"/>
        <v>-1.3352606170301886</v>
      </c>
    </row>
    <row r="32" spans="1:12" x14ac:dyDescent="0.2">
      <c r="A32" s="10" t="str">
        <f>'Occ T2'!A24</f>
        <v>54 Textiles, printing and other skilled trades</v>
      </c>
      <c r="B32" s="10">
        <f>'Occ T2'!B24</f>
        <v>7.0579906435899709</v>
      </c>
      <c r="C32" s="10">
        <f>'Occ T2'!C24</f>
        <v>6.3678481572638796</v>
      </c>
      <c r="D32" s="10">
        <f>'Occ T2'!D24</f>
        <v>6.4841430631733914</v>
      </c>
      <c r="E32" s="10">
        <f>'Occ T2'!E24</f>
        <v>6.2406915831001246</v>
      </c>
      <c r="F32" s="10">
        <f>'Occ T2'!F24</f>
        <v>6.2357357924425791</v>
      </c>
      <c r="H32" s="11">
        <f t="shared" si="16"/>
        <v>-0.69014248632609121</v>
      </c>
      <c r="I32" s="31">
        <f t="shared" si="5"/>
        <v>0.11629490590951175</v>
      </c>
      <c r="J32" s="11">
        <f t="shared" si="17"/>
        <v>-0.24345148007326678</v>
      </c>
      <c r="K32" s="11">
        <f t="shared" si="18"/>
        <v>-4.955790657545478E-3</v>
      </c>
      <c r="L32" s="31">
        <f t="shared" si="4"/>
        <v>-0.24840727073081226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33.36122437726744</v>
      </c>
      <c r="C34" s="31">
        <f>'Occ T1'!C13</f>
        <v>33.376626551529718</v>
      </c>
      <c r="D34" s="31">
        <f>'Occ T1'!D13</f>
        <v>31.969364464112516</v>
      </c>
      <c r="E34" s="31">
        <f>'Occ T1'!E13</f>
        <v>34.151535378094913</v>
      </c>
      <c r="F34" s="31">
        <f>'Occ T1'!F13</f>
        <v>37.278304327608659</v>
      </c>
      <c r="H34" s="31">
        <f t="shared" ref="H34:K36" si="19">C34-B34</f>
        <v>1.5402174262277413E-2</v>
      </c>
      <c r="I34" s="31">
        <f t="shared" si="5"/>
        <v>-1.4072620874172017</v>
      </c>
      <c r="J34" s="31">
        <f t="shared" si="19"/>
        <v>2.1821709139823966</v>
      </c>
      <c r="K34" s="31">
        <f t="shared" si="19"/>
        <v>3.1267689495137461</v>
      </c>
      <c r="L34" s="31">
        <f t="shared" si="4"/>
        <v>5.3089398634961427</v>
      </c>
    </row>
    <row r="35" spans="1:12" x14ac:dyDescent="0.2">
      <c r="A35" s="10" t="str">
        <f>'Occ T2'!A25</f>
        <v>61 Caring personal service occupations</v>
      </c>
      <c r="B35" s="10">
        <f>'Occ T2'!B25</f>
        <v>25.213647993322173</v>
      </c>
      <c r="C35" s="10">
        <f>'Occ T2'!C25</f>
        <v>26.0085293736438</v>
      </c>
      <c r="D35" s="10">
        <f>'Occ T2'!D25</f>
        <v>25.172227839082897</v>
      </c>
      <c r="E35" s="10">
        <f>'Occ T2'!E25</f>
        <v>27.352325880611431</v>
      </c>
      <c r="F35" s="10">
        <f>'Occ T2'!F25</f>
        <v>30.154847152605036</v>
      </c>
      <c r="G35" s="10"/>
      <c r="H35" s="11">
        <f t="shared" si="19"/>
        <v>0.79488138032162681</v>
      </c>
      <c r="I35" s="31">
        <f t="shared" si="5"/>
        <v>-0.83630153456090284</v>
      </c>
      <c r="J35" s="11">
        <f t="shared" si="19"/>
        <v>2.1800980415285345</v>
      </c>
      <c r="K35" s="11">
        <f t="shared" si="19"/>
        <v>2.802521271993605</v>
      </c>
      <c r="L35" s="31">
        <f t="shared" si="4"/>
        <v>4.9826193135221395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7.817482823450562</v>
      </c>
      <c r="C36" s="10">
        <f>'Occ T2'!C26</f>
        <v>7.0889067847778229</v>
      </c>
      <c r="D36" s="10">
        <f>'Occ T2'!D26</f>
        <v>6.449518008869175</v>
      </c>
      <c r="E36" s="10">
        <f>'Occ T2'!E26</f>
        <v>6.5111485933872091</v>
      </c>
      <c r="F36" s="10">
        <f>'Occ T2'!F26</f>
        <v>6.8074361033166246</v>
      </c>
      <c r="G36" s="10"/>
      <c r="H36" s="11">
        <f t="shared" si="19"/>
        <v>-0.72857603867273912</v>
      </c>
      <c r="I36" s="31">
        <f t="shared" si="5"/>
        <v>-0.63938877590864784</v>
      </c>
      <c r="J36" s="11">
        <f t="shared" si="19"/>
        <v>6.1630584518034048E-2</v>
      </c>
      <c r="K36" s="11">
        <f t="shared" si="19"/>
        <v>0.29628750992941555</v>
      </c>
      <c r="L36" s="31">
        <f t="shared" si="4"/>
        <v>0.3579180944474496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0.33009356049469962</v>
      </c>
      <c r="C37" s="10">
        <f>'Occ T2'!C27</f>
        <v>0.27919039310809818</v>
      </c>
      <c r="D37" s="10">
        <f>'Occ T2'!D27</f>
        <v>0.34761861616044576</v>
      </c>
      <c r="E37" s="10">
        <f>'Occ T2'!E27</f>
        <v>0.2880609040962665</v>
      </c>
      <c r="F37" s="10">
        <f>'Occ T2'!F27</f>
        <v>0.31602107168699767</v>
      </c>
      <c r="G37" s="10"/>
      <c r="H37" s="11">
        <f t="shared" ref="H37" si="20">C37-B37</f>
        <v>-5.0903167386601444E-2</v>
      </c>
      <c r="I37" s="31">
        <f t="shared" ref="I37" si="21">D37-C37</f>
        <v>6.8428223052347581E-2</v>
      </c>
      <c r="J37" s="11">
        <f t="shared" ref="J37" si="22">E37-D37</f>
        <v>-5.9557712064179258E-2</v>
      </c>
      <c r="K37" s="11">
        <f t="shared" ref="K37" si="23">F37-E37</f>
        <v>2.7960167590731166E-2</v>
      </c>
      <c r="L37" s="31">
        <f t="shared" ref="L37" si="24">F37-D37</f>
        <v>-3.1597544473448091E-2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27.292188146049821</v>
      </c>
      <c r="C39" s="31">
        <f>'Occ T1'!C14</f>
        <v>26.693458119837899</v>
      </c>
      <c r="D39" s="31">
        <f>'Occ T1'!D14</f>
        <v>26.418764392395776</v>
      </c>
      <c r="E39" s="31">
        <f>'Occ T1'!E14</f>
        <v>26.807621668159229</v>
      </c>
      <c r="F39" s="31">
        <f>'Occ T1'!F14</f>
        <v>27.48608236300106</v>
      </c>
      <c r="H39" s="31">
        <f>C39-B39</f>
        <v>-0.59873002621192128</v>
      </c>
      <c r="I39" s="31">
        <f t="shared" si="5"/>
        <v>-0.2746937274421235</v>
      </c>
      <c r="J39" s="31">
        <f>E39-D39</f>
        <v>0.38885727576345275</v>
      </c>
      <c r="K39" s="31">
        <f>F39-E39</f>
        <v>0.67846069484183147</v>
      </c>
      <c r="L39" s="31">
        <f t="shared" si="4"/>
        <v>1.0673179706052842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21.69964583795289</v>
      </c>
      <c r="C40" s="126">
        <f>'Occ T2'!C28</f>
        <v>20.575753062224361</v>
      </c>
      <c r="D40" s="126">
        <f>'Occ T2'!D28</f>
        <v>20.16544975413623</v>
      </c>
      <c r="E40" s="126">
        <f>'Occ T2'!E28</f>
        <v>18.634480059252041</v>
      </c>
      <c r="F40" s="126">
        <f>'Occ T2'!F28</f>
        <v>17.902943171201017</v>
      </c>
      <c r="G40"/>
      <c r="H40" s="11">
        <f>C40-B40</f>
        <v>-1.1238927757285282</v>
      </c>
      <c r="I40" s="31">
        <f t="shared" si="5"/>
        <v>-0.41030330808813176</v>
      </c>
      <c r="J40" s="11">
        <f t="shared" ref="J40" si="25">E40-D40</f>
        <v>-1.5309696948841882</v>
      </c>
      <c r="K40" s="11">
        <f t="shared" ref="K40" si="26">F40-E40</f>
        <v>-0.7315368880510249</v>
      </c>
      <c r="L40" s="31">
        <f t="shared" si="4"/>
        <v>-2.2625065829352131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5.5925423080969301</v>
      </c>
      <c r="C41" s="126">
        <f>'Occ T2'!C29</f>
        <v>6.117705057613537</v>
      </c>
      <c r="D41" s="126">
        <f>'Occ T2'!D29</f>
        <v>6.2533146382595453</v>
      </c>
      <c r="E41" s="126">
        <f>'Occ T2'!E29</f>
        <v>8.1731416089071853</v>
      </c>
      <c r="F41" s="126">
        <f>'Occ T2'!F29</f>
        <v>9.5831391918000417</v>
      </c>
      <c r="G41"/>
      <c r="H41" s="11">
        <f t="shared" ref="H41" si="27">C41-B41</f>
        <v>0.52516274951660691</v>
      </c>
      <c r="I41" s="31">
        <f t="shared" si="5"/>
        <v>0.13560958064600825</v>
      </c>
      <c r="J41" s="11">
        <f t="shared" ref="J41" si="28">E41-D41</f>
        <v>1.9198269706476401</v>
      </c>
      <c r="K41" s="11">
        <f t="shared" ref="K41" si="29">F41-E41</f>
        <v>1.4099975828928564</v>
      </c>
      <c r="L41" s="31">
        <f t="shared" si="4"/>
        <v>3.3298245535404964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28.338704181122104</v>
      </c>
      <c r="C43" s="31">
        <f>'Occ T1'!C15</f>
        <v>29.800905787185322</v>
      </c>
      <c r="D43" s="31">
        <f>'Occ T1'!D15</f>
        <v>25.947014552385756</v>
      </c>
      <c r="E43" s="31">
        <f>'Occ T1'!E15</f>
        <v>29.656326750277145</v>
      </c>
      <c r="F43" s="31">
        <f>'Occ T1'!F15</f>
        <v>29.847207279765858</v>
      </c>
      <c r="H43" s="31">
        <f t="shared" ref="H43:K45" si="30">C43-B43</f>
        <v>1.4622016060632177</v>
      </c>
      <c r="I43" s="31">
        <f t="shared" si="5"/>
        <v>-3.8538912347995655</v>
      </c>
      <c r="J43" s="31">
        <f t="shared" si="30"/>
        <v>3.7093121978913892</v>
      </c>
      <c r="K43" s="31">
        <f t="shared" si="30"/>
        <v>0.19088052948871237</v>
      </c>
      <c r="L43" s="31">
        <f t="shared" si="4"/>
        <v>3.9001927273801016</v>
      </c>
    </row>
    <row r="44" spans="1:12" x14ac:dyDescent="0.2">
      <c r="A44" s="10" t="str">
        <f>'Occ T2'!A30</f>
        <v>81 Process, plant and machine operatives</v>
      </c>
      <c r="B44" s="10">
        <f>'Occ T2'!B30</f>
        <v>14.967783376689285</v>
      </c>
      <c r="C44" s="10">
        <f>'Occ T2'!C30</f>
        <v>15.042487678239608</v>
      </c>
      <c r="D44" s="10">
        <f>'Occ T2'!D30</f>
        <v>13.017748473254601</v>
      </c>
      <c r="E44" s="10">
        <f>'Occ T2'!E30</f>
        <v>15.663004190654918</v>
      </c>
      <c r="F44" s="10">
        <f>'Occ T2'!F30</f>
        <v>15.484841731554255</v>
      </c>
      <c r="H44" s="11">
        <f t="shared" si="30"/>
        <v>7.4704301550323038E-2</v>
      </c>
      <c r="I44" s="31">
        <f t="shared" si="5"/>
        <v>-2.024739204985007</v>
      </c>
      <c r="J44" s="11">
        <f t="shared" si="30"/>
        <v>2.6452557174003175</v>
      </c>
      <c r="K44" s="11">
        <f t="shared" si="30"/>
        <v>-0.17816245910066364</v>
      </c>
      <c r="L44" s="31">
        <f t="shared" si="4"/>
        <v>2.4670932582996539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13.370920804432821</v>
      </c>
      <c r="C45" s="10">
        <f>'Occ T2'!C31</f>
        <v>14.758418108945715</v>
      </c>
      <c r="D45" s="10">
        <f>'Occ T2'!D31</f>
        <v>12.929266079131155</v>
      </c>
      <c r="E45" s="10">
        <f>'Occ T2'!E31</f>
        <v>13.993322559622229</v>
      </c>
      <c r="F45" s="10">
        <f>'Occ T2'!F31</f>
        <v>14.362365548211603</v>
      </c>
      <c r="H45" s="11">
        <f t="shared" si="30"/>
        <v>1.3874973045128947</v>
      </c>
      <c r="I45" s="31">
        <f t="shared" si="5"/>
        <v>-1.8291520298145603</v>
      </c>
      <c r="J45" s="11">
        <f t="shared" si="30"/>
        <v>1.0640564804910735</v>
      </c>
      <c r="K45" s="11">
        <f t="shared" si="30"/>
        <v>0.36904298858937423</v>
      </c>
      <c r="L45" s="31">
        <f t="shared" si="4"/>
        <v>1.4330994690804477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40.155772080312502</v>
      </c>
      <c r="C47" s="31">
        <f>'Occ T1'!C16</f>
        <v>39.52759755065992</v>
      </c>
      <c r="D47" s="31">
        <f>'Occ T1'!D16</f>
        <v>35.258242688806078</v>
      </c>
      <c r="E47" s="31">
        <f>'Occ T1'!E16</f>
        <v>35.146232227548872</v>
      </c>
      <c r="F47" s="31">
        <f>'Occ T1'!F16</f>
        <v>34.552422578295854</v>
      </c>
      <c r="H47" s="31">
        <f t="shared" ref="H47:K49" si="31">C47-B47</f>
        <v>-0.62817452965258269</v>
      </c>
      <c r="I47" s="31">
        <f t="shared" si="5"/>
        <v>-4.2693548618538415</v>
      </c>
      <c r="J47" s="31">
        <f t="shared" si="31"/>
        <v>-0.11201046125720637</v>
      </c>
      <c r="K47" s="31">
        <f t="shared" si="31"/>
        <v>-0.59380964925301782</v>
      </c>
      <c r="L47" s="31">
        <f t="shared" si="4"/>
        <v>-0.7058201105102242</v>
      </c>
    </row>
    <row r="48" spans="1:12" x14ac:dyDescent="0.2">
      <c r="A48" s="10" t="str">
        <f>'Occ T2'!A32</f>
        <v>91 Elementary trades and related occupations</v>
      </c>
      <c r="B48" s="10">
        <f>'Occ T2'!B32</f>
        <v>8.4504142351770906</v>
      </c>
      <c r="C48" s="10">
        <f>'Occ T2'!C32</f>
        <v>7.5825918952971163</v>
      </c>
      <c r="D48" s="10">
        <f>'Occ T2'!D32</f>
        <v>6.3669994410286801</v>
      </c>
      <c r="E48" s="10">
        <f>'Occ T2'!E32</f>
        <v>5.4013083710095193</v>
      </c>
      <c r="F48" s="10">
        <f>'Occ T2'!F32</f>
        <v>5.1935705238591057</v>
      </c>
      <c r="H48" s="11">
        <f t="shared" si="31"/>
        <v>-0.86782233987997426</v>
      </c>
      <c r="I48" s="31">
        <f t="shared" si="5"/>
        <v>-1.2155924542684362</v>
      </c>
      <c r="J48" s="11">
        <f t="shared" si="31"/>
        <v>-0.96569107001916077</v>
      </c>
      <c r="K48" s="11">
        <f t="shared" si="31"/>
        <v>-0.20773784715041366</v>
      </c>
      <c r="L48" s="31">
        <f t="shared" si="4"/>
        <v>-1.1734289171695744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31.70535784513541</v>
      </c>
      <c r="C49" s="10">
        <f>'Occ T2'!C33</f>
        <v>31.945005655362806</v>
      </c>
      <c r="D49" s="10">
        <f>'Occ T2'!D33</f>
        <v>28.8912432477774</v>
      </c>
      <c r="E49" s="10">
        <f>'Occ T2'!E33</f>
        <v>29.744923856539355</v>
      </c>
      <c r="F49" s="10">
        <f>'Occ T2'!F33</f>
        <v>29.358852054436746</v>
      </c>
      <c r="H49" s="11">
        <f t="shared" si="31"/>
        <v>0.23964781022739601</v>
      </c>
      <c r="I49" s="31">
        <f t="shared" si="5"/>
        <v>-3.0537624075854062</v>
      </c>
      <c r="J49" s="11">
        <f t="shared" si="31"/>
        <v>0.85368060876195528</v>
      </c>
      <c r="K49" s="11">
        <f t="shared" si="31"/>
        <v>-0.3860718021026095</v>
      </c>
      <c r="L49" s="31">
        <f t="shared" si="4"/>
        <v>0.46760880665934579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339.30599999999998</v>
      </c>
      <c r="C51" s="34">
        <f>'Occ T1'!C18</f>
        <v>360.46799999999996</v>
      </c>
      <c r="D51" s="34">
        <f>'Occ T1'!D18</f>
        <v>350.45100000000008</v>
      </c>
      <c r="E51" s="34">
        <f>'Occ T1'!E18</f>
        <v>360.00799999999998</v>
      </c>
      <c r="F51" s="34">
        <f>'Occ T1'!F18</f>
        <v>376.80799999999971</v>
      </c>
      <c r="G51" s="24"/>
      <c r="H51" s="34">
        <f>C51-B51</f>
        <v>21.161999999999978</v>
      </c>
      <c r="I51" s="205">
        <f>D51-C51</f>
        <v>-10.016999999999882</v>
      </c>
      <c r="J51" s="34">
        <f>E51-D51</f>
        <v>9.5569999999999027</v>
      </c>
      <c r="K51" s="34">
        <f>F51-E51</f>
        <v>16.799999999999727</v>
      </c>
      <c r="L51" s="205">
        <f>F51-D51</f>
        <v>26.35699999999963</v>
      </c>
    </row>
    <row r="53" spans="1:12" ht="15.75" x14ac:dyDescent="0.25">
      <c r="A53" s="19" t="str">
        <f>CONCATENATE(A1," (Continued)")</f>
        <v>Occupation Table 3  Employment Change by Occupation in Occupation Group (SOC 2020), 2015-2035, The Marches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4.1114471092472238</v>
      </c>
      <c r="C59" s="44">
        <f>IF(AND(D$5-C$5 &lt;&gt; 0,D7 &lt;&gt; 0,C7 &lt;&gt; 0),(EXP(LN(D7/C7)/(D$5-C$5))-1)*100,0)</f>
        <v>2.8472769342722026</v>
      </c>
      <c r="D59" s="44">
        <f>IF(AND(E$5-D$5 &lt;&gt; 0,E7 &lt;&gt; 0,D7 &lt;&gt; 0),(EXP(LN(E7/D7)/(E$5-D$5))-1)*100,0)</f>
        <v>0.58927132754715839</v>
      </c>
      <c r="E59" s="44">
        <f>IF(AND(F$5-E$5 &lt;&gt; 0,F7 &lt;&gt; 0,E7 &lt;&gt; 0),(EXP(LN(F7/E7)/(F$5-E$5))-1)*100,0)</f>
        <v>1.3765059652902423</v>
      </c>
      <c r="F59" s="44">
        <f>IF(AND(F$5-D$5 &lt;&gt; 0,F7 &lt;&gt; 0,D7 &lt;&gt; 0),(EXP(LN(F7/D7)/(F$5-D$5))-1)*100,0)</f>
        <v>1.1134122254444101</v>
      </c>
      <c r="H59" s="44">
        <f>(B7/B$51)*100</f>
        <v>8.3430616224650329</v>
      </c>
      <c r="I59" s="44">
        <f>(C7/C$51)*100</f>
        <v>9.226653386791817</v>
      </c>
      <c r="J59" s="44">
        <f>(D7/D$51)*100</f>
        <v>9.7605977870698322</v>
      </c>
      <c r="K59" s="44">
        <f>(E7/E$51)*100</f>
        <v>9.7847532753329602</v>
      </c>
      <c r="L59" s="44">
        <f>(F7/F$51)*100</f>
        <v>10.718033351119876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5.1825592329958869</v>
      </c>
      <c r="C60" s="44">
        <f t="shared" si="32"/>
        <v>2.3754927513630841</v>
      </c>
      <c r="D60" s="44">
        <f t="shared" si="32"/>
        <v>-1.2542164695553026</v>
      </c>
      <c r="E60" s="44">
        <f t="shared" si="32"/>
        <v>1.0859085083727571</v>
      </c>
      <c r="F60" s="44">
        <f>IF(AND(F$5-D$5 &lt;&gt; 0,F8 &lt;&gt; 0,D8 &lt;&gt; 0),(EXP(LN(F8/D8)/(F$5-D$5))-1)*100,0)</f>
        <v>0.29976893344247912</v>
      </c>
      <c r="H60" s="44">
        <f t="shared" ref="H60:L60" si="33">(B8/B$51)*100</f>
        <v>5.650745818700349</v>
      </c>
      <c r="I60" s="44">
        <f t="shared" si="33"/>
        <v>6.5103678690438676</v>
      </c>
      <c r="J60" s="44">
        <f t="shared" si="33"/>
        <v>6.855528609776</v>
      </c>
      <c r="K60" s="44">
        <f t="shared" si="33"/>
        <v>6.2654014113205747</v>
      </c>
      <c r="L60" s="44">
        <f t="shared" si="33"/>
        <v>6.6687912653944208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1.7492340904285975</v>
      </c>
      <c r="C61" s="44">
        <f>IF(AND(D$5-C$5 &lt;&gt; 0,D9 &lt;&gt; 0,C9 &lt;&gt; 0),(EXP(LN(D9/C9)/(D$5-C$5))-1)*100,0)</f>
        <v>3.97804487654696</v>
      </c>
      <c r="D61" s="44">
        <f t="shared" si="34"/>
        <v>4.4715917716682485</v>
      </c>
      <c r="E61" s="44">
        <f t="shared" si="34"/>
        <v>1.8760039413947993</v>
      </c>
      <c r="F61" s="44">
        <f>IF(AND(F$5-D$5 &lt;&gt; 0,F9 &lt;&gt; 0,D9 &lt;&gt; 0),(EXP(LN(F9/D9)/(F$5-D$5))-1)*100,0)</f>
        <v>2.7339543589775417</v>
      </c>
      <c r="H61" s="44">
        <f t="shared" ref="H61:L61" si="35">(B9/B$51)*100</f>
        <v>2.6923158037646844</v>
      </c>
      <c r="I61" s="44">
        <f t="shared" si="35"/>
        <v>2.7162855177479495</v>
      </c>
      <c r="J61" s="44">
        <f t="shared" si="35"/>
        <v>2.9050691772938313</v>
      </c>
      <c r="K61" s="44">
        <f t="shared" si="35"/>
        <v>3.5193518640123842</v>
      </c>
      <c r="L61" s="44">
        <f t="shared" si="35"/>
        <v>4.0492420857254556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4.1682811037688783</v>
      </c>
      <c r="C63" s="44">
        <f t="shared" si="36"/>
        <v>4.9006863320269822</v>
      </c>
      <c r="D63" s="44">
        <f t="shared" si="36"/>
        <v>1.5461736184867902</v>
      </c>
      <c r="E63" s="44">
        <f t="shared" si="36"/>
        <v>1.1697390505457372</v>
      </c>
      <c r="F63" s="44">
        <f>IF(AND(F$5-D$5 &lt;&gt; 0,F11 &lt;&gt; 0,D11 &lt;&gt; 0),(EXP(LN(F11/D11)/(F$5-D$5))-1)*100,0)</f>
        <v>1.2950619334381352</v>
      </c>
      <c r="H63" s="44">
        <f>(B11/B$51)*100</f>
        <v>17.214526554363399</v>
      </c>
      <c r="I63" s="44">
        <f>(C11/C$51)*100</f>
        <v>19.07927627823803</v>
      </c>
      <c r="J63" s="44">
        <f>(D11/D$51)*100</f>
        <v>20.586363637841007</v>
      </c>
      <c r="K63" s="44">
        <f>(E11/E$51)*100</f>
        <v>21.637775393323185</v>
      </c>
      <c r="L63" s="44">
        <f>(F11/F$51)*100</f>
        <v>23.222605438766283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4.6810154389563152</v>
      </c>
      <c r="C64" s="44">
        <f t="shared" si="36"/>
        <v>5.2501486377026563</v>
      </c>
      <c r="D64" s="49">
        <f t="shared" si="36"/>
        <v>0.89327827477059252</v>
      </c>
      <c r="E64" s="49">
        <f t="shared" si="36"/>
        <v>1.125726416306172</v>
      </c>
      <c r="F64" s="44">
        <f>IF(AND(F$5-D$5 &lt;&gt; 0,F12 &lt;&gt; 0,D12 &lt;&gt; 0),(EXP(LN(F12/D12)/(F$5-D$5))-1)*100,0)</f>
        <v>1.0481842591372637</v>
      </c>
      <c r="H64" s="40">
        <f t="shared" ref="H64:L67" si="37">(B12/B$11)*100</f>
        <v>27.479330843836696</v>
      </c>
      <c r="I64" s="40">
        <f t="shared" si="37"/>
        <v>28.024370666506609</v>
      </c>
      <c r="J64" s="40">
        <f t="shared" si="37"/>
        <v>28.117730028877496</v>
      </c>
      <c r="K64" s="40">
        <f t="shared" si="37"/>
        <v>27.225358554992695</v>
      </c>
      <c r="L64" s="40">
        <f t="shared" si="37"/>
        <v>27.107149623867414</v>
      </c>
    </row>
    <row r="65" spans="1:12" x14ac:dyDescent="0.2">
      <c r="A65" t="str">
        <f>A13</f>
        <v>22 Health professionals</v>
      </c>
      <c r="B65" s="49">
        <f t="shared" si="36"/>
        <v>5.363912936486992</v>
      </c>
      <c r="C65" s="44">
        <f t="shared" si="36"/>
        <v>-1.4492718310298858</v>
      </c>
      <c r="D65" s="49">
        <f t="shared" si="36"/>
        <v>1.6008003799556247</v>
      </c>
      <c r="E65" s="49">
        <f t="shared" si="36"/>
        <v>0.90078293691264744</v>
      </c>
      <c r="F65" s="44">
        <f>IF(AND(F$5-D$5 &lt;&gt; 0,F13 &lt;&gt; 0,D13 &lt;&gt; 0),(EXP(LN(F13/D13)/(F$5-D$5))-1)*100,0)</f>
        <v>1.1335845439714998</v>
      </c>
      <c r="H65" s="40">
        <f t="shared" si="37"/>
        <v>23.948775738714804</v>
      </c>
      <c r="I65" s="40">
        <f t="shared" si="37"/>
        <v>25.067376786343328</v>
      </c>
      <c r="J65" s="40">
        <f t="shared" si="37"/>
        <v>23.549972092278278</v>
      </c>
      <c r="K65" s="40">
        <f t="shared" si="37"/>
        <v>23.613383814641928</v>
      </c>
      <c r="L65" s="40">
        <f t="shared" si="37"/>
        <v>22.993087372268558</v>
      </c>
    </row>
    <row r="66" spans="1:12" x14ac:dyDescent="0.2">
      <c r="A66" t="str">
        <f>A14</f>
        <v>23 Teaching and other educational professionals</v>
      </c>
      <c r="B66" s="49">
        <f t="shared" si="36"/>
        <v>0.35295269019279818</v>
      </c>
      <c r="C66" s="44">
        <f t="shared" si="36"/>
        <v>6.388914200590734</v>
      </c>
      <c r="D66" s="49">
        <f t="shared" si="36"/>
        <v>1.2871297673128668</v>
      </c>
      <c r="E66" s="49">
        <f t="shared" si="36"/>
        <v>1.2481512778198089</v>
      </c>
      <c r="F66" s="44">
        <f>IF(AND(F$5-D$5 &lt;&gt; 0,F14 &lt;&gt; 0,D14 &lt;&gt; 0),(EXP(LN(F14/D14)/(F$5-D$5))-1)*100,0)</f>
        <v>1.2611424406818061</v>
      </c>
      <c r="H66" s="40">
        <f t="shared" si="37"/>
        <v>21.664599195261598</v>
      </c>
      <c r="I66" s="40">
        <f t="shared" si="37"/>
        <v>18.660758329282466</v>
      </c>
      <c r="J66" s="40">
        <f t="shared" si="37"/>
        <v>18.925498833517775</v>
      </c>
      <c r="K66" s="40">
        <f t="shared" si="37"/>
        <v>18.68533295780836</v>
      </c>
      <c r="L66" s="40">
        <f t="shared" si="37"/>
        <v>18.830660925937746</v>
      </c>
    </row>
    <row r="67" spans="1:12" x14ac:dyDescent="0.2">
      <c r="A67" t="str">
        <f>A15</f>
        <v>24 Business, media and public service professionals</v>
      </c>
      <c r="B67" s="49">
        <f t="shared" si="36"/>
        <v>5.4418393061386405</v>
      </c>
      <c r="C67" s="44">
        <f t="shared" si="36"/>
        <v>9.2059132357125595</v>
      </c>
      <c r="D67" s="49">
        <f t="shared" si="36"/>
        <v>2.2740350986242941</v>
      </c>
      <c r="E67" s="49">
        <f t="shared" si="36"/>
        <v>1.3649500867143338</v>
      </c>
      <c r="F67" s="44">
        <f>IF(AND(F$5-D$5 &lt;&gt; 0,F15 &lt;&gt; 0,D15 &lt;&gt; 0),(EXP(LN(F15/D15)/(F$5-D$5))-1)*100,0)</f>
        <v>1.6670770141107294</v>
      </c>
      <c r="H67" s="40">
        <f t="shared" si="37"/>
        <v>26.907294222186888</v>
      </c>
      <c r="I67" s="40">
        <f t="shared" si="37"/>
        <v>28.24749421786759</v>
      </c>
      <c r="J67" s="40">
        <f t="shared" si="37"/>
        <v>29.406799045326448</v>
      </c>
      <c r="K67" s="40">
        <f t="shared" si="37"/>
        <v>30.475924672557021</v>
      </c>
      <c r="L67" s="40">
        <f t="shared" si="37"/>
        <v>31.069102077926271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2.5737372659739632</v>
      </c>
      <c r="C69" s="44">
        <f t="shared" si="39"/>
        <v>3.6488247780066763</v>
      </c>
      <c r="D69" s="44">
        <f t="shared" si="39"/>
        <v>-0.50555496195821004</v>
      </c>
      <c r="E69" s="44">
        <f t="shared" si="39"/>
        <v>0.88176371349062421</v>
      </c>
      <c r="F69" s="44">
        <f t="shared" ref="F69:F74" si="40">IF(AND(F$5-D$5 &lt;&gt; 0,F17 &lt;&gt; 0,D17 &lt;&gt; 0),(EXP(LN(F17/D17)/(F$5-D$5))-1)*100,0)</f>
        <v>0.41718799801879758</v>
      </c>
      <c r="H69" s="44">
        <f>(B17/B$51)*100</f>
        <v>11.200224145597112</v>
      </c>
      <c r="I69" s="44">
        <f>(C17/C$51)*100</f>
        <v>11.670682486019732</v>
      </c>
      <c r="J69" s="44">
        <f>(D17/D$51)*100</f>
        <v>12.442282260093513</v>
      </c>
      <c r="K69" s="44">
        <f>(E17/E$51)*100</f>
        <v>11.80889798899606</v>
      </c>
      <c r="L69" s="44">
        <f>(F17/F$51)*100</f>
        <v>12.317656017373892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4.6460070385454744</v>
      </c>
      <c r="C70" s="44">
        <f t="shared" si="39"/>
        <v>8.451653749443544</v>
      </c>
      <c r="D70" s="49">
        <f t="shared" si="39"/>
        <v>-2.5668912217205686</v>
      </c>
      <c r="E70" s="49">
        <f t="shared" si="39"/>
        <v>0.71837572927058169</v>
      </c>
      <c r="F70" s="44">
        <f t="shared" si="40"/>
        <v>-0.38884048998284459</v>
      </c>
      <c r="H70" s="40">
        <f t="shared" ref="H70:L74" si="41">(B18/B$17)*100</f>
        <v>13.553575344811197</v>
      </c>
      <c r="I70" s="40">
        <f t="shared" si="41"/>
        <v>14.682493050433717</v>
      </c>
      <c r="J70" s="40">
        <f t="shared" si="41"/>
        <v>15.362843292190698</v>
      </c>
      <c r="K70" s="40">
        <f t="shared" si="41"/>
        <v>13.835989680813764</v>
      </c>
      <c r="L70" s="40">
        <f t="shared" si="41"/>
        <v>13.613528316716126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4.2003691342547667</v>
      </c>
      <c r="C71" s="44">
        <f t="shared" si="39"/>
        <v>0.92395665029072482</v>
      </c>
      <c r="D71" s="49">
        <f t="shared" si="39"/>
        <v>0.43961868800141968</v>
      </c>
      <c r="E71" s="49">
        <f t="shared" si="39"/>
        <v>0.98883124292825642</v>
      </c>
      <c r="F71" s="44">
        <f t="shared" si="40"/>
        <v>0.80542751720720229</v>
      </c>
      <c r="H71" s="40">
        <f t="shared" si="41"/>
        <v>15.485026523075341</v>
      </c>
      <c r="I71" s="40">
        <f t="shared" si="41"/>
        <v>16.490896512025166</v>
      </c>
      <c r="J71" s="40">
        <f t="shared" si="41"/>
        <v>16.057360305518998</v>
      </c>
      <c r="K71" s="40">
        <f t="shared" si="41"/>
        <v>16.834695255200813</v>
      </c>
      <c r="L71" s="40">
        <f t="shared" si="41"/>
        <v>17.014220467349379</v>
      </c>
    </row>
    <row r="72" spans="1:12" x14ac:dyDescent="0.2">
      <c r="A72" t="str">
        <f t="shared" si="38"/>
        <v>33 Protective service occupations</v>
      </c>
      <c r="B72" s="49">
        <f t="shared" si="39"/>
        <v>-0.5843650363515307</v>
      </c>
      <c r="C72" s="44">
        <f t="shared" si="39"/>
        <v>6.1393871794291011</v>
      </c>
      <c r="D72" s="49">
        <f t="shared" si="39"/>
        <v>3.7907731457646143</v>
      </c>
      <c r="E72" s="49">
        <f t="shared" si="39"/>
        <v>1.6479786771713911</v>
      </c>
      <c r="F72" s="44">
        <f t="shared" si="40"/>
        <v>2.3572824366216105</v>
      </c>
      <c r="H72" s="40">
        <f t="shared" si="41"/>
        <v>9.179393511701111</v>
      </c>
      <c r="I72" s="40">
        <f t="shared" si="41"/>
        <v>8.1000562275892207</v>
      </c>
      <c r="J72" s="40">
        <f t="shared" si="41"/>
        <v>8.2946912901000509</v>
      </c>
      <c r="K72" s="40">
        <f t="shared" si="41"/>
        <v>10.247072118229235</v>
      </c>
      <c r="L72" s="40">
        <f t="shared" si="41"/>
        <v>11.052501886989885</v>
      </c>
    </row>
    <row r="73" spans="1:12" x14ac:dyDescent="0.2">
      <c r="A73" t="str">
        <f t="shared" si="38"/>
        <v>34 Culture, media and sports occupations</v>
      </c>
      <c r="B73" s="49">
        <f t="shared" si="39"/>
        <v>1.3394784223840883</v>
      </c>
      <c r="C73" s="44">
        <f t="shared" si="39"/>
        <v>2.2325113162792176</v>
      </c>
      <c r="D73" s="49">
        <f t="shared" si="39"/>
        <v>-1.4683019264180697</v>
      </c>
      <c r="E73" s="49">
        <f t="shared" si="39"/>
        <v>1.1775799823902089</v>
      </c>
      <c r="F73" s="44">
        <f t="shared" si="40"/>
        <v>0.28781765414240823</v>
      </c>
      <c r="H73" s="40">
        <f t="shared" si="41"/>
        <v>14.543192484942724</v>
      </c>
      <c r="I73" s="40">
        <f t="shared" si="41"/>
        <v>13.855738999048365</v>
      </c>
      <c r="J73" s="40">
        <f t="shared" si="41"/>
        <v>13.666406706004377</v>
      </c>
      <c r="K73" s="40">
        <f t="shared" si="41"/>
        <v>13.017872336914543</v>
      </c>
      <c r="L73" s="40">
        <f t="shared" si="41"/>
        <v>13.404672858059286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2.3733850989450911</v>
      </c>
      <c r="C74" s="44">
        <f t="shared" si="39"/>
        <v>3.0913006470909554</v>
      </c>
      <c r="D74" s="49">
        <f t="shared" si="39"/>
        <v>-0.74329966971495853</v>
      </c>
      <c r="E74" s="49">
        <f t="shared" si="39"/>
        <v>0.62719494058507408</v>
      </c>
      <c r="F74" s="44">
        <f t="shared" si="40"/>
        <v>0.168273624746762</v>
      </c>
      <c r="H74" s="40">
        <f t="shared" si="41"/>
        <v>47.238812135469644</v>
      </c>
      <c r="I74" s="40">
        <f t="shared" si="41"/>
        <v>46.87081521090353</v>
      </c>
      <c r="J74" s="40">
        <f t="shared" si="41"/>
        <v>46.618698406185885</v>
      </c>
      <c r="K74" s="40">
        <f t="shared" si="41"/>
        <v>46.064370608841642</v>
      </c>
      <c r="L74" s="40">
        <f t="shared" si="41"/>
        <v>44.915076470885317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-0.8290895565870815</v>
      </c>
      <c r="C76" s="44">
        <f t="shared" si="42"/>
        <v>2.8862835956730448</v>
      </c>
      <c r="D76" s="44">
        <f t="shared" si="42"/>
        <v>-0.96974927616968465</v>
      </c>
      <c r="E76" s="44">
        <f t="shared" si="42"/>
        <v>-0.83927307607616353</v>
      </c>
      <c r="F76" s="44">
        <f>IF(AND(F$5-D$5 &lt;&gt; 0,F24 &lt;&gt; 0,D24 &lt;&gt; 0),(EXP(LN(F24/D24)/(F$5-D$5))-1)*100,0)</f>
        <v>-0.88278423242647008</v>
      </c>
      <c r="H76" s="44">
        <f>(B24/B$51)*100</f>
        <v>11.900477602485887</v>
      </c>
      <c r="I76" s="44">
        <f>(C24/C$51)*100</f>
        <v>10.834937613433134</v>
      </c>
      <c r="J76" s="44">
        <f>(D24/D$51)*100</f>
        <v>11.466300217677436</v>
      </c>
      <c r="K76" s="44">
        <f>(E24/E$51)*100</f>
        <v>10.631091435684665</v>
      </c>
      <c r="L76" s="44">
        <f>(F24/F$51)*100</f>
        <v>9.3361303909156099</v>
      </c>
    </row>
    <row r="77" spans="1:12" x14ac:dyDescent="0.2">
      <c r="A77" t="str">
        <f>A25</f>
        <v>41 Administrative occupations</v>
      </c>
      <c r="B77" s="49">
        <f t="shared" si="42"/>
        <v>-0.44528361645735925</v>
      </c>
      <c r="C77" s="44">
        <f t="shared" si="42"/>
        <v>4.0582345029296363</v>
      </c>
      <c r="D77" s="49">
        <f t="shared" si="42"/>
        <v>-1.417313794880104</v>
      </c>
      <c r="E77" s="49">
        <f t="shared" si="42"/>
        <v>-0.33598963409873228</v>
      </c>
      <c r="F77" s="44">
        <f>IF(AND(F$5-D$5 &lt;&gt; 0,F25 &lt;&gt; 0,D25 &lt;&gt; 0),(EXP(LN(F25/D25)/(F$5-D$5))-1)*100,0)</f>
        <v>-0.69774249542289279</v>
      </c>
      <c r="H77" s="40">
        <f t="shared" ref="H77:L78" si="43">(B25/B$24)*100</f>
        <v>80.947750347699227</v>
      </c>
      <c r="I77" s="40">
        <f t="shared" si="43"/>
        <v>82.208162335727366</v>
      </c>
      <c r="J77" s="40">
        <f t="shared" si="43"/>
        <v>83.144574139771819</v>
      </c>
      <c r="K77" s="40">
        <f t="shared" si="43"/>
        <v>81.282632183956622</v>
      </c>
      <c r="L77" s="40">
        <f t="shared" si="43"/>
        <v>85.503585700354407</v>
      </c>
    </row>
    <row r="78" spans="1:12" x14ac:dyDescent="0.2">
      <c r="A78" t="str">
        <f>A26</f>
        <v>42 Secretarial and related occupations</v>
      </c>
      <c r="B78" s="49">
        <f t="shared" si="42"/>
        <v>-2.5116014563230538</v>
      </c>
      <c r="C78" s="44">
        <f t="shared" si="42"/>
        <v>-2.5287798874385814</v>
      </c>
      <c r="D78" s="49">
        <f t="shared" si="42"/>
        <v>1.1274107134841671</v>
      </c>
      <c r="E78" s="49">
        <f t="shared" si="42"/>
        <v>-3.3412257228719433</v>
      </c>
      <c r="F78" s="44">
        <f>IF(AND(F$5-D$5 &lt;&gt; 0,F26 &lt;&gt; 0,D26 &lt;&gt; 0),(EXP(LN(F26/D26)/(F$5-D$5))-1)*100,0)</f>
        <v>-1.8740626769384039</v>
      </c>
      <c r="H78" s="40">
        <f t="shared" si="43"/>
        <v>19.05224965230078</v>
      </c>
      <c r="I78" s="40">
        <f t="shared" si="43"/>
        <v>17.791837664272624</v>
      </c>
      <c r="J78" s="40">
        <f t="shared" si="43"/>
        <v>16.855425860228181</v>
      </c>
      <c r="K78" s="40">
        <f t="shared" si="43"/>
        <v>18.717367816043396</v>
      </c>
      <c r="L78" s="40">
        <f t="shared" si="43"/>
        <v>14.496414299645588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1.5464099349751015</v>
      </c>
      <c r="C80" s="44">
        <f t="shared" si="44"/>
        <v>-15.010460914918223</v>
      </c>
      <c r="D80" s="44">
        <f t="shared" si="44"/>
        <v>-0.18814365995307725</v>
      </c>
      <c r="E80" s="44">
        <f t="shared" si="44"/>
        <v>-0.55332198009441225</v>
      </c>
      <c r="F80" s="44">
        <f>IF(AND(F$5-D$5 &lt;&gt; 0,F28 &lt;&gt; 0,D28 &lt;&gt; 0),(EXP(LN(F28/D28)/(F$5-D$5))-1)*100,0)</f>
        <v>-0.43174456704375697</v>
      </c>
      <c r="H80" s="44">
        <f>(B28/B$51)*100</f>
        <v>13.279344898890139</v>
      </c>
      <c r="I80" s="44">
        <f>(C28/C$51)*100</f>
        <v>13.29106461204643</v>
      </c>
      <c r="J80" s="44">
        <f>(D28/D$51)*100</f>
        <v>11.61889044114942</v>
      </c>
      <c r="K80" s="44">
        <f>(E28/E$51)*100</f>
        <v>11.204448189612325</v>
      </c>
      <c r="L80" s="44">
        <f>(F28/F$51)*100</f>
        <v>10.127104984657096</v>
      </c>
    </row>
    <row r="81" spans="1:12" x14ac:dyDescent="0.2">
      <c r="A81" t="str">
        <f>A29</f>
        <v>51 Skilled agricultural and related trades</v>
      </c>
      <c r="B81" s="49">
        <f t="shared" si="44"/>
        <v>-3.2692510903893801</v>
      </c>
      <c r="C81" s="44">
        <f t="shared" si="44"/>
        <v>-18.525715981143076</v>
      </c>
      <c r="D81" s="49">
        <f t="shared" si="44"/>
        <v>0.10956776729975637</v>
      </c>
      <c r="E81" s="49">
        <f t="shared" si="44"/>
        <v>0.1091943427788955</v>
      </c>
      <c r="F81" s="44">
        <f>IF(AND(F$5-D$5 &lt;&gt; 0,F29 &lt;&gt; 0,D29 &lt;&gt; 0),(EXP(LN(F29/D29)/(F$5-D$5))-1)*100,0)</f>
        <v>0.10931881746440997</v>
      </c>
      <c r="H81" s="40">
        <f t="shared" ref="H81:L84" si="45">(B29/B$28)*100</f>
        <v>19.939191429702824</v>
      </c>
      <c r="I81" s="40">
        <f t="shared" si="45"/>
        <v>16.417515979537118</v>
      </c>
      <c r="J81" s="40">
        <f t="shared" si="45"/>
        <v>15.738470571794396</v>
      </c>
      <c r="K81" s="40">
        <f t="shared" si="45"/>
        <v>15.974592685212102</v>
      </c>
      <c r="L81" s="40">
        <f t="shared" si="45"/>
        <v>17.071302331825777</v>
      </c>
    </row>
    <row r="82" spans="1:12" x14ac:dyDescent="0.2">
      <c r="A82" t="str">
        <f>A30</f>
        <v>52 Skilled metal, electrical and electronic trades</v>
      </c>
      <c r="B82" s="49">
        <f t="shared" si="44"/>
        <v>1.8818585762206075</v>
      </c>
      <c r="C82" s="44">
        <f t="shared" si="44"/>
        <v>-16.135586628642564</v>
      </c>
      <c r="D82" s="49">
        <f t="shared" si="44"/>
        <v>-0.39228866635119264</v>
      </c>
      <c r="E82" s="49">
        <f t="shared" si="44"/>
        <v>-0.54370455952535979</v>
      </c>
      <c r="F82" s="44">
        <f>IF(AND(F$5-D$5 &lt;&gt; 0,F30 &lt;&gt; 0,D30 &lt;&gt; 0),(EXP(LN(F30/D30)/(F$5-D$5))-1)*100,0)</f>
        <v>-0.49325818694553325</v>
      </c>
      <c r="H82" s="40">
        <f t="shared" si="45"/>
        <v>37.141596501048021</v>
      </c>
      <c r="I82" s="40">
        <f t="shared" si="45"/>
        <v>37.634808236612294</v>
      </c>
      <c r="J82" s="40">
        <f t="shared" si="45"/>
        <v>37.136583502910568</v>
      </c>
      <c r="K82" s="40">
        <f t="shared" si="45"/>
        <v>36.758356912817511</v>
      </c>
      <c r="L82" s="40">
        <f t="shared" si="45"/>
        <v>36.793921144211509</v>
      </c>
    </row>
    <row r="83" spans="1:12" x14ac:dyDescent="0.2">
      <c r="A83" t="str">
        <f>A31</f>
        <v>53 Skilled construction and building trades</v>
      </c>
      <c r="B83" s="49">
        <f t="shared" si="44"/>
        <v>6.2418864030043597</v>
      </c>
      <c r="C83" s="44">
        <f t="shared" si="44"/>
        <v>-18.799178198476373</v>
      </c>
      <c r="D83" s="49">
        <f t="shared" si="44"/>
        <v>0.18966857634110657</v>
      </c>
      <c r="E83" s="49">
        <f t="shared" si="44"/>
        <v>-1.197965439323756</v>
      </c>
      <c r="F83" s="44">
        <f>IF(AND(F$5-D$5 &lt;&gt; 0,F31 &lt;&gt; 0,D31 &lt;&gt; 0),(EXP(LN(F31/D31)/(F$5-D$5))-1)*100,0)</f>
        <v>-0.73756944492692211</v>
      </c>
      <c r="H83" s="40">
        <f t="shared" si="45"/>
        <v>27.254843682635766</v>
      </c>
      <c r="I83" s="40">
        <f t="shared" si="45"/>
        <v>32.656413972540697</v>
      </c>
      <c r="J83" s="40">
        <f t="shared" si="45"/>
        <v>31.20063575125943</v>
      </c>
      <c r="K83" s="40">
        <f t="shared" si="45"/>
        <v>31.795633260467181</v>
      </c>
      <c r="L83" s="40">
        <f t="shared" si="45"/>
        <v>29.793639224869995</v>
      </c>
    </row>
    <row r="84" spans="1:12" x14ac:dyDescent="0.2">
      <c r="A84" t="str">
        <f>A32</f>
        <v>54 Textiles, printing and other skilled trades</v>
      </c>
      <c r="B84" s="49">
        <f t="shared" si="44"/>
        <v>-2.5396638040397934</v>
      </c>
      <c r="C84" s="44">
        <f t="shared" si="44"/>
        <v>1.8262826474097604</v>
      </c>
      <c r="D84" s="49">
        <f t="shared" si="44"/>
        <v>-0.76245169337773033</v>
      </c>
      <c r="E84" s="49">
        <f t="shared" si="44"/>
        <v>-7.9439312618889701E-3</v>
      </c>
      <c r="F84" s="44">
        <f>IF(AND(F$5-D$5 &lt;&gt; 0,F32 &lt;&gt; 0,D32 &lt;&gt; 0),(EXP(LN(F32/D32)/(F$5-D$5))-1)*100,0)</f>
        <v>-0.26008176964130714</v>
      </c>
      <c r="H84" s="40">
        <f t="shared" si="45"/>
        <v>15.664368386613381</v>
      </c>
      <c r="I84" s="40">
        <f t="shared" si="45"/>
        <v>13.291261811309898</v>
      </c>
      <c r="J84" s="40">
        <f t="shared" si="45"/>
        <v>15.924310174035611</v>
      </c>
      <c r="K84" s="40">
        <f t="shared" si="45"/>
        <v>15.47141714150321</v>
      </c>
      <c r="L84" s="40">
        <f t="shared" si="45"/>
        <v>16.341137299092722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1.1539975447116824E-2</v>
      </c>
      <c r="C86" s="44">
        <f t="shared" si="46"/>
        <v>-4.2163101332141739</v>
      </c>
      <c r="D86" s="44">
        <f t="shared" si="46"/>
        <v>1.3293475125245591</v>
      </c>
      <c r="E86" s="44">
        <f t="shared" si="46"/>
        <v>0.87988804837653145</v>
      </c>
      <c r="F86" s="44">
        <f>IF(AND(F$5-D$5 &lt;&gt; 0,F34 &lt;&gt; 0,D34 &lt;&gt; 0),(EXP(LN(F34/D34)/(F$5-D$5))-1)*100,0)</f>
        <v>1.0294859168495485</v>
      </c>
      <c r="H86" s="44">
        <f>(B34/B$51)*100</f>
        <v>9.8321940600129203</v>
      </c>
      <c r="I86" s="44">
        <f>(C34/C$51)*100</f>
        <v>9.2592481306328764</v>
      </c>
      <c r="J86" s="44">
        <f>(D34/D$51)*100</f>
        <v>9.122349333890476</v>
      </c>
      <c r="K86" s="44">
        <f>(E34/E$51)*100</f>
        <v>9.4863267977641925</v>
      </c>
      <c r="L86" s="44">
        <f>(F34/F$51)*100</f>
        <v>9.8931828219169144</v>
      </c>
    </row>
    <row r="87" spans="1:12" x14ac:dyDescent="0.2">
      <c r="A87" t="str">
        <f>A35</f>
        <v>61 Caring personal service occupations</v>
      </c>
      <c r="B87" s="49">
        <f t="shared" si="46"/>
        <v>0.77899606110241049</v>
      </c>
      <c r="C87" s="44">
        <f t="shared" si="46"/>
        <v>-3.2154895132532335</v>
      </c>
      <c r="D87" s="49">
        <f t="shared" si="46"/>
        <v>1.6750797264624362</v>
      </c>
      <c r="E87" s="49">
        <f t="shared" si="46"/>
        <v>0.98021404902495224</v>
      </c>
      <c r="F87" s="44">
        <f>IF(AND(F$5-D$5 &lt;&gt; 0,F35 &lt;&gt; 0,D35 &lt;&gt; 0),(EXP(LN(F35/D35)/(F$5-D$5))-1)*100,0)</f>
        <v>1.2113066839212649</v>
      </c>
      <c r="H87" s="40">
        <f t="shared" ref="H87:L89" si="47">(B35/B$34)*100</f>
        <v>75.577705746623977</v>
      </c>
      <c r="I87" s="40">
        <f t="shared" si="47"/>
        <v>77.924380205080297</v>
      </c>
      <c r="J87" s="40">
        <f t="shared" si="47"/>
        <v>78.738593215827606</v>
      </c>
      <c r="K87" s="40">
        <f t="shared" si="47"/>
        <v>80.091057628277085</v>
      </c>
      <c r="L87" s="40">
        <f t="shared" si="47"/>
        <v>80.891144853581963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-2.416119879664469</v>
      </c>
      <c r="C88" s="44">
        <f t="shared" si="46"/>
        <v>-9.0195681128382503</v>
      </c>
      <c r="D88" s="49">
        <f t="shared" si="46"/>
        <v>0.1903905167341069</v>
      </c>
      <c r="E88" s="49">
        <f t="shared" si="46"/>
        <v>0.44598841529461808</v>
      </c>
      <c r="F88" s="44">
        <f>IF(AND(F$5-D$5 &lt;&gt; 0,F36 &lt;&gt; 0,D36 &lt;&gt; 0),(EXP(LN(F36/D36)/(F$5-D$5))-1)*100,0)</f>
        <v>0.36071674653392893</v>
      </c>
      <c r="H88" s="40">
        <f t="shared" si="47"/>
        <v>23.432841478016755</v>
      </c>
      <c r="I88" s="40">
        <f t="shared" si="47"/>
        <v>21.239135039106952</v>
      </c>
      <c r="J88" s="40">
        <f t="shared" si="47"/>
        <v>20.174057623538737</v>
      </c>
      <c r="K88" s="40">
        <f t="shared" si="47"/>
        <v>19.065463737725583</v>
      </c>
      <c r="L88" s="40">
        <f t="shared" si="47"/>
        <v>18.261120579658378</v>
      </c>
    </row>
    <row r="89" spans="1:12" x14ac:dyDescent="0.2">
      <c r="A89" t="str">
        <f>A37</f>
        <v>63 Community and civil enforcement occupations</v>
      </c>
      <c r="B89" s="49">
        <f t="shared" si="46"/>
        <v>-4.1006078332632256</v>
      </c>
      <c r="C89" s="44">
        <f t="shared" si="46"/>
        <v>24.509519217537413</v>
      </c>
      <c r="D89" s="49">
        <f t="shared" si="46"/>
        <v>-3.6889187373198351</v>
      </c>
      <c r="E89" s="49">
        <f t="shared" si="46"/>
        <v>0.930673719642372</v>
      </c>
      <c r="F89" s="44">
        <f>IF(AND(F$5-D$5 &lt;&gt; 0,F37 &lt;&gt; 0,D37 &lt;&gt; 0),(EXP(LN(F37/D37)/(F$5-D$5))-1)*100,0)</f>
        <v>-0.63329984497150216</v>
      </c>
      <c r="H89" s="40">
        <f t="shared" si="47"/>
        <v>0.9894527753592508</v>
      </c>
      <c r="I89" s="40">
        <f t="shared" si="47"/>
        <v>0.83648475581275405</v>
      </c>
      <c r="J89" s="40">
        <f t="shared" si="47"/>
        <v>1.0873491606336687</v>
      </c>
      <c r="K89" s="40">
        <f t="shared" si="47"/>
        <v>0.84347863399732015</v>
      </c>
      <c r="L89" s="40">
        <f t="shared" si="47"/>
        <v>0.84773456675965153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-0.55301500100028989</v>
      </c>
      <c r="C91" s="44">
        <f t="shared" si="48"/>
        <v>-1.0290675947976058</v>
      </c>
      <c r="D91" s="44">
        <f t="shared" si="48"/>
        <v>0.2926615717715686</v>
      </c>
      <c r="E91" s="44">
        <f t="shared" si="48"/>
        <v>0.25024802880784236</v>
      </c>
      <c r="F91" s="44">
        <f t="shared" ref="F91:F93" si="49">IF(AND(F$5-D$5 &lt;&gt; 0,F39 &lt;&gt; 0,D39 &lt;&gt; 0),(EXP(LN(F39/D39)/(F$5-D$5))-1)*100,0)</f>
        <v>0.26438388313299033</v>
      </c>
      <c r="H91" s="44">
        <f>(B39/B$51)*100</f>
        <v>8.0435324297388853</v>
      </c>
      <c r="I91" s="44">
        <f>(C39/C$51)*100</f>
        <v>7.4052226882380419</v>
      </c>
      <c r="J91" s="44">
        <f>(D39/D$51)*100</f>
        <v>7.5385044963192485</v>
      </c>
      <c r="K91" s="44">
        <f>(E39/E$51)*100</f>
        <v>7.4463960990198075</v>
      </c>
      <c r="L91" s="44">
        <f>(F39/F$51)*100</f>
        <v>7.2944529741940407</v>
      </c>
    </row>
    <row r="92" spans="1:12" s="30" customFormat="1" x14ac:dyDescent="0.2">
      <c r="A92" t="str">
        <f>A40</f>
        <v>71 Sales occupations</v>
      </c>
      <c r="B92" s="49">
        <f t="shared" si="48"/>
        <v>-1.3207651504875684</v>
      </c>
      <c r="C92" s="44">
        <f t="shared" si="48"/>
        <v>-1.9941107712913797</v>
      </c>
      <c r="D92" s="49">
        <f t="shared" si="48"/>
        <v>-1.5667389365016549</v>
      </c>
      <c r="E92" s="49">
        <f t="shared" si="48"/>
        <v>-0.39968421732612391</v>
      </c>
      <c r="F92" s="44">
        <f t="shared" si="49"/>
        <v>-0.79023185072664148</v>
      </c>
      <c r="G92"/>
      <c r="H92" s="40">
        <f>(B40/B$34)*100</f>
        <v>65.044512732989418</v>
      </c>
      <c r="I92" s="40">
        <f t="shared" ref="H92:L93" si="50">(C40/C$34)*100</f>
        <v>61.647192026605012</v>
      </c>
      <c r="J92" s="40">
        <f t="shared" si="50"/>
        <v>63.077418310186076</v>
      </c>
      <c r="K92" s="40">
        <f t="shared" si="50"/>
        <v>54.564106277940162</v>
      </c>
      <c r="L92" s="40">
        <f t="shared" si="50"/>
        <v>48.02510064263285</v>
      </c>
    </row>
    <row r="93" spans="1:12" s="30" customFormat="1" x14ac:dyDescent="0.2">
      <c r="A93" t="str">
        <f>A41</f>
        <v>72 Customer service occupations</v>
      </c>
      <c r="B93" s="49">
        <f t="shared" si="48"/>
        <v>2.2691895336495627</v>
      </c>
      <c r="C93" s="44">
        <f t="shared" si="48"/>
        <v>2.2166740529153239</v>
      </c>
      <c r="D93" s="49">
        <f t="shared" si="48"/>
        <v>5.5007989520976519</v>
      </c>
      <c r="E93" s="49">
        <f t="shared" si="48"/>
        <v>1.6042506645844945</v>
      </c>
      <c r="F93" s="44">
        <f t="shared" si="49"/>
        <v>2.8868413175329399</v>
      </c>
      <c r="G93"/>
      <c r="H93" s="40">
        <f t="shared" si="50"/>
        <v>16.763600294921208</v>
      </c>
      <c r="I93" s="40">
        <f t="shared" si="50"/>
        <v>18.329309129454696</v>
      </c>
      <c r="J93" s="40">
        <f t="shared" si="50"/>
        <v>19.560334536143991</v>
      </c>
      <c r="K93" s="40">
        <f t="shared" si="50"/>
        <v>23.931988762500875</v>
      </c>
      <c r="L93" s="40">
        <f t="shared" si="50"/>
        <v>25.707014749334185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1.2657000145880115</v>
      </c>
      <c r="C95" s="44">
        <f t="shared" si="51"/>
        <v>-12.932127843096552</v>
      </c>
      <c r="D95" s="44">
        <f t="shared" si="51"/>
        <v>2.7084067956396618</v>
      </c>
      <c r="E95" s="44">
        <f t="shared" si="51"/>
        <v>6.4178517517210487E-2</v>
      </c>
      <c r="F95" s="44">
        <f>IF(AND(F$5-D$5 &lt;&gt; 0,F43 &lt;&gt; 0,D43 &lt;&gt; 0),(EXP(LN(F43/D43)/(F$5-D$5))-1)*100,0)</f>
        <v>0.93793610961325768</v>
      </c>
      <c r="H95" s="44">
        <f>(B43/B$51)*100</f>
        <v>8.3519608203574673</v>
      </c>
      <c r="I95" s="44">
        <f>(C43/C$51)*100</f>
        <v>8.2672819188347724</v>
      </c>
      <c r="J95" s="44">
        <f>(D43/D$51)*100</f>
        <v>7.40389228519415</v>
      </c>
      <c r="K95" s="44">
        <f>(E43/E$51)*100</f>
        <v>8.2376854820662739</v>
      </c>
      <c r="L95" s="44">
        <f>(F43/F$51)*100</f>
        <v>7.921065179021114</v>
      </c>
    </row>
    <row r="96" spans="1:12" x14ac:dyDescent="0.2">
      <c r="A96" t="str">
        <f>A44</f>
        <v>81 Process, plant and machine operatives</v>
      </c>
      <c r="B96" s="49">
        <f t="shared" si="51"/>
        <v>0.12454230318761361</v>
      </c>
      <c r="C96" s="44">
        <f t="shared" si="51"/>
        <v>-13.460135373180226</v>
      </c>
      <c r="D96" s="49">
        <f t="shared" si="51"/>
        <v>3.7690492428013922</v>
      </c>
      <c r="E96" s="49">
        <f t="shared" si="51"/>
        <v>-0.11433376941635265</v>
      </c>
      <c r="F96" s="44">
        <f>IF(AND(F$5-D$5 &lt;&gt; 0,F44 &lt;&gt; 0,D44 &lt;&gt; 0),(EXP(LN(F44/D44)/(F$5-D$5))-1)*100,0)</f>
        <v>1.1637049645268904</v>
      </c>
      <c r="H96" s="40">
        <f>(B44/B$43)*100</f>
        <v>52.817458698976473</v>
      </c>
      <c r="I96" s="40">
        <f t="shared" ref="H96:L97" si="52">(C44/C$43)*100</f>
        <v>50.476612307227327</v>
      </c>
      <c r="J96" s="40">
        <f t="shared" si="52"/>
        <v>50.170505924573341</v>
      </c>
      <c r="K96" s="40">
        <f t="shared" si="52"/>
        <v>52.815051312814873</v>
      </c>
      <c r="L96" s="40">
        <f t="shared" si="52"/>
        <v>51.880370536548668</v>
      </c>
    </row>
    <row r="97" spans="1:12" x14ac:dyDescent="0.2">
      <c r="A97" t="str">
        <f>A45</f>
        <v>82 Transport and mobile machine drivers and operatives</v>
      </c>
      <c r="B97" s="49">
        <f t="shared" si="51"/>
        <v>2.4989988155593279</v>
      </c>
      <c r="C97" s="44">
        <f t="shared" si="51"/>
        <v>-12.393957240619391</v>
      </c>
      <c r="D97" s="49">
        <f t="shared" si="51"/>
        <v>1.5943121836056839</v>
      </c>
      <c r="E97" s="49">
        <f t="shared" si="51"/>
        <v>0.26064936149481355</v>
      </c>
      <c r="F97" s="44">
        <f>IF(AND(F$5-D$5 &lt;&gt; 0,F45 &lt;&gt; 0,D45 &lt;&gt; 0),(EXP(LN(F45/D45)/(F$5-D$5))-1)*100,0)</f>
        <v>0.70324692708945147</v>
      </c>
      <c r="H97" s="40">
        <f t="shared" si="52"/>
        <v>47.182541301023541</v>
      </c>
      <c r="I97" s="40">
        <f t="shared" si="52"/>
        <v>49.523387692772673</v>
      </c>
      <c r="J97" s="40">
        <f t="shared" si="52"/>
        <v>49.829494075426666</v>
      </c>
      <c r="K97" s="40">
        <f t="shared" si="52"/>
        <v>47.184948687185127</v>
      </c>
      <c r="L97" s="40">
        <f t="shared" si="52"/>
        <v>48.119629463451332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-0.39340146192601289</v>
      </c>
      <c r="C99" s="44">
        <f t="shared" si="53"/>
        <v>-10.800947000085426</v>
      </c>
      <c r="D99" s="44">
        <f t="shared" si="53"/>
        <v>-6.3618071231197337E-2</v>
      </c>
      <c r="E99" s="44">
        <f t="shared" si="53"/>
        <v>-0.17025246044055642</v>
      </c>
      <c r="F99" s="44">
        <f>IF(AND(F$5-D$5 &lt;&gt; 0,F47 &lt;&gt; 0,D47 &lt;&gt; 0),(EXP(LN(F47/D47)/(F$5-D$5))-1)*100,0)</f>
        <v>-0.13472031240493454</v>
      </c>
      <c r="H99" s="44">
        <f>(B47/B$51)*100</f>
        <v>11.834677866089166</v>
      </c>
      <c r="I99" s="44">
        <f>(C47/C$51)*100</f>
        <v>10.965632885765149</v>
      </c>
      <c r="J99" s="44">
        <f>(D47/D$51)*100</f>
        <v>10.060819540764921</v>
      </c>
      <c r="K99" s="44">
        <f>(E47/E$51)*100</f>
        <v>9.7626253382005057</v>
      </c>
      <c r="L99" s="44">
        <f>(F47/F$51)*100</f>
        <v>9.16976884203517</v>
      </c>
    </row>
    <row r="100" spans="1:12" x14ac:dyDescent="0.2">
      <c r="A100" t="str">
        <f>A48</f>
        <v>91 Elementary trades and related occupations</v>
      </c>
      <c r="B100" s="49">
        <f t="shared" si="53"/>
        <v>-2.6726450037288019</v>
      </c>
      <c r="C100" s="44">
        <f t="shared" si="53"/>
        <v>-16.031358024455621</v>
      </c>
      <c r="D100" s="49">
        <f t="shared" si="53"/>
        <v>-3.2362184845703523</v>
      </c>
      <c r="E100" s="49">
        <f t="shared" si="53"/>
        <v>-0.39142983144053733</v>
      </c>
      <c r="F100" s="44">
        <f>IF(AND(F$5-D$5 &lt;&gt; 0,F48 &lt;&gt; 0,D48 &lt;&gt; 0),(EXP(LN(F48/D48)/(F$5-D$5))-1)*100,0)</f>
        <v>-1.3488660946173625</v>
      </c>
      <c r="H100" s="40">
        <f t="shared" ref="H100:L101" si="54">(B48/B$47)*100</f>
        <v>21.044083571039451</v>
      </c>
      <c r="I100" s="40">
        <f t="shared" si="54"/>
        <v>19.18303252703129</v>
      </c>
      <c r="J100" s="40">
        <f t="shared" si="54"/>
        <v>18.058187123007407</v>
      </c>
      <c r="K100" s="40">
        <f t="shared" si="54"/>
        <v>15.368100728520712</v>
      </c>
      <c r="L100" s="40">
        <f t="shared" si="54"/>
        <v>15.030988093788404</v>
      </c>
    </row>
    <row r="101" spans="1:12" x14ac:dyDescent="0.2">
      <c r="A101" t="str">
        <f>A49</f>
        <v>92 Elementary administration and service occupations</v>
      </c>
      <c r="B101" s="49">
        <f t="shared" si="53"/>
        <v>0.18843149169534001</v>
      </c>
      <c r="C101" s="44">
        <f t="shared" si="53"/>
        <v>-9.559436115087216</v>
      </c>
      <c r="D101" s="49">
        <f t="shared" si="53"/>
        <v>0.58409810669026729</v>
      </c>
      <c r="E101" s="49">
        <f t="shared" si="53"/>
        <v>-0.13055856548782607</v>
      </c>
      <c r="F101" s="44">
        <f>IF(AND(F$5-D$5 &lt;&gt; 0,F49 &lt;&gt; 0,D49 &lt;&gt; 0),(EXP(LN(F49/D49)/(F$5-D$5))-1)*100,0)</f>
        <v>0.10709434923183991</v>
      </c>
      <c r="H101" s="40">
        <f t="shared" si="54"/>
        <v>78.955916428960549</v>
      </c>
      <c r="I101" s="40">
        <f t="shared" si="54"/>
        <v>80.816967472968713</v>
      </c>
      <c r="J101" s="40">
        <f t="shared" si="54"/>
        <v>81.941812876992586</v>
      </c>
      <c r="K101" s="40">
        <f t="shared" si="54"/>
        <v>84.631899271479298</v>
      </c>
      <c r="L101" s="40">
        <f t="shared" si="54"/>
        <v>84.969011906211591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1.5240172870439217</v>
      </c>
      <c r="C103" s="206">
        <f t="shared" ref="C103" si="56">IF(AND(D$5-C$5 &lt;&gt; 0,D51 &lt;&gt; 0,C51 &lt;&gt; 0),(EXP(LN(D51/C51)/(D$5-C$5))-1)*100,0)</f>
        <v>-2.7788874463197555</v>
      </c>
      <c r="D103" s="50">
        <f>IF(AND(E$5-D$5 &lt;&gt; 0,E51 &lt;&gt; 0,D51 &lt;&gt; 0),(EXP(LN(E51/D51)/(E$5-D$5))-1)*100,0)</f>
        <v>0.5395575370495953</v>
      </c>
      <c r="E103" s="50">
        <f>IF(AND(F$5-E$5 &lt;&gt; 0,F51 &lt;&gt; 0,E51 &lt;&gt; 0),(EXP(LN(F51/E51)/(F$5-E$5))-1)*100,0)</f>
        <v>0.45713690202588975</v>
      </c>
      <c r="F103" s="206">
        <f>IF(AND(F$5-D$5 &lt;&gt; 0,F51 &lt;&gt; 0,D51 &lt;&gt; 0),(EXP(LN(F51/D51)/(F$5-D$5))-1)*100,0)</f>
        <v>0.4846029368474003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5.5384645863130721</v>
      </c>
      <c r="C9" s="330">
        <v>13.63485502128631</v>
      </c>
      <c r="D9" s="330">
        <f>SUM(B9:C9)</f>
        <v>19.173319607599382</v>
      </c>
      <c r="E9" s="331"/>
      <c r="F9" s="330">
        <v>7.6453648206556748</v>
      </c>
      <c r="G9" s="330">
        <v>16.379903747590458</v>
      </c>
      <c r="H9" s="330">
        <f>SUM(F9:G9)</f>
        <v>24.025268568246133</v>
      </c>
      <c r="I9" s="331"/>
      <c r="J9" s="330">
        <v>9.1678135183743041</v>
      </c>
      <c r="K9" s="330">
        <v>15.96072547293314</v>
      </c>
      <c r="L9" s="330">
        <f>SUM(J9:K9)</f>
        <v>25.128538991307444</v>
      </c>
      <c r="M9" s="236"/>
      <c r="N9" s="328">
        <f>IF(B9&gt;0,(EXP(LN(F9/B9)/($F$6-$B$6))-1)*100,0)</f>
        <v>6.6600458771207016</v>
      </c>
      <c r="O9" s="328">
        <f>IF(F9&gt;0,(EXP(LN(J9/F9)/($J$6-$F$6))-1)*100,0)</f>
        <v>1.2180199125631619</v>
      </c>
      <c r="P9" s="328"/>
      <c r="Q9" s="328">
        <f>IF(C9&gt;0,(EXP(LN(G9/C9)/($F$6-$B$6))-1)*100,0)</f>
        <v>3.7366368890092261</v>
      </c>
      <c r="R9" s="328">
        <f>IF(G9&gt;0,(EXP(LN(K9/G9)/($J$6-$F$6))-1)*100,0)</f>
        <v>-0.17267844229881257</v>
      </c>
      <c r="S9" s="327"/>
      <c r="T9" s="328">
        <f>IF(D9&gt;0,(EXP(LN(H9/D9)/($F$6-$B$6))-1)*100,0)</f>
        <v>4.6150550402506374</v>
      </c>
      <c r="U9" s="328">
        <f>IF(H9&gt;0,(EXP(LN(L9/H9)/($J$6-$F$6))-1)*100,0)</f>
        <v>0.29976893344247912</v>
      </c>
    </row>
    <row r="10" spans="1:21" x14ac:dyDescent="0.2">
      <c r="A10" s="329" t="str">
        <f>name!D5</f>
        <v>12 Other managers and proprietors</v>
      </c>
      <c r="B10" s="330">
        <v>3.6341332018477988</v>
      </c>
      <c r="C10" s="330">
        <v>5.5010558592740022</v>
      </c>
      <c r="D10" s="330">
        <f t="shared" ref="D10:D33" si="0">SUM(B10:C10)</f>
        <v>9.1351890611218014</v>
      </c>
      <c r="E10" s="331"/>
      <c r="F10" s="330">
        <v>4.4916949151124062</v>
      </c>
      <c r="G10" s="330">
        <v>5.6891490674055758</v>
      </c>
      <c r="H10" s="330">
        <f t="shared" ref="H10:H33" si="1">SUM(F10:G10)</f>
        <v>10.180843982517981</v>
      </c>
      <c r="I10" s="331"/>
      <c r="J10" s="330">
        <v>6.5955889576396292</v>
      </c>
      <c r="K10" s="330">
        <v>8.6622791607407414</v>
      </c>
      <c r="L10" s="330">
        <f t="shared" ref="L10:L33" si="2">SUM(J10:K10)</f>
        <v>15.257868118380371</v>
      </c>
      <c r="M10" s="236"/>
      <c r="N10" s="328">
        <f t="shared" ref="N10:N36" si="3">IF(B10&gt;0,(EXP(LN(F10/B10)/($F$6-$B$6))-1)*100,0)</f>
        <v>4.3282401991748154</v>
      </c>
      <c r="O10" s="328">
        <f t="shared" ref="O10:O34" si="4">IF(F10&gt;0,(EXP(LN(J10/F10)/($J$6-$F$6))-1)*100,0)</f>
        <v>2.5942187720888077</v>
      </c>
      <c r="P10" s="328"/>
      <c r="Q10" s="328">
        <f t="shared" ref="Q10:Q34" si="5">IF(C10&gt;0,(EXP(LN(G10/C10)/($F$6-$B$6))-1)*100,0)</f>
        <v>0.67467856928042913</v>
      </c>
      <c r="R10" s="328">
        <f t="shared" ref="R10:R34" si="6">IF(G10&gt;0,(EXP(LN(K10/G10)/($J$6-$F$6))-1)*100,0)</f>
        <v>2.8424286718531588</v>
      </c>
      <c r="S10" s="327"/>
      <c r="T10" s="328">
        <f t="shared" ref="T10:T34" si="7">IF(D10&gt;0,(EXP(LN(H10/D10)/($F$6-$B$6))-1)*100,0)</f>
        <v>2.1911410494585448</v>
      </c>
      <c r="U10" s="328">
        <f t="shared" ref="U10:U34" si="8">IF(H10&gt;0,(EXP(LN(L10/H10)/($J$6-$F$6))-1)*100,0)</f>
        <v>2.7339543589775639</v>
      </c>
    </row>
    <row r="11" spans="1:21" x14ac:dyDescent="0.2">
      <c r="A11" s="329" t="str">
        <f>name!D6</f>
        <v>21 Science, research, engineering and technology professionals</v>
      </c>
      <c r="B11" s="330">
        <v>2.6282773128176622</v>
      </c>
      <c r="C11" s="330">
        <v>13.422378253699506</v>
      </c>
      <c r="D11" s="330">
        <f t="shared" si="0"/>
        <v>16.050655566517168</v>
      </c>
      <c r="E11" s="331"/>
      <c r="F11" s="330">
        <v>3.6915464678215919</v>
      </c>
      <c r="G11" s="330">
        <v>16.594022824615926</v>
      </c>
      <c r="H11" s="330">
        <f t="shared" si="1"/>
        <v>20.285569292437518</v>
      </c>
      <c r="I11" s="331"/>
      <c r="J11" s="330">
        <v>5.373212272473638</v>
      </c>
      <c r="K11" s="330">
        <v>18.346800092365104</v>
      </c>
      <c r="L11" s="330">
        <f t="shared" si="2"/>
        <v>23.720012364838741</v>
      </c>
      <c r="M11" s="236"/>
      <c r="N11" s="328">
        <f t="shared" si="3"/>
        <v>7.0304695362684466</v>
      </c>
      <c r="O11" s="328">
        <f t="shared" si="4"/>
        <v>2.5341126331305475</v>
      </c>
      <c r="P11" s="328"/>
      <c r="Q11" s="328">
        <f t="shared" si="5"/>
        <v>4.3336598416046979</v>
      </c>
      <c r="R11" s="328">
        <f t="shared" si="6"/>
        <v>0.67166305792918379</v>
      </c>
      <c r="S11" s="327"/>
      <c r="T11" s="328">
        <f t="shared" si="7"/>
        <v>4.7945953405812869</v>
      </c>
      <c r="U11" s="328">
        <f t="shared" si="8"/>
        <v>1.0481842591372637</v>
      </c>
    </row>
    <row r="12" spans="1:21" x14ac:dyDescent="0.2">
      <c r="A12" s="329" t="str">
        <f>name!D7</f>
        <v>22 Health professionals</v>
      </c>
      <c r="B12" s="330">
        <v>10.69774119995518</v>
      </c>
      <c r="C12" s="330">
        <v>3.2907199021858453</v>
      </c>
      <c r="D12" s="330">
        <f t="shared" si="0"/>
        <v>13.988461102141025</v>
      </c>
      <c r="E12" s="331"/>
      <c r="F12" s="330">
        <v>12.647284052869354</v>
      </c>
      <c r="G12" s="330">
        <v>4.3428709213141143</v>
      </c>
      <c r="H12" s="330">
        <f t="shared" si="1"/>
        <v>16.990154974183469</v>
      </c>
      <c r="I12" s="331"/>
      <c r="J12" s="330">
        <v>15.119551463247504</v>
      </c>
      <c r="K12" s="330">
        <v>5.0004657404726114</v>
      </c>
      <c r="L12" s="330">
        <f t="shared" si="2"/>
        <v>20.120017203720117</v>
      </c>
      <c r="M12" s="236"/>
      <c r="N12" s="328">
        <f t="shared" si="3"/>
        <v>3.4048805111877467</v>
      </c>
      <c r="O12" s="328">
        <f t="shared" si="4"/>
        <v>1.1974204412248612</v>
      </c>
      <c r="P12" s="328"/>
      <c r="Q12" s="328">
        <f t="shared" si="5"/>
        <v>5.7054065133130161</v>
      </c>
      <c r="R12" s="328">
        <f t="shared" si="6"/>
        <v>0.94440108201148121</v>
      </c>
      <c r="S12" s="327"/>
      <c r="T12" s="328">
        <f t="shared" si="7"/>
        <v>3.9645983654007955</v>
      </c>
      <c r="U12" s="328">
        <f t="shared" si="8"/>
        <v>1.1335845439714998</v>
      </c>
    </row>
    <row r="13" spans="1:21" x14ac:dyDescent="0.2">
      <c r="A13" s="329" t="str">
        <f>name!D8</f>
        <v>23 Teaching and other educational professionals</v>
      </c>
      <c r="B13" s="330">
        <v>8.4235408461953032</v>
      </c>
      <c r="C13" s="330">
        <v>4.2307345306660364</v>
      </c>
      <c r="D13" s="330">
        <f t="shared" si="0"/>
        <v>12.654275376861339</v>
      </c>
      <c r="E13" s="331"/>
      <c r="F13" s="330">
        <v>9.2399946484677944</v>
      </c>
      <c r="G13" s="330">
        <v>4.4138286717996191</v>
      </c>
      <c r="H13" s="330">
        <f t="shared" si="1"/>
        <v>13.653823320267414</v>
      </c>
      <c r="I13" s="331"/>
      <c r="J13" s="330">
        <v>11.244279938009131</v>
      </c>
      <c r="K13" s="330">
        <v>5.2334211924722895</v>
      </c>
      <c r="L13" s="330">
        <f t="shared" si="2"/>
        <v>16.477701130481421</v>
      </c>
      <c r="M13" s="236"/>
      <c r="N13" s="328">
        <f t="shared" si="3"/>
        <v>1.8674434109814619</v>
      </c>
      <c r="O13" s="328">
        <f t="shared" si="4"/>
        <v>1.317390406825214</v>
      </c>
      <c r="P13" s="328"/>
      <c r="Q13" s="328">
        <f t="shared" si="5"/>
        <v>0.85093739300250437</v>
      </c>
      <c r="R13" s="328">
        <f t="shared" si="6"/>
        <v>1.1419558952768583</v>
      </c>
      <c r="S13" s="327"/>
      <c r="T13" s="328">
        <f t="shared" si="7"/>
        <v>1.5321071750885373</v>
      </c>
      <c r="U13" s="328">
        <f t="shared" si="8"/>
        <v>1.2611424406818061</v>
      </c>
    </row>
    <row r="14" spans="1:21" x14ac:dyDescent="0.2">
      <c r="A14" s="329" t="str">
        <f>name!D9</f>
        <v>24 Business, media and public service professionals</v>
      </c>
      <c r="B14" s="330">
        <v>6.2000512506871228</v>
      </c>
      <c r="C14" s="330">
        <v>9.5164781743416285</v>
      </c>
      <c r="D14" s="330">
        <f t="shared" si="0"/>
        <v>15.716529425028751</v>
      </c>
      <c r="E14" s="331"/>
      <c r="F14" s="330">
        <v>8.7288866123575364</v>
      </c>
      <c r="G14" s="330">
        <v>12.486683033204239</v>
      </c>
      <c r="H14" s="330">
        <f t="shared" si="1"/>
        <v>21.215569645561775</v>
      </c>
      <c r="I14" s="331"/>
      <c r="J14" s="330">
        <v>11.607830228771503</v>
      </c>
      <c r="K14" s="330">
        <v>15.579074173894558</v>
      </c>
      <c r="L14" s="330">
        <f t="shared" si="2"/>
        <v>27.186904402666059</v>
      </c>
      <c r="M14" s="236"/>
      <c r="N14" s="328">
        <f t="shared" si="3"/>
        <v>7.08107303967902</v>
      </c>
      <c r="O14" s="328">
        <f t="shared" si="4"/>
        <v>1.9184506692465852</v>
      </c>
      <c r="P14" s="328"/>
      <c r="Q14" s="328">
        <f t="shared" si="5"/>
        <v>5.5830409873010911</v>
      </c>
      <c r="R14" s="328">
        <f t="shared" si="6"/>
        <v>1.4860393522752924</v>
      </c>
      <c r="S14" s="327"/>
      <c r="T14" s="328">
        <f t="shared" si="7"/>
        <v>6.1841291103190699</v>
      </c>
      <c r="U14" s="328">
        <f t="shared" si="8"/>
        <v>1.6670770141107294</v>
      </c>
    </row>
    <row r="15" spans="1:21" x14ac:dyDescent="0.2">
      <c r="A15" s="329" t="str">
        <f>name!D10</f>
        <v>31 Science, engineering and technology associate professionals</v>
      </c>
      <c r="B15" s="330">
        <v>1.2054234718531607</v>
      </c>
      <c r="C15" s="330">
        <v>3.9453461766956295</v>
      </c>
      <c r="D15" s="330">
        <f t="shared" si="0"/>
        <v>5.1507696485487902</v>
      </c>
      <c r="E15" s="331"/>
      <c r="F15" s="330">
        <v>1.5842488959992522</v>
      </c>
      <c r="G15" s="330">
        <v>5.1145810559148961</v>
      </c>
      <c r="H15" s="330">
        <f t="shared" si="1"/>
        <v>6.6988299519141483</v>
      </c>
      <c r="I15" s="331"/>
      <c r="J15" s="330">
        <v>1.9567363353287521</v>
      </c>
      <c r="K15" s="330">
        <v>4.3618348927496005</v>
      </c>
      <c r="L15" s="330">
        <f t="shared" si="2"/>
        <v>6.318571228078353</v>
      </c>
      <c r="M15" s="236"/>
      <c r="N15" s="328">
        <f t="shared" si="3"/>
        <v>5.617711699424377</v>
      </c>
      <c r="O15" s="328">
        <f t="shared" si="4"/>
        <v>1.4177395240681401</v>
      </c>
      <c r="P15" s="328"/>
      <c r="Q15" s="328">
        <f t="shared" si="5"/>
        <v>5.3282794601051897</v>
      </c>
      <c r="R15" s="328">
        <f t="shared" si="6"/>
        <v>-1.0557387103764637</v>
      </c>
      <c r="S15" s="327"/>
      <c r="T15" s="328">
        <f t="shared" si="7"/>
        <v>5.3963000333218547</v>
      </c>
      <c r="U15" s="328">
        <f t="shared" si="8"/>
        <v>-0.38884048998284459</v>
      </c>
    </row>
    <row r="16" spans="1:21" x14ac:dyDescent="0.2">
      <c r="A16" s="329" t="str">
        <f>name!D11</f>
        <v>32 Health and social care associate professionals</v>
      </c>
      <c r="B16" s="330">
        <v>4.5203848793154249</v>
      </c>
      <c r="C16" s="330">
        <v>1.3643947889928636</v>
      </c>
      <c r="D16" s="330">
        <f t="shared" si="0"/>
        <v>5.8847796683082887</v>
      </c>
      <c r="E16" s="331"/>
      <c r="F16" s="330">
        <v>5.4192937847573175</v>
      </c>
      <c r="G16" s="330">
        <v>1.5823740782460134</v>
      </c>
      <c r="H16" s="330">
        <f t="shared" si="1"/>
        <v>7.0016678630033304</v>
      </c>
      <c r="I16" s="331"/>
      <c r="J16" s="330">
        <v>6.3426755206917962</v>
      </c>
      <c r="K16" s="330">
        <v>1.5542900133034434</v>
      </c>
      <c r="L16" s="330">
        <f t="shared" si="2"/>
        <v>7.8969655339952398</v>
      </c>
      <c r="M16" s="236"/>
      <c r="N16" s="328">
        <f t="shared" si="3"/>
        <v>3.6939590743831019</v>
      </c>
      <c r="O16" s="328">
        <f t="shared" si="4"/>
        <v>1.0544214315411082</v>
      </c>
      <c r="P16" s="328"/>
      <c r="Q16" s="328">
        <f t="shared" si="5"/>
        <v>3.0086799071978865</v>
      </c>
      <c r="R16" s="328">
        <f t="shared" si="6"/>
        <v>-0.11931171478098967</v>
      </c>
      <c r="S16" s="327"/>
      <c r="T16" s="328">
        <f t="shared" si="7"/>
        <v>3.5366859223108449</v>
      </c>
      <c r="U16" s="328">
        <f t="shared" si="8"/>
        <v>0.80542751720720229</v>
      </c>
    </row>
    <row r="17" spans="1:21" x14ac:dyDescent="0.2">
      <c r="A17" s="329" t="str">
        <f>name!D12</f>
        <v>33 Protective service occupations</v>
      </c>
      <c r="B17" s="330">
        <v>0.82102380337870984</v>
      </c>
      <c r="C17" s="330">
        <v>2.667424099798124</v>
      </c>
      <c r="D17" s="330">
        <f t="shared" si="0"/>
        <v>3.4884479031768336</v>
      </c>
      <c r="E17" s="331"/>
      <c r="F17" s="330">
        <v>0.99340534617895826</v>
      </c>
      <c r="G17" s="330">
        <v>2.6234203545849382</v>
      </c>
      <c r="H17" s="330">
        <f t="shared" si="1"/>
        <v>3.6168257007638962</v>
      </c>
      <c r="I17" s="331"/>
      <c r="J17" s="330">
        <v>1.7856103218720598</v>
      </c>
      <c r="K17" s="330">
        <v>3.344288319882994</v>
      </c>
      <c r="L17" s="330">
        <f t="shared" si="2"/>
        <v>5.1298986417550534</v>
      </c>
      <c r="M17" s="236"/>
      <c r="N17" s="328">
        <f t="shared" si="3"/>
        <v>3.8853121048419315</v>
      </c>
      <c r="O17" s="328">
        <f t="shared" si="4"/>
        <v>3.9865922908553619</v>
      </c>
      <c r="P17" s="328"/>
      <c r="Q17" s="328">
        <f t="shared" si="5"/>
        <v>-0.33213331057582174</v>
      </c>
      <c r="R17" s="328">
        <f t="shared" si="6"/>
        <v>1.6316684321909802</v>
      </c>
      <c r="S17" s="327"/>
      <c r="T17" s="328">
        <f t="shared" si="7"/>
        <v>0.72541553289751093</v>
      </c>
      <c r="U17" s="328">
        <f t="shared" si="8"/>
        <v>2.3572824366216327</v>
      </c>
    </row>
    <row r="18" spans="1:21" x14ac:dyDescent="0.2">
      <c r="A18" s="329" t="str">
        <f>name!D13</f>
        <v>34 Culture, media and sports occupations</v>
      </c>
      <c r="B18" s="330">
        <v>2.2183466208973401</v>
      </c>
      <c r="C18" s="330">
        <v>3.3085075514317031</v>
      </c>
      <c r="D18" s="330">
        <f t="shared" si="0"/>
        <v>5.5268541723290436</v>
      </c>
      <c r="E18" s="331"/>
      <c r="F18" s="330">
        <v>2.3803145880826349</v>
      </c>
      <c r="G18" s="330">
        <v>3.5787994141905619</v>
      </c>
      <c r="H18" s="330">
        <f t="shared" si="1"/>
        <v>5.9591140022731963</v>
      </c>
      <c r="I18" s="331"/>
      <c r="J18" s="330">
        <v>2.5561057791311459</v>
      </c>
      <c r="K18" s="330">
        <v>3.6655274574732708</v>
      </c>
      <c r="L18" s="330">
        <f t="shared" si="2"/>
        <v>6.2216332366044167</v>
      </c>
      <c r="M18" s="236"/>
      <c r="N18" s="328">
        <f t="shared" si="3"/>
        <v>1.4193891263401426</v>
      </c>
      <c r="O18" s="328">
        <f t="shared" si="4"/>
        <v>0.47614506164288528</v>
      </c>
      <c r="P18" s="327"/>
      <c r="Q18" s="328">
        <f t="shared" si="5"/>
        <v>1.583002569915859</v>
      </c>
      <c r="R18" s="328">
        <f t="shared" si="6"/>
        <v>0.15975986322049884</v>
      </c>
      <c r="S18" s="327"/>
      <c r="T18" s="328">
        <f t="shared" si="7"/>
        <v>1.5174587363522951</v>
      </c>
      <c r="U18" s="328">
        <f t="shared" si="8"/>
        <v>0.28781765414243043</v>
      </c>
    </row>
    <row r="19" spans="1:21" x14ac:dyDescent="0.2">
      <c r="A19" s="329" t="str">
        <f>name!D14</f>
        <v>35 Business and public service associate professionals</v>
      </c>
      <c r="B19" s="330">
        <v>8.0494852612897176</v>
      </c>
      <c r="C19" s="330">
        <v>9.9026958858071001</v>
      </c>
      <c r="D19" s="330">
        <f t="shared" si="0"/>
        <v>17.952181147096816</v>
      </c>
      <c r="E19" s="331"/>
      <c r="F19" s="330">
        <v>9.3239525658269429</v>
      </c>
      <c r="G19" s="330">
        <v>11.003712519538848</v>
      </c>
      <c r="H19" s="330">
        <f t="shared" si="1"/>
        <v>20.327665085365791</v>
      </c>
      <c r="I19" s="331"/>
      <c r="J19" s="330">
        <v>10.491289298767192</v>
      </c>
      <c r="K19" s="330">
        <v>10.35555534674597</v>
      </c>
      <c r="L19" s="330">
        <f t="shared" si="2"/>
        <v>20.846844645513162</v>
      </c>
      <c r="M19" s="236"/>
      <c r="N19" s="328">
        <f t="shared" si="3"/>
        <v>2.9832015744269968</v>
      </c>
      <c r="O19" s="328">
        <f t="shared" si="4"/>
        <v>0.78949143340993899</v>
      </c>
      <c r="P19" s="327"/>
      <c r="Q19" s="328">
        <f t="shared" si="5"/>
        <v>2.1308999297316555</v>
      </c>
      <c r="R19" s="328">
        <f t="shared" si="6"/>
        <v>-0.40391269240747096</v>
      </c>
      <c r="S19" s="327"/>
      <c r="T19" s="328">
        <f t="shared" si="7"/>
        <v>2.5165671319085758</v>
      </c>
      <c r="U19" s="328">
        <f t="shared" si="8"/>
        <v>0.168273624746762</v>
      </c>
    </row>
    <row r="20" spans="1:21" x14ac:dyDescent="0.2">
      <c r="A20" s="329" t="str">
        <f>name!D15</f>
        <v>41 Administrative occupations</v>
      </c>
      <c r="B20" s="330">
        <v>22.362548214993605</v>
      </c>
      <c r="C20" s="330">
        <v>10.323371852311514</v>
      </c>
      <c r="D20" s="330">
        <f t="shared" si="0"/>
        <v>32.685920067305119</v>
      </c>
      <c r="E20" s="331"/>
      <c r="F20" s="330">
        <v>21.770196924175035</v>
      </c>
      <c r="G20" s="330">
        <v>11.640422340589616</v>
      </c>
      <c r="H20" s="330">
        <f t="shared" si="1"/>
        <v>33.410619264764648</v>
      </c>
      <c r="I20" s="331"/>
      <c r="J20" s="330">
        <v>17.3835095055835</v>
      </c>
      <c r="K20" s="330">
        <v>12.696041622114677</v>
      </c>
      <c r="L20" s="330">
        <f t="shared" si="2"/>
        <v>30.079551127698178</v>
      </c>
      <c r="M20" s="236"/>
      <c r="N20" s="328">
        <f t="shared" si="3"/>
        <v>-0.53547487518416093</v>
      </c>
      <c r="O20" s="328">
        <f t="shared" si="4"/>
        <v>-1.4889366890669997</v>
      </c>
      <c r="P20" s="327"/>
      <c r="Q20" s="328">
        <f t="shared" si="5"/>
        <v>2.4305331768890825</v>
      </c>
      <c r="R20" s="328">
        <f t="shared" si="6"/>
        <v>0.58038800517270506</v>
      </c>
      <c r="S20" s="327"/>
      <c r="T20" s="328">
        <f t="shared" si="7"/>
        <v>0.43955090978256006</v>
      </c>
      <c r="U20" s="328">
        <f t="shared" si="8"/>
        <v>-0.69774249542288169</v>
      </c>
    </row>
    <row r="21" spans="1:21" x14ac:dyDescent="0.2">
      <c r="A21" s="329" t="str">
        <f>name!D16</f>
        <v>42 Secretarial and related occupations</v>
      </c>
      <c r="B21" s="330">
        <v>6.9886979430466925</v>
      </c>
      <c r="C21" s="330">
        <v>0.70441652353892292</v>
      </c>
      <c r="D21" s="330">
        <f t="shared" si="0"/>
        <v>7.693114466585615</v>
      </c>
      <c r="E21" s="331"/>
      <c r="F21" s="330">
        <v>6.2637851271550922</v>
      </c>
      <c r="G21" s="330">
        <v>0.50935938393299707</v>
      </c>
      <c r="H21" s="330">
        <f t="shared" si="1"/>
        <v>6.7731445110880895</v>
      </c>
      <c r="I21" s="331"/>
      <c r="J21" s="330">
        <v>4.2720812132118535</v>
      </c>
      <c r="K21" s="330">
        <v>0.82765386249125639</v>
      </c>
      <c r="L21" s="330">
        <f t="shared" si="2"/>
        <v>5.0997350757031104</v>
      </c>
      <c r="M21" s="236"/>
      <c r="N21" s="328">
        <f t="shared" si="3"/>
        <v>-2.1663816274406278</v>
      </c>
      <c r="O21" s="328">
        <f t="shared" si="4"/>
        <v>-2.5189549097353048</v>
      </c>
      <c r="P21" s="327"/>
      <c r="Q21" s="328">
        <f t="shared" si="5"/>
        <v>-6.2785594374870968</v>
      </c>
      <c r="R21" s="328">
        <f t="shared" si="6"/>
        <v>3.2892115549074452</v>
      </c>
      <c r="S21" s="327"/>
      <c r="T21" s="328">
        <f t="shared" si="7"/>
        <v>-2.5150373847326879</v>
      </c>
      <c r="U21" s="328">
        <f t="shared" si="8"/>
        <v>-1.8740626769383928</v>
      </c>
    </row>
    <row r="22" spans="1:21" x14ac:dyDescent="0.2">
      <c r="A22" s="329" t="str">
        <f>name!D17</f>
        <v>51 Skilled agricultural and related trades</v>
      </c>
      <c r="B22" s="330">
        <v>1.1718668804091794</v>
      </c>
      <c r="C22" s="330">
        <v>7.8122570292314419</v>
      </c>
      <c r="D22" s="330">
        <f t="shared" si="0"/>
        <v>8.9841239096406209</v>
      </c>
      <c r="E22" s="331"/>
      <c r="F22" s="330">
        <v>1.3913479739313963</v>
      </c>
      <c r="G22" s="330">
        <v>5.0171239578356195</v>
      </c>
      <c r="H22" s="330">
        <f t="shared" si="1"/>
        <v>6.408471931767016</v>
      </c>
      <c r="I22" s="331"/>
      <c r="J22" s="330">
        <v>1.6331930863123076</v>
      </c>
      <c r="K22" s="330">
        <v>4.8811717969742903</v>
      </c>
      <c r="L22" s="330">
        <f t="shared" si="2"/>
        <v>6.5143648832865981</v>
      </c>
      <c r="M22" s="236"/>
      <c r="N22" s="328">
        <f t="shared" si="3"/>
        <v>3.4931238461648695</v>
      </c>
      <c r="O22" s="328">
        <f t="shared" si="4"/>
        <v>1.0741547572122867</v>
      </c>
      <c r="P22" s="327"/>
      <c r="Q22" s="328">
        <f t="shared" si="5"/>
        <v>-8.4758589883569648</v>
      </c>
      <c r="R22" s="328">
        <f t="shared" si="6"/>
        <v>-0.18297599036629641</v>
      </c>
      <c r="S22" s="327"/>
      <c r="T22" s="328">
        <f t="shared" si="7"/>
        <v>-6.5335493866278238</v>
      </c>
      <c r="U22" s="328">
        <f t="shared" si="8"/>
        <v>0.10931881746440997</v>
      </c>
    </row>
    <row r="23" spans="1:21" x14ac:dyDescent="0.2">
      <c r="A23" s="329" t="str">
        <f>name!D18</f>
        <v>52 Skilled metal, electrical and electronic trades</v>
      </c>
      <c r="B23" s="330">
        <v>0.22909819262976522</v>
      </c>
      <c r="C23" s="330">
        <v>16.506018993226125</v>
      </c>
      <c r="D23" s="330">
        <f t="shared" si="0"/>
        <v>16.735117185855891</v>
      </c>
      <c r="E23" s="331"/>
      <c r="F23" s="330">
        <v>0.31507826012859486</v>
      </c>
      <c r="G23" s="330">
        <v>14.806388081501494</v>
      </c>
      <c r="H23" s="330">
        <f t="shared" si="1"/>
        <v>15.121466341630089</v>
      </c>
      <c r="I23" s="331"/>
      <c r="J23" s="330">
        <v>0.8510458428348594</v>
      </c>
      <c r="K23" s="330">
        <v>13.18941944571076</v>
      </c>
      <c r="L23" s="330">
        <f t="shared" si="2"/>
        <v>14.040465288545619</v>
      </c>
      <c r="M23" s="236"/>
      <c r="N23" s="328">
        <f t="shared" si="3"/>
        <v>6.5808931013267902</v>
      </c>
      <c r="O23" s="328">
        <f t="shared" si="4"/>
        <v>6.8486323787344316</v>
      </c>
      <c r="P23" s="327"/>
      <c r="Q23" s="328">
        <f t="shared" si="5"/>
        <v>-2.1498811386291394</v>
      </c>
      <c r="R23" s="328">
        <f t="shared" si="6"/>
        <v>-0.7679941631276499</v>
      </c>
      <c r="S23" s="327"/>
      <c r="T23" s="328">
        <f t="shared" si="7"/>
        <v>-2.0074566181729869</v>
      </c>
      <c r="U23" s="328">
        <f t="shared" si="8"/>
        <v>-0.49325818694554435</v>
      </c>
    </row>
    <row r="24" spans="1:21" x14ac:dyDescent="0.2">
      <c r="A24" s="329" t="str">
        <f>name!D19</f>
        <v>53 Skilled construction and building trades</v>
      </c>
      <c r="B24" s="330">
        <v>0.16390016498932161</v>
      </c>
      <c r="C24" s="330">
        <v>12.116482098552373</v>
      </c>
      <c r="D24" s="330">
        <f t="shared" si="0"/>
        <v>12.280382263541695</v>
      </c>
      <c r="E24" s="331"/>
      <c r="F24" s="330">
        <v>0.19654885757376747</v>
      </c>
      <c r="G24" s="330">
        <v>12.507887545768314</v>
      </c>
      <c r="H24" s="330">
        <f t="shared" si="1"/>
        <v>12.704436403342081</v>
      </c>
      <c r="I24" s="331"/>
      <c r="J24" s="330">
        <v>0.2305188197200666</v>
      </c>
      <c r="K24" s="330">
        <v>11.138656966591814</v>
      </c>
      <c r="L24" s="330">
        <f t="shared" si="2"/>
        <v>11.36917578631188</v>
      </c>
      <c r="M24" s="236"/>
      <c r="N24" s="328">
        <f t="shared" si="3"/>
        <v>3.6998735031568586</v>
      </c>
      <c r="O24" s="328">
        <f t="shared" si="4"/>
        <v>1.0684776651145755</v>
      </c>
      <c r="P24" s="327"/>
      <c r="Q24" s="328">
        <f t="shared" si="5"/>
        <v>0.63788117867464855</v>
      </c>
      <c r="R24" s="328">
        <f t="shared" si="6"/>
        <v>-0.76993920746379896</v>
      </c>
      <c r="S24" s="327"/>
      <c r="T24" s="328">
        <f t="shared" si="7"/>
        <v>0.68127427416360131</v>
      </c>
      <c r="U24" s="328">
        <f t="shared" si="8"/>
        <v>-0.73756944492693322</v>
      </c>
    </row>
    <row r="25" spans="1:21" x14ac:dyDescent="0.2">
      <c r="A25" s="329" t="str">
        <f>name!D20</f>
        <v>54 Textiles, printing and other skilled trades</v>
      </c>
      <c r="B25" s="330">
        <v>2.4792707085706684</v>
      </c>
      <c r="C25" s="330">
        <v>4.5787199350193042</v>
      </c>
      <c r="D25" s="330">
        <f t="shared" si="0"/>
        <v>7.0579906435899726</v>
      </c>
      <c r="E25" s="331"/>
      <c r="F25" s="330">
        <v>2.6290581908654</v>
      </c>
      <c r="G25" s="330">
        <v>3.8550848723079834</v>
      </c>
      <c r="H25" s="330">
        <f t="shared" si="1"/>
        <v>6.4841430631733834</v>
      </c>
      <c r="I25" s="331"/>
      <c r="J25" s="330">
        <v>2.7138432814849192</v>
      </c>
      <c r="K25" s="330">
        <v>3.5218925109576631</v>
      </c>
      <c r="L25" s="330">
        <f t="shared" si="2"/>
        <v>6.2357357924425827</v>
      </c>
      <c r="M25" s="236"/>
      <c r="N25" s="328">
        <f t="shared" si="3"/>
        <v>1.1801339126143784</v>
      </c>
      <c r="O25" s="328">
        <f t="shared" si="4"/>
        <v>0.21182493632638799</v>
      </c>
      <c r="P25" s="327"/>
      <c r="Q25" s="328">
        <f t="shared" si="5"/>
        <v>-3.3820156972208526</v>
      </c>
      <c r="R25" s="328">
        <f t="shared" si="6"/>
        <v>-0.60081804381219017</v>
      </c>
      <c r="S25" s="327"/>
      <c r="T25" s="328">
        <f t="shared" si="7"/>
        <v>-1.681713275847585</v>
      </c>
      <c r="U25" s="328">
        <f t="shared" si="8"/>
        <v>-0.26008176964129603</v>
      </c>
    </row>
    <row r="26" spans="1:21" x14ac:dyDescent="0.2">
      <c r="A26" s="329" t="str">
        <f>name!D21</f>
        <v>61 Caring personal service occupations</v>
      </c>
      <c r="B26" s="330">
        <v>22.337705769921303</v>
      </c>
      <c r="C26" s="330">
        <v>2.8759422234008665</v>
      </c>
      <c r="D26" s="330">
        <f t="shared" si="0"/>
        <v>25.213647993322169</v>
      </c>
      <c r="E26" s="331"/>
      <c r="F26" s="330">
        <v>22.370183695189631</v>
      </c>
      <c r="G26" s="330">
        <v>2.8020441438932679</v>
      </c>
      <c r="H26" s="330">
        <f t="shared" si="1"/>
        <v>25.1722278390829</v>
      </c>
      <c r="I26" s="331"/>
      <c r="J26" s="330">
        <v>26.197787648709774</v>
      </c>
      <c r="K26" s="330">
        <v>3.9570595038953074</v>
      </c>
      <c r="L26" s="330">
        <f t="shared" si="2"/>
        <v>30.154847152605083</v>
      </c>
      <c r="M26" s="236"/>
      <c r="N26" s="328">
        <f t="shared" si="3"/>
        <v>2.9062119038969492E-2</v>
      </c>
      <c r="O26" s="328">
        <f t="shared" si="4"/>
        <v>1.0585364666404473</v>
      </c>
      <c r="P26" s="327"/>
      <c r="Q26" s="328">
        <f t="shared" si="5"/>
        <v>-0.51927007193466324</v>
      </c>
      <c r="R26" s="328">
        <f t="shared" si="6"/>
        <v>2.3276908544115571</v>
      </c>
      <c r="S26" s="327"/>
      <c r="T26" s="328">
        <f t="shared" si="7"/>
        <v>-3.2876955033911415E-2</v>
      </c>
      <c r="U26" s="328">
        <f t="shared" si="8"/>
        <v>1.2113066839212649</v>
      </c>
    </row>
    <row r="27" spans="1:21" x14ac:dyDescent="0.2">
      <c r="A27" s="329" t="str">
        <f>name!D22</f>
        <v>62 Leisure, travel and related personal service occupations</v>
      </c>
      <c r="B27" s="330">
        <v>5.8048631931310313</v>
      </c>
      <c r="C27" s="330">
        <v>2.0126196303195285</v>
      </c>
      <c r="D27" s="330">
        <f t="shared" si="0"/>
        <v>7.8174828234505593</v>
      </c>
      <c r="E27" s="331"/>
      <c r="F27" s="330">
        <v>4.5892619814258362</v>
      </c>
      <c r="G27" s="330">
        <v>1.8602560274433351</v>
      </c>
      <c r="H27" s="330">
        <f t="shared" si="1"/>
        <v>6.4495180088691715</v>
      </c>
      <c r="I27" s="331"/>
      <c r="J27" s="330">
        <v>4.7798889871597421</v>
      </c>
      <c r="K27" s="330">
        <v>2.0275471161568905</v>
      </c>
      <c r="L27" s="330">
        <f t="shared" si="2"/>
        <v>6.8074361033166326</v>
      </c>
      <c r="M27" s="236"/>
      <c r="N27" s="328">
        <f t="shared" si="3"/>
        <v>-4.5908180206802545</v>
      </c>
      <c r="O27" s="328">
        <f t="shared" si="4"/>
        <v>0.27168906765526746</v>
      </c>
      <c r="P27" s="327"/>
      <c r="Q27" s="328">
        <f t="shared" si="5"/>
        <v>-1.5621310540780753</v>
      </c>
      <c r="R27" s="328">
        <f t="shared" si="6"/>
        <v>0.5757351399192645</v>
      </c>
      <c r="S27" s="327"/>
      <c r="T27" s="328">
        <f t="shared" si="7"/>
        <v>-3.7740815925699778</v>
      </c>
      <c r="U27" s="328">
        <f t="shared" si="8"/>
        <v>0.36071674653392893</v>
      </c>
    </row>
    <row r="28" spans="1:21" x14ac:dyDescent="0.2">
      <c r="A28" s="329" t="str">
        <f>name!D23</f>
        <v>63 Community and civil enforcement occupations</v>
      </c>
      <c r="B28" s="330">
        <v>7.9875979568919758E-2</v>
      </c>
      <c r="C28" s="330">
        <v>0.25021758092577945</v>
      </c>
      <c r="D28" s="330">
        <f t="shared" si="0"/>
        <v>0.33009356049469918</v>
      </c>
      <c r="E28" s="331"/>
      <c r="F28" s="330">
        <v>8.3122549465286882E-2</v>
      </c>
      <c r="G28" s="330">
        <v>0.26449606669515918</v>
      </c>
      <c r="H28" s="330">
        <f t="shared" si="1"/>
        <v>0.34761861616044609</v>
      </c>
      <c r="I28" s="331"/>
      <c r="J28" s="330">
        <v>0.11122563482691271</v>
      </c>
      <c r="K28" s="330">
        <v>0.20479543686008497</v>
      </c>
      <c r="L28" s="330">
        <f>SUM(J28:K28)</f>
        <v>0.31602107168699767</v>
      </c>
      <c r="M28" s="236"/>
      <c r="N28" s="328">
        <f t="shared" si="3"/>
        <v>0.79999987465710909</v>
      </c>
      <c r="O28" s="328">
        <f t="shared" si="4"/>
        <v>1.9606047132697313</v>
      </c>
      <c r="P28" s="327"/>
      <c r="Q28" s="328">
        <f t="shared" si="5"/>
        <v>1.1160927049424174</v>
      </c>
      <c r="R28" s="328">
        <f t="shared" si="6"/>
        <v>-1.690971621573889</v>
      </c>
      <c r="S28" s="327"/>
      <c r="T28" s="328">
        <f t="shared" si="7"/>
        <v>1.0399667988961969</v>
      </c>
      <c r="U28" s="328">
        <f t="shared" si="8"/>
        <v>-0.63329984497151326</v>
      </c>
    </row>
    <row r="29" spans="1:21" x14ac:dyDescent="0.2">
      <c r="A29" s="329" t="str">
        <f>name!D24</f>
        <v>71 Sales occupations</v>
      </c>
      <c r="B29" s="330">
        <v>13.048480578236546</v>
      </c>
      <c r="C29" s="330">
        <v>8.6511652597163593</v>
      </c>
      <c r="D29" s="330">
        <f t="shared" si="0"/>
        <v>21.699645837952907</v>
      </c>
      <c r="E29" s="331"/>
      <c r="F29" s="330">
        <v>11.549609768973257</v>
      </c>
      <c r="G29" s="330">
        <v>8.6158399851629799</v>
      </c>
      <c r="H29" s="330">
        <f t="shared" si="1"/>
        <v>20.165449754136237</v>
      </c>
      <c r="I29" s="331"/>
      <c r="J29" s="330">
        <v>10.058114434072433</v>
      </c>
      <c r="K29" s="330">
        <v>7.8448287371286129</v>
      </c>
      <c r="L29" s="330">
        <f t="shared" si="2"/>
        <v>17.902943171201045</v>
      </c>
      <c r="M29" s="236"/>
      <c r="N29" s="328">
        <f t="shared" si="3"/>
        <v>-2.4108638993369125</v>
      </c>
      <c r="O29" s="328">
        <f t="shared" si="4"/>
        <v>-0.91757723024424864</v>
      </c>
      <c r="P29" s="327"/>
      <c r="Q29" s="328">
        <f t="shared" si="5"/>
        <v>-8.1799648220048926E-2</v>
      </c>
      <c r="R29" s="328">
        <f t="shared" si="6"/>
        <v>-0.62303644679129189</v>
      </c>
      <c r="S29" s="327"/>
      <c r="T29" s="328">
        <f t="shared" si="7"/>
        <v>-1.4558033569597839</v>
      </c>
      <c r="U29" s="328">
        <f t="shared" si="8"/>
        <v>-0.79023185072663038</v>
      </c>
    </row>
    <row r="30" spans="1:21" x14ac:dyDescent="0.2">
      <c r="A30" s="329" t="str">
        <f>name!D25</f>
        <v>72 Customer service occupations</v>
      </c>
      <c r="B30" s="330">
        <v>3.1940732580316666</v>
      </c>
      <c r="C30" s="330">
        <v>2.3984690500652617</v>
      </c>
      <c r="D30" s="330">
        <f t="shared" si="0"/>
        <v>5.5925423080969283</v>
      </c>
      <c r="E30" s="331"/>
      <c r="F30" s="330">
        <v>3.6564314046872335</v>
      </c>
      <c r="G30" s="330">
        <v>2.5968832335723007</v>
      </c>
      <c r="H30" s="330">
        <f t="shared" si="1"/>
        <v>6.2533146382595337</v>
      </c>
      <c r="I30" s="331"/>
      <c r="J30" s="330">
        <v>5.15041849394074</v>
      </c>
      <c r="K30" s="330">
        <v>4.4327206978593123</v>
      </c>
      <c r="L30" s="330">
        <f t="shared" si="2"/>
        <v>9.5831391918000524</v>
      </c>
      <c r="M30" s="236"/>
      <c r="N30" s="328">
        <f t="shared" si="3"/>
        <v>2.7406979110672358</v>
      </c>
      <c r="O30" s="328">
        <f t="shared" si="4"/>
        <v>2.3102170206640738</v>
      </c>
      <c r="P30" s="327"/>
      <c r="Q30" s="328">
        <f t="shared" si="5"/>
        <v>1.6023284109264679</v>
      </c>
      <c r="R30" s="328">
        <f t="shared" si="6"/>
        <v>3.6289735209960039</v>
      </c>
      <c r="S30" s="327"/>
      <c r="T30" s="328">
        <f t="shared" si="7"/>
        <v>2.2586842794914519</v>
      </c>
      <c r="U30" s="328">
        <f t="shared" si="8"/>
        <v>2.8868413175329621</v>
      </c>
    </row>
    <row r="31" spans="1:21" x14ac:dyDescent="0.2">
      <c r="A31" s="329" t="str">
        <f>name!D26</f>
        <v>81 Process, plant and machine operatives</v>
      </c>
      <c r="B31" s="330">
        <v>3.2153250576906065</v>
      </c>
      <c r="C31" s="330">
        <v>11.752458318998668</v>
      </c>
      <c r="D31" s="330">
        <f t="shared" si="0"/>
        <v>14.967783376689274</v>
      </c>
      <c r="E31" s="331"/>
      <c r="F31" s="330">
        <v>3.0718179598140476</v>
      </c>
      <c r="G31" s="330">
        <v>9.9459305134405369</v>
      </c>
      <c r="H31" s="330">
        <f t="shared" si="1"/>
        <v>13.017748473254585</v>
      </c>
      <c r="I31" s="331"/>
      <c r="J31" s="330">
        <v>3.9247045422300673</v>
      </c>
      <c r="K31" s="330">
        <v>11.560137189324209</v>
      </c>
      <c r="L31" s="330">
        <f t="shared" si="2"/>
        <v>15.484841731554276</v>
      </c>
      <c r="M31" s="236"/>
      <c r="N31" s="328">
        <f t="shared" si="3"/>
        <v>-0.90902126196832356</v>
      </c>
      <c r="O31" s="328">
        <f t="shared" si="4"/>
        <v>1.6468909507318497</v>
      </c>
      <c r="P31" s="327"/>
      <c r="Q31" s="328">
        <f t="shared" si="5"/>
        <v>-3.2828834713770849</v>
      </c>
      <c r="R31" s="328">
        <f t="shared" si="6"/>
        <v>1.0077052073633741</v>
      </c>
      <c r="S31" s="327"/>
      <c r="T31" s="328">
        <f t="shared" si="7"/>
        <v>-2.7531198366523957</v>
      </c>
      <c r="U31" s="328">
        <f t="shared" si="8"/>
        <v>1.1637049645269126</v>
      </c>
    </row>
    <row r="32" spans="1:21" x14ac:dyDescent="0.2">
      <c r="A32" s="329" t="str">
        <f>name!D27</f>
        <v>82 Transport and mobile machine drivers and operatives</v>
      </c>
      <c r="B32" s="330">
        <v>0.65659647469674143</v>
      </c>
      <c r="C32" s="330">
        <v>12.714324329736082</v>
      </c>
      <c r="D32" s="330">
        <f t="shared" si="0"/>
        <v>13.370920804432822</v>
      </c>
      <c r="E32" s="331"/>
      <c r="F32" s="330">
        <v>0.60306162837980481</v>
      </c>
      <c r="G32" s="330">
        <v>12.326204450751364</v>
      </c>
      <c r="H32" s="330">
        <f t="shared" si="1"/>
        <v>12.929266079131169</v>
      </c>
      <c r="I32" s="331"/>
      <c r="J32" s="330">
        <v>1.0728366140747634</v>
      </c>
      <c r="K32" s="330">
        <v>13.289528934136868</v>
      </c>
      <c r="L32" s="330">
        <f t="shared" si="2"/>
        <v>14.362365548211631</v>
      </c>
      <c r="M32" s="236"/>
      <c r="N32" s="328">
        <f t="shared" si="3"/>
        <v>-1.68661942518048</v>
      </c>
      <c r="O32" s="328">
        <f t="shared" si="4"/>
        <v>3.9149722694909572</v>
      </c>
      <c r="P32" s="327"/>
      <c r="Q32" s="328">
        <f t="shared" si="5"/>
        <v>-0.61811811097284286</v>
      </c>
      <c r="R32" s="328">
        <f t="shared" si="6"/>
        <v>0.5029203375402691</v>
      </c>
      <c r="S32" s="327"/>
      <c r="T32" s="328">
        <f t="shared" si="7"/>
        <v>-0.66952521717712488</v>
      </c>
      <c r="U32" s="328">
        <f t="shared" si="8"/>
        <v>0.70324692708945147</v>
      </c>
    </row>
    <row r="33" spans="1:21" x14ac:dyDescent="0.2">
      <c r="A33" s="329" t="str">
        <f>name!D28</f>
        <v>91 Elementary trades and related occupations</v>
      </c>
      <c r="B33" s="330">
        <v>2.3123582538359706</v>
      </c>
      <c r="C33" s="330">
        <v>6.1380559813411191</v>
      </c>
      <c r="D33" s="330">
        <f t="shared" si="0"/>
        <v>8.4504142351770888</v>
      </c>
      <c r="E33" s="331"/>
      <c r="F33" s="330">
        <v>1.5356043586938197</v>
      </c>
      <c r="G33" s="330">
        <v>4.8313950823348568</v>
      </c>
      <c r="H33" s="330">
        <f t="shared" si="1"/>
        <v>6.3669994410286765</v>
      </c>
      <c r="I33" s="331"/>
      <c r="J33" s="330">
        <v>1.1743319113881476</v>
      </c>
      <c r="K33" s="330">
        <v>4.0192386124709572</v>
      </c>
      <c r="L33" s="330">
        <f t="shared" si="2"/>
        <v>5.1935705238591048</v>
      </c>
      <c r="M33" s="236"/>
      <c r="N33" s="328">
        <f t="shared" si="3"/>
        <v>-7.8607138595276016</v>
      </c>
      <c r="O33" s="328">
        <f t="shared" si="4"/>
        <v>-1.7722713670773826</v>
      </c>
      <c r="P33" s="327"/>
      <c r="Q33" s="328">
        <f t="shared" si="5"/>
        <v>-4.6746646938233276</v>
      </c>
      <c r="R33" s="328">
        <f t="shared" si="6"/>
        <v>-1.2194554898017129</v>
      </c>
      <c r="S33" s="327"/>
      <c r="T33" s="328">
        <f t="shared" si="7"/>
        <v>-5.504448792683359</v>
      </c>
      <c r="U33" s="328">
        <f t="shared" si="8"/>
        <v>-1.3488660946173625</v>
      </c>
    </row>
    <row r="34" spans="1:21" x14ac:dyDescent="0.2">
      <c r="A34" s="329" t="str">
        <f>name!D29</f>
        <v>92 Elementary administration and service occupations</v>
      </c>
      <c r="B34" s="330">
        <v>15.866190293350462</v>
      </c>
      <c r="C34" s="330">
        <v>15.839167551784975</v>
      </c>
      <c r="D34" s="330">
        <f t="shared" ref="D34" si="9">SUM(B34:C34)</f>
        <v>31.705357845135438</v>
      </c>
      <c r="E34" s="331"/>
      <c r="F34" s="330">
        <v>14.890950913134681</v>
      </c>
      <c r="G34" s="330">
        <v>14.000292334642728</v>
      </c>
      <c r="H34" s="330">
        <f t="shared" ref="H34" si="10">SUM(F34:G34)</f>
        <v>28.89124324777741</v>
      </c>
      <c r="I34" s="331"/>
      <c r="J34" s="330">
        <v>14.541340365496401</v>
      </c>
      <c r="K34" s="330">
        <v>14.817511688940376</v>
      </c>
      <c r="L34" s="330">
        <f t="shared" ref="L34" si="11">SUM(J34:K34)</f>
        <v>29.358852054436777</v>
      </c>
      <c r="M34" s="236"/>
      <c r="N34" s="328">
        <f t="shared" si="3"/>
        <v>-1.2607203177647297</v>
      </c>
      <c r="O34" s="328">
        <f t="shared" si="4"/>
        <v>-0.15826166485384263</v>
      </c>
      <c r="P34" s="327"/>
      <c r="Q34" s="328">
        <f t="shared" si="5"/>
        <v>-2.4379425903212515</v>
      </c>
      <c r="R34" s="328">
        <f t="shared" si="6"/>
        <v>0.37892607034881731</v>
      </c>
      <c r="S34" s="327"/>
      <c r="T34" s="328">
        <f t="shared" si="7"/>
        <v>-1.8417709567841944</v>
      </c>
      <c r="U34" s="328">
        <f t="shared" si="8"/>
        <v>0.10709434923183991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153.84772339765297</v>
      </c>
      <c r="C36" s="333">
        <f t="shared" ref="C36:D36" si="12">SUM(C9:C34)</f>
        <v>185.4582766023471</v>
      </c>
      <c r="D36" s="333">
        <f t="shared" si="12"/>
        <v>339.3060000000001</v>
      </c>
      <c r="E36" s="333"/>
      <c r="F36" s="333">
        <f>SUM(F9:F34)</f>
        <v>161.06204629172234</v>
      </c>
      <c r="G36" s="333">
        <f t="shared" ref="G36:H36" si="13">SUM(G9:G34)</f>
        <v>189.38895370827774</v>
      </c>
      <c r="H36" s="333">
        <f t="shared" si="13"/>
        <v>350.45100000000014</v>
      </c>
      <c r="I36" s="333"/>
      <c r="J36" s="333">
        <f>SUM(J9:J34)</f>
        <v>176.33553401535315</v>
      </c>
      <c r="K36" s="333">
        <f t="shared" ref="K36:L36" si="14">SUM(K9:K34)</f>
        <v>200.47246598464679</v>
      </c>
      <c r="L36" s="333">
        <f t="shared" si="14"/>
        <v>376.80799999999994</v>
      </c>
      <c r="M36" s="258"/>
      <c r="N36" s="334">
        <f t="shared" si="3"/>
        <v>0.92074031956614899</v>
      </c>
      <c r="O36" s="334">
        <f>IF(F36&gt;0,(EXP(LN(J36/F36)/($J$6-$F$6))-1)*100,0)</f>
        <v>0.60582072845132284</v>
      </c>
      <c r="P36" s="335"/>
      <c r="Q36" s="334">
        <f t="shared" ref="Q36" si="15">IF(C36&gt;0,(EXP(LN(G36/C36)/($F$6-$B$6))-1)*100,0)</f>
        <v>0.42033943288897202</v>
      </c>
      <c r="R36" s="334">
        <f t="shared" ref="R36" si="16">IF(G36&gt;0,(EXP(LN(K36/G36)/($J$6-$F$6))-1)*100,0)</f>
        <v>0.37988008263676321</v>
      </c>
      <c r="S36" s="335"/>
      <c r="T36" s="334">
        <f t="shared" ref="T36" si="17">IF(D36&gt;0,(EXP(LN(H36/D36)/($F$6-$B$6))-1)*100,0)</f>
        <v>0.64846431068388277</v>
      </c>
      <c r="U36" s="334">
        <f t="shared" ref="U36" si="18">IF(H36&gt;0,(EXP(LN(L36/H36)/($J$6-$F$6))-1)*100,0)</f>
        <v>0.48460293684742251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The Marches</v>
      </c>
      <c r="Q1" s="19" t="str">
        <f>CONCATENATE("Occupation Table 5.1  Males: Employment Change by Status (SOC 2020), ",B$5,"-",L$5,", ",Info!B5)</f>
        <v>Occupation Table 5.1  Males: Employment Change by Status (SOC 2020), 2015-2035, The Marches</v>
      </c>
      <c r="AG1" s="19" t="str">
        <f>CONCATENATE("Occupation Table 5.2  Females: Employment Change by Status (SOC 2020), ",R$5,"-",AB$5,", ",Info!B5)</f>
        <v>Occupation Table 5.2  Females: Employment Change by Status (SOC 2020), 2015-2035, The Marches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20.502855342484903</v>
      </c>
      <c r="C8" s="11">
        <v>2.9749454480275483</v>
      </c>
      <c r="D8" s="11">
        <v>4.8307078782087265</v>
      </c>
      <c r="E8" s="11">
        <f>SUM(B8:D8)</f>
        <v>28.308508668721178</v>
      </c>
      <c r="F8" s="11"/>
      <c r="G8" s="11">
        <v>23.62989548372083</v>
      </c>
      <c r="H8" s="11">
        <v>4.7099967282524231</v>
      </c>
      <c r="I8" s="11">
        <v>5.8662203387908507</v>
      </c>
      <c r="J8" s="11">
        <f>SUM(G8:I8)</f>
        <v>34.206112550764104</v>
      </c>
      <c r="K8" s="11"/>
      <c r="L8" s="11">
        <v>27.592138840019523</v>
      </c>
      <c r="M8" s="11">
        <v>6.1992291656437351</v>
      </c>
      <c r="N8" s="11">
        <v>6.5950391040245506</v>
      </c>
      <c r="O8" s="11">
        <f>SUM(L8:N8)</f>
        <v>40.386407109687809</v>
      </c>
      <c r="Q8" s="10" t="str">
        <f>name!E4</f>
        <v>Managers, directors and senior officials</v>
      </c>
      <c r="R8" s="11">
        <v>14.54310728557839</v>
      </c>
      <c r="S8" s="11">
        <v>1.2865031323454301</v>
      </c>
      <c r="T8" s="11">
        <v>3.3063004626364845</v>
      </c>
      <c r="U8" s="11">
        <f>SUM(R8:T8)</f>
        <v>19.135910880560306</v>
      </c>
      <c r="V8" s="11"/>
      <c r="W8" s="11">
        <v>16.240725246018922</v>
      </c>
      <c r="X8" s="11">
        <v>2.1161448355245702</v>
      </c>
      <c r="Y8" s="11">
        <v>3.7121827334525368</v>
      </c>
      <c r="Z8" s="11">
        <f>SUM(W8:Y8)</f>
        <v>22.069052814996027</v>
      </c>
      <c r="AA8" s="11"/>
      <c r="AB8" s="11">
        <v>17.523774231341424</v>
      </c>
      <c r="AC8" s="11">
        <v>2.9917831804163662</v>
      </c>
      <c r="AD8" s="11">
        <v>4.1074472219160922</v>
      </c>
      <c r="AE8" s="11">
        <f>SUM(AB8:AD8)</f>
        <v>24.623004633673883</v>
      </c>
      <c r="AG8" s="10" t="str">
        <f>name!E4</f>
        <v>Managers, directors and senior officials</v>
      </c>
      <c r="AH8" s="11">
        <v>5.9597480569065127</v>
      </c>
      <c r="AI8" s="11">
        <v>1.6884423156821193</v>
      </c>
      <c r="AJ8" s="11">
        <v>1.5244074155722414</v>
      </c>
      <c r="AK8" s="11">
        <f>SUM(AH8:AJ8)</f>
        <v>9.1725977881608731</v>
      </c>
      <c r="AL8" s="11"/>
      <c r="AM8" s="11">
        <v>7.389170237701908</v>
      </c>
      <c r="AN8" s="11">
        <v>2.5938518927278551</v>
      </c>
      <c r="AO8" s="11">
        <v>2.1540376053383126</v>
      </c>
      <c r="AP8" s="11">
        <f>SUM(AM8:AO8)</f>
        <v>12.137059735768077</v>
      </c>
      <c r="AQ8" s="11"/>
      <c r="AR8" s="11">
        <v>10.06836460867809</v>
      </c>
      <c r="AS8" s="11">
        <v>3.2074459852273716</v>
      </c>
      <c r="AT8" s="11">
        <v>2.4875918821084548</v>
      </c>
      <c r="AU8" s="11">
        <f>SUM(AR8:AT8)</f>
        <v>15.763402476013916</v>
      </c>
    </row>
    <row r="9" spans="1:47" x14ac:dyDescent="0.2">
      <c r="A9" t="str">
        <f>name!E5</f>
        <v>Professional occupations</v>
      </c>
      <c r="B9" s="11">
        <v>40.22461317988401</v>
      </c>
      <c r="C9" s="11">
        <v>11.60712611943916</v>
      </c>
      <c r="D9" s="11">
        <v>6.5781821712251114</v>
      </c>
      <c r="E9" s="11">
        <f t="shared" ref="E9:E18" si="0">SUM(B9:D9)</f>
        <v>58.409921470548277</v>
      </c>
      <c r="F9" s="11"/>
      <c r="G9" s="11">
        <v>49.46117620509122</v>
      </c>
      <c r="H9" s="11">
        <v>14.292814125021348</v>
      </c>
      <c r="I9" s="11">
        <v>8.3911269023376285</v>
      </c>
      <c r="J9" s="11">
        <f t="shared" ref="J9:J16" si="1">SUM(G9:I9)</f>
        <v>72.145117232450204</v>
      </c>
      <c r="K9" s="11"/>
      <c r="L9" s="11">
        <v>61.22661411335411</v>
      </c>
      <c r="M9" s="11">
        <v>18.318628361435369</v>
      </c>
      <c r="N9" s="11">
        <v>7.9593926269168769</v>
      </c>
      <c r="O9" s="11">
        <f t="shared" ref="O9:O16" si="2">SUM(L9:N9)</f>
        <v>87.504635101706356</v>
      </c>
      <c r="Q9" s="10" t="str">
        <f>name!E5</f>
        <v>Professional occupations</v>
      </c>
      <c r="R9" s="11">
        <v>23.870592158943968</v>
      </c>
      <c r="S9" s="11">
        <v>2.107369500354789</v>
      </c>
      <c r="T9" s="11">
        <v>4.4823492015942463</v>
      </c>
      <c r="U9" s="11">
        <f t="shared" ref="U9:U16" si="3">SUM(R9:T9)</f>
        <v>30.460310860893003</v>
      </c>
      <c r="V9" s="11"/>
      <c r="W9" s="11">
        <v>28.677447669430702</v>
      </c>
      <c r="X9" s="11">
        <v>2.9998330154890032</v>
      </c>
      <c r="Y9" s="11">
        <v>6.1601247660142322</v>
      </c>
      <c r="Z9" s="11">
        <f t="shared" ref="Z9:Z16" si="4">SUM(W9:Y9)</f>
        <v>37.837405450933936</v>
      </c>
      <c r="AA9" s="11"/>
      <c r="AB9" s="11">
        <v>34.39977419110356</v>
      </c>
      <c r="AC9" s="11">
        <v>4.0776680546563719</v>
      </c>
      <c r="AD9" s="11">
        <v>5.6823189534446481</v>
      </c>
      <c r="AE9" s="11">
        <f t="shared" ref="AE9:AE16" si="5">SUM(AB9:AD9)</f>
        <v>44.159761199204581</v>
      </c>
      <c r="AG9" s="10" t="str">
        <f>name!E5</f>
        <v>Professional occupations</v>
      </c>
      <c r="AH9" s="11">
        <v>16.354021020940024</v>
      </c>
      <c r="AI9" s="11">
        <v>9.499756619084371</v>
      </c>
      <c r="AJ9" s="11">
        <v>2.0958329696308668</v>
      </c>
      <c r="AK9" s="11">
        <f t="shared" ref="AK9:AK18" si="6">SUM(AH9:AJ9)</f>
        <v>27.949610609655263</v>
      </c>
      <c r="AL9" s="11"/>
      <c r="AM9" s="11">
        <v>20.783728535660515</v>
      </c>
      <c r="AN9" s="11">
        <v>11.292981109532345</v>
      </c>
      <c r="AO9" s="11">
        <v>2.2310021363233981</v>
      </c>
      <c r="AP9" s="11">
        <f t="shared" ref="AP9:AP18" si="7">SUM(AM9:AO9)</f>
        <v>34.307711781516261</v>
      </c>
      <c r="AQ9" s="11"/>
      <c r="AR9" s="11">
        <v>26.826839922250553</v>
      </c>
      <c r="AS9" s="11">
        <v>14.240960306778996</v>
      </c>
      <c r="AT9" s="11">
        <v>2.2770736734722279</v>
      </c>
      <c r="AU9" s="11">
        <f t="shared" ref="AU9:AU18" si="8">SUM(AR9:AT9)</f>
        <v>43.344873902501782</v>
      </c>
    </row>
    <row r="10" spans="1:47" x14ac:dyDescent="0.2">
      <c r="A10" t="str">
        <f>name!E6</f>
        <v>Associate professional occupations</v>
      </c>
      <c r="B10" s="11">
        <v>24.959436000681404</v>
      </c>
      <c r="C10" s="11">
        <v>7.7296289268438398</v>
      </c>
      <c r="D10" s="11">
        <v>5.313967611934526</v>
      </c>
      <c r="E10" s="11">
        <f t="shared" si="0"/>
        <v>38.003032539459767</v>
      </c>
      <c r="F10" s="11"/>
      <c r="G10" s="11">
        <v>29.065290825745453</v>
      </c>
      <c r="H10" s="11">
        <v>9.2223823507761935</v>
      </c>
      <c r="I10" s="11">
        <v>5.3164294267986918</v>
      </c>
      <c r="J10" s="11">
        <f t="shared" si="1"/>
        <v>43.604102603320342</v>
      </c>
      <c r="K10" s="11"/>
      <c r="L10" s="11">
        <v>30.963249502709353</v>
      </c>
      <c r="M10" s="11">
        <v>10.123945933317255</v>
      </c>
      <c r="N10" s="11">
        <v>5.3267178499196151</v>
      </c>
      <c r="O10" s="11">
        <f t="shared" si="2"/>
        <v>46.413913285946222</v>
      </c>
      <c r="Q10" s="10" t="str">
        <f>name!E6</f>
        <v>Associate professional occupations</v>
      </c>
      <c r="R10" s="11">
        <v>15.906339708631</v>
      </c>
      <c r="S10" s="11">
        <v>2.0770462324558965</v>
      </c>
      <c r="T10" s="11">
        <v>3.2049825616385337</v>
      </c>
      <c r="U10" s="11">
        <f t="shared" si="3"/>
        <v>21.188368502725432</v>
      </c>
      <c r="V10" s="11"/>
      <c r="W10" s="11">
        <v>17.647782466183852</v>
      </c>
      <c r="X10" s="11">
        <v>2.7835007874797846</v>
      </c>
      <c r="Y10" s="11">
        <v>3.4716041688116257</v>
      </c>
      <c r="Z10" s="11">
        <f t="shared" si="4"/>
        <v>23.902887422475263</v>
      </c>
      <c r="AA10" s="11"/>
      <c r="AB10" s="11">
        <v>17.179820261591015</v>
      </c>
      <c r="AC10" s="11">
        <v>2.6600313989730435</v>
      </c>
      <c r="AD10" s="11">
        <v>3.4416443695912324</v>
      </c>
      <c r="AE10" s="11">
        <f t="shared" si="5"/>
        <v>23.281496030155289</v>
      </c>
      <c r="AG10" s="10" t="str">
        <f>name!E6</f>
        <v>Associate professional occupations</v>
      </c>
      <c r="AH10" s="11">
        <v>9.0530962920504141</v>
      </c>
      <c r="AI10" s="11">
        <v>5.6525826943879416</v>
      </c>
      <c r="AJ10" s="11">
        <v>2.1089850502959937</v>
      </c>
      <c r="AK10" s="11">
        <f t="shared" si="6"/>
        <v>16.814664036734349</v>
      </c>
      <c r="AL10" s="11"/>
      <c r="AM10" s="11">
        <v>11.417508359561616</v>
      </c>
      <c r="AN10" s="11">
        <v>6.4388815632964089</v>
      </c>
      <c r="AO10" s="11">
        <v>1.8448252579870685</v>
      </c>
      <c r="AP10" s="11">
        <f t="shared" si="7"/>
        <v>19.701215180845093</v>
      </c>
      <c r="AQ10" s="11"/>
      <c r="AR10" s="11">
        <v>13.783429241118345</v>
      </c>
      <c r="AS10" s="11">
        <v>7.4639145343442115</v>
      </c>
      <c r="AT10" s="11">
        <v>1.8850734803283793</v>
      </c>
      <c r="AU10" s="11">
        <f t="shared" si="8"/>
        <v>23.132417255790937</v>
      </c>
    </row>
    <row r="11" spans="1:47" x14ac:dyDescent="0.2">
      <c r="A11" t="str">
        <f>name!E7</f>
        <v>Administrative and secretarial occupations</v>
      </c>
      <c r="B11" s="11">
        <v>21.80177057122053</v>
      </c>
      <c r="C11" s="11">
        <v>17.088566782783033</v>
      </c>
      <c r="D11" s="11">
        <v>1.4886971798871971</v>
      </c>
      <c r="E11" s="11">
        <f t="shared" si="0"/>
        <v>40.37903453389076</v>
      </c>
      <c r="F11" s="11"/>
      <c r="G11" s="11">
        <v>22.343794637022267</v>
      </c>
      <c r="H11" s="11">
        <v>16.537700199682565</v>
      </c>
      <c r="I11" s="11">
        <v>1.3022689391479132</v>
      </c>
      <c r="J11" s="11">
        <f t="shared" si="1"/>
        <v>40.183763775852746</v>
      </c>
      <c r="K11" s="11"/>
      <c r="L11" s="11">
        <v>19.69313205997663</v>
      </c>
      <c r="M11" s="11">
        <v>14.260739433814846</v>
      </c>
      <c r="N11" s="11">
        <v>1.2254147096098174</v>
      </c>
      <c r="O11" s="11">
        <f t="shared" si="2"/>
        <v>35.17928620340129</v>
      </c>
      <c r="Q11" s="10" t="str">
        <f>name!E7</f>
        <v>Administrative and secretarial occupations</v>
      </c>
      <c r="R11" s="11">
        <v>7.8287641671653727</v>
      </c>
      <c r="S11" s="11">
        <v>2.7707882770739309</v>
      </c>
      <c r="T11" s="11">
        <v>0.42823593161113216</v>
      </c>
      <c r="U11" s="11">
        <f t="shared" si="3"/>
        <v>11.027788375850436</v>
      </c>
      <c r="V11" s="11"/>
      <c r="W11" s="11">
        <v>8.6080961892822199</v>
      </c>
      <c r="X11" s="11">
        <v>3.122708587404269</v>
      </c>
      <c r="Y11" s="11">
        <v>0.41897694783611539</v>
      </c>
      <c r="Z11" s="11">
        <f t="shared" si="4"/>
        <v>12.149781724522605</v>
      </c>
      <c r="AA11" s="11"/>
      <c r="AB11" s="11">
        <v>9.5454079293033569</v>
      </c>
      <c r="AC11" s="11">
        <v>3.3630854181670946</v>
      </c>
      <c r="AD11" s="11">
        <v>0.61520213713548355</v>
      </c>
      <c r="AE11" s="11">
        <f t="shared" si="5"/>
        <v>13.523695484605934</v>
      </c>
      <c r="AG11" s="10" t="str">
        <f>name!E7</f>
        <v>Administrative and secretarial occupations</v>
      </c>
      <c r="AH11" s="11">
        <v>13.973006404055143</v>
      </c>
      <c r="AI11" s="11">
        <v>14.317778505709095</v>
      </c>
      <c r="AJ11" s="11">
        <v>1.0604612482760654</v>
      </c>
      <c r="AK11" s="11">
        <f t="shared" si="6"/>
        <v>29.351246158040304</v>
      </c>
      <c r="AL11" s="11"/>
      <c r="AM11" s="11">
        <v>13.735698447740033</v>
      </c>
      <c r="AN11" s="11">
        <v>13.414991612278294</v>
      </c>
      <c r="AO11" s="11">
        <v>0.88329199131179803</v>
      </c>
      <c r="AP11" s="11">
        <f t="shared" si="7"/>
        <v>28.033982051330124</v>
      </c>
      <c r="AQ11" s="11"/>
      <c r="AR11" s="11">
        <v>10.147724130673257</v>
      </c>
      <c r="AS11" s="11">
        <v>10.897654015647749</v>
      </c>
      <c r="AT11" s="11">
        <v>0.61021257247433336</v>
      </c>
      <c r="AU11" s="11">
        <f t="shared" si="8"/>
        <v>21.655590718795338</v>
      </c>
    </row>
    <row r="12" spans="1:47" x14ac:dyDescent="0.2">
      <c r="A12" t="str">
        <f>name!E8</f>
        <v>Skilled trades occupations</v>
      </c>
      <c r="B12" s="11">
        <v>26.339737846117799</v>
      </c>
      <c r="C12" s="11">
        <v>4.0655662334545086</v>
      </c>
      <c r="D12" s="11">
        <v>14.652309923055878</v>
      </c>
      <c r="E12" s="11">
        <f t="shared" si="0"/>
        <v>45.057614002628185</v>
      </c>
      <c r="F12" s="11"/>
      <c r="G12" s="11">
        <v>21.977716291811259</v>
      </c>
      <c r="H12" s="11">
        <v>3.1561646183515757</v>
      </c>
      <c r="I12" s="11">
        <v>15.584636829749721</v>
      </c>
      <c r="J12" s="11">
        <f t="shared" si="1"/>
        <v>40.718517739912556</v>
      </c>
      <c r="K12" s="11"/>
      <c r="L12" s="11">
        <v>18.563321486797687</v>
      </c>
      <c r="M12" s="11">
        <v>3.7628949616402392</v>
      </c>
      <c r="N12" s="11">
        <v>15.833525302148756</v>
      </c>
      <c r="O12" s="11">
        <f t="shared" si="2"/>
        <v>38.159741750586683</v>
      </c>
      <c r="Q12" s="10" t="str">
        <f>name!E8</f>
        <v>Skilled trades occupations</v>
      </c>
      <c r="R12" s="11">
        <v>24.89803358000659</v>
      </c>
      <c r="S12" s="11">
        <v>2.8748179361618824</v>
      </c>
      <c r="T12" s="11">
        <v>13.240626539860767</v>
      </c>
      <c r="U12" s="11">
        <f t="shared" si="3"/>
        <v>41.013478056029243</v>
      </c>
      <c r="V12" s="11"/>
      <c r="W12" s="11">
        <v>20.400999938021876</v>
      </c>
      <c r="X12" s="11">
        <v>2.1063616271975221</v>
      </c>
      <c r="Y12" s="11">
        <v>13.679122892193998</v>
      </c>
      <c r="Z12" s="11">
        <f t="shared" si="4"/>
        <v>36.1864844574134</v>
      </c>
      <c r="AA12" s="11"/>
      <c r="AB12" s="11">
        <v>16.61734422677668</v>
      </c>
      <c r="AC12" s="11">
        <v>2.5629698867916857</v>
      </c>
      <c r="AD12" s="11">
        <v>13.550826606666156</v>
      </c>
      <c r="AE12" s="11">
        <f t="shared" si="5"/>
        <v>32.731140720234521</v>
      </c>
      <c r="AG12" s="10" t="str">
        <f>name!E8</f>
        <v>Skilled trades occupations</v>
      </c>
      <c r="AH12" s="11">
        <v>1.4417042661112023</v>
      </c>
      <c r="AI12" s="11">
        <v>1.1907482972926275</v>
      </c>
      <c r="AJ12" s="11">
        <v>1.4116833831951054</v>
      </c>
      <c r="AK12" s="11">
        <f t="shared" si="6"/>
        <v>4.044135946598935</v>
      </c>
      <c r="AL12" s="11"/>
      <c r="AM12" s="11">
        <v>1.576716353789382</v>
      </c>
      <c r="AN12" s="11">
        <v>1.0498029911540547</v>
      </c>
      <c r="AO12" s="11">
        <v>1.9055139375557228</v>
      </c>
      <c r="AP12" s="11">
        <f t="shared" si="7"/>
        <v>4.5320332824991594</v>
      </c>
      <c r="AQ12" s="11"/>
      <c r="AR12" s="11">
        <v>1.9459772600210077</v>
      </c>
      <c r="AS12" s="11">
        <v>1.1999250748485524</v>
      </c>
      <c r="AT12" s="11">
        <v>2.2826986954825923</v>
      </c>
      <c r="AU12" s="11">
        <f t="shared" si="8"/>
        <v>5.4286010303521524</v>
      </c>
    </row>
    <row r="13" spans="1:47" x14ac:dyDescent="0.2">
      <c r="A13" t="str">
        <f>name!E9</f>
        <v>Caring, leisure and other service occupations</v>
      </c>
      <c r="B13" s="11">
        <v>15.845394673572471</v>
      </c>
      <c r="C13" s="11">
        <v>14.702549609909646</v>
      </c>
      <c r="D13" s="11">
        <v>2.8132800937852851</v>
      </c>
      <c r="E13" s="11">
        <f t="shared" si="0"/>
        <v>33.361224377267405</v>
      </c>
      <c r="F13" s="11"/>
      <c r="G13" s="11">
        <v>15.504220609603983</v>
      </c>
      <c r="H13" s="11">
        <v>14.025177920814253</v>
      </c>
      <c r="I13" s="11">
        <v>2.4399659336942983</v>
      </c>
      <c r="J13" s="11">
        <f t="shared" si="1"/>
        <v>31.969364464112534</v>
      </c>
      <c r="K13" s="11"/>
      <c r="L13" s="11">
        <v>18.744736988098989</v>
      </c>
      <c r="M13" s="11">
        <v>15.401186547929298</v>
      </c>
      <c r="N13" s="11">
        <v>3.1323807915804189</v>
      </c>
      <c r="O13" s="11">
        <f t="shared" si="2"/>
        <v>37.278304327608701</v>
      </c>
      <c r="Q13" s="10" t="str">
        <f>name!E9</f>
        <v>Caring, leisure and other service occupations</v>
      </c>
      <c r="R13" s="11">
        <v>3.1603691915159926</v>
      </c>
      <c r="S13" s="11">
        <v>1.5336810501067744</v>
      </c>
      <c r="T13" s="11">
        <v>0.4447291930234053</v>
      </c>
      <c r="U13" s="11">
        <f t="shared" si="3"/>
        <v>5.1387794346461719</v>
      </c>
      <c r="V13" s="11"/>
      <c r="W13" s="11">
        <v>2.8564528248512295</v>
      </c>
      <c r="X13" s="11">
        <v>1.6206370406466066</v>
      </c>
      <c r="Y13" s="11">
        <v>0.44970637253392748</v>
      </c>
      <c r="Z13" s="11">
        <f t="shared" si="4"/>
        <v>4.9267962380317636</v>
      </c>
      <c r="AA13" s="11"/>
      <c r="AB13" s="11">
        <v>3.5309176660816193</v>
      </c>
      <c r="AC13" s="11">
        <v>1.9415702819064247</v>
      </c>
      <c r="AD13" s="11">
        <v>0.71691410892423735</v>
      </c>
      <c r="AE13" s="11">
        <f t="shared" si="5"/>
        <v>6.1894020569122814</v>
      </c>
      <c r="AG13" s="10" t="str">
        <f>name!E9</f>
        <v>Caring, leisure and other service occupations</v>
      </c>
      <c r="AH13" s="11">
        <v>12.685025482056481</v>
      </c>
      <c r="AI13" s="11">
        <v>13.168868559802872</v>
      </c>
      <c r="AJ13" s="11">
        <v>2.3685509007618801</v>
      </c>
      <c r="AK13" s="11">
        <f t="shared" si="6"/>
        <v>28.222444942621237</v>
      </c>
      <c r="AL13" s="11"/>
      <c r="AM13" s="11">
        <v>12.647767784752752</v>
      </c>
      <c r="AN13" s="11">
        <v>12.404540880167644</v>
      </c>
      <c r="AO13" s="11">
        <v>1.9902595611603711</v>
      </c>
      <c r="AP13" s="11">
        <f t="shared" si="7"/>
        <v>27.042568226080768</v>
      </c>
      <c r="AQ13" s="11"/>
      <c r="AR13" s="11">
        <v>15.213819322017368</v>
      </c>
      <c r="AS13" s="11">
        <v>13.459616266022874</v>
      </c>
      <c r="AT13" s="11">
        <v>2.4154666826561821</v>
      </c>
      <c r="AU13" s="11">
        <f t="shared" si="8"/>
        <v>31.088902270696423</v>
      </c>
    </row>
    <row r="14" spans="1:47" x14ac:dyDescent="0.2">
      <c r="A14" t="str">
        <f>name!E10</f>
        <v>Sales and customer service occupations</v>
      </c>
      <c r="B14" s="11">
        <v>9.5963640326716888</v>
      </c>
      <c r="C14" s="11">
        <v>16.008963502713726</v>
      </c>
      <c r="D14" s="11">
        <v>1.6868606106644188</v>
      </c>
      <c r="E14" s="11">
        <f t="shared" si="0"/>
        <v>27.292188146049831</v>
      </c>
      <c r="F14" s="11"/>
      <c r="G14" s="11">
        <v>9.2965157225191497</v>
      </c>
      <c r="H14" s="11">
        <v>15.953264140714788</v>
      </c>
      <c r="I14" s="11">
        <v>1.1689845291618364</v>
      </c>
      <c r="J14" s="11">
        <f t="shared" si="1"/>
        <v>26.418764392395776</v>
      </c>
      <c r="K14" s="11"/>
      <c r="L14" s="11">
        <v>10.033273990901202</v>
      </c>
      <c r="M14" s="11">
        <v>16.427740892760138</v>
      </c>
      <c r="N14" s="11">
        <v>1.0250674793397494</v>
      </c>
      <c r="O14" s="11">
        <f t="shared" si="2"/>
        <v>27.486082363001092</v>
      </c>
      <c r="Q14" s="10" t="str">
        <f>name!E10</f>
        <v>Sales and customer service occupations</v>
      </c>
      <c r="R14" s="11">
        <v>5.3003347672279224</v>
      </c>
      <c r="S14" s="11">
        <v>4.6856342303830258</v>
      </c>
      <c r="T14" s="11">
        <v>1.0636653121706761</v>
      </c>
      <c r="U14" s="11">
        <f t="shared" si="3"/>
        <v>11.049634309781624</v>
      </c>
      <c r="V14" s="11"/>
      <c r="W14" s="11">
        <v>5.1912781764315348</v>
      </c>
      <c r="X14" s="11">
        <v>5.3243219691212218</v>
      </c>
      <c r="Y14" s="11">
        <v>0.69712307318251987</v>
      </c>
      <c r="Z14" s="11">
        <f t="shared" si="4"/>
        <v>11.212723218735276</v>
      </c>
      <c r="AA14" s="11"/>
      <c r="AB14" s="11">
        <v>5.9225853747312458</v>
      </c>
      <c r="AC14" s="11">
        <v>5.7296783703850274</v>
      </c>
      <c r="AD14" s="11">
        <v>0.62528568987165067</v>
      </c>
      <c r="AE14" s="11">
        <f t="shared" si="5"/>
        <v>12.277549434987924</v>
      </c>
      <c r="AG14" s="10" t="str">
        <f>name!E10</f>
        <v>Sales and customer service occupations</v>
      </c>
      <c r="AH14" s="11">
        <v>4.2960292654437691</v>
      </c>
      <c r="AI14" s="11">
        <v>11.323329272330703</v>
      </c>
      <c r="AJ14" s="11">
        <v>0.62319529849374178</v>
      </c>
      <c r="AK14" s="11">
        <f t="shared" si="6"/>
        <v>16.242553836268215</v>
      </c>
      <c r="AL14" s="11"/>
      <c r="AM14" s="11">
        <v>4.1052375460876105</v>
      </c>
      <c r="AN14" s="11">
        <v>10.628942171593568</v>
      </c>
      <c r="AO14" s="11">
        <v>0.471861455979316</v>
      </c>
      <c r="AP14" s="11">
        <f t="shared" si="7"/>
        <v>15.206041173660495</v>
      </c>
      <c r="AQ14" s="11"/>
      <c r="AR14" s="11">
        <v>4.1106886161699592</v>
      </c>
      <c r="AS14" s="11">
        <v>10.698062522375107</v>
      </c>
      <c r="AT14" s="11">
        <v>0.39978178946809878</v>
      </c>
      <c r="AU14" s="11">
        <f t="shared" si="8"/>
        <v>15.208532928013165</v>
      </c>
    </row>
    <row r="15" spans="1:47" x14ac:dyDescent="0.2">
      <c r="A15" t="str">
        <f>name!E11</f>
        <v>Process, plant and machine operatives</v>
      </c>
      <c r="B15" s="11">
        <v>22.063875072860508</v>
      </c>
      <c r="C15" s="11">
        <v>3.3214680594035215</v>
      </c>
      <c r="D15" s="11">
        <v>2.9533610488580733</v>
      </c>
      <c r="E15" s="11">
        <f t="shared" si="0"/>
        <v>28.338704181122104</v>
      </c>
      <c r="F15" s="11"/>
      <c r="G15" s="11">
        <v>18.172565853845757</v>
      </c>
      <c r="H15" s="11">
        <v>4.2354919731698404</v>
      </c>
      <c r="I15" s="11">
        <v>3.5389567253701615</v>
      </c>
      <c r="J15" s="11">
        <f t="shared" si="1"/>
        <v>25.94701455238576</v>
      </c>
      <c r="K15" s="11"/>
      <c r="L15" s="11">
        <v>19.654526173964339</v>
      </c>
      <c r="M15" s="11">
        <v>5.7184588745981548</v>
      </c>
      <c r="N15" s="11">
        <v>4.474222231203397</v>
      </c>
      <c r="O15" s="11">
        <f t="shared" si="2"/>
        <v>29.84720727976589</v>
      </c>
      <c r="Q15" s="10" t="str">
        <f>name!E11</f>
        <v>Process, plant and machine operatives</v>
      </c>
      <c r="R15" s="11">
        <v>19.344151900284846</v>
      </c>
      <c r="S15" s="11">
        <v>2.3973592461118813</v>
      </c>
      <c r="T15" s="11">
        <v>2.7252715023380234</v>
      </c>
      <c r="U15" s="11">
        <f t="shared" si="3"/>
        <v>24.466782648734753</v>
      </c>
      <c r="V15" s="11"/>
      <c r="W15" s="11">
        <v>15.791222953193326</v>
      </c>
      <c r="X15" s="11">
        <v>3.2623755630676969</v>
      </c>
      <c r="Y15" s="11">
        <v>3.2185364479308736</v>
      </c>
      <c r="Z15" s="11">
        <f t="shared" si="4"/>
        <v>22.272134964191896</v>
      </c>
      <c r="AA15" s="11"/>
      <c r="AB15" s="11">
        <v>16.789283625186595</v>
      </c>
      <c r="AC15" s="11">
        <v>3.9743264188137899</v>
      </c>
      <c r="AD15" s="11">
        <v>4.0860560794606826</v>
      </c>
      <c r="AE15" s="11">
        <f t="shared" si="5"/>
        <v>24.849666123461066</v>
      </c>
      <c r="AG15" s="10" t="str">
        <f>name!E11</f>
        <v>Process, plant and machine operatives</v>
      </c>
      <c r="AH15" s="11">
        <v>2.719723172575657</v>
      </c>
      <c r="AI15" s="11">
        <v>0.92410881329164041</v>
      </c>
      <c r="AJ15" s="11">
        <v>0.22808954652005126</v>
      </c>
      <c r="AK15" s="11">
        <f t="shared" si="6"/>
        <v>3.8719215323873488</v>
      </c>
      <c r="AL15" s="11"/>
      <c r="AM15" s="11">
        <v>2.3813429006524167</v>
      </c>
      <c r="AN15" s="11">
        <v>0.97311641010214656</v>
      </c>
      <c r="AO15" s="11">
        <v>0.32042027743928747</v>
      </c>
      <c r="AP15" s="11">
        <f t="shared" si="7"/>
        <v>3.6748795881938507</v>
      </c>
      <c r="AQ15" s="11"/>
      <c r="AR15" s="11">
        <v>2.8652425487777551</v>
      </c>
      <c r="AS15" s="11">
        <v>1.7441324557843607</v>
      </c>
      <c r="AT15" s="11">
        <v>0.38816615174271363</v>
      </c>
      <c r="AU15" s="11">
        <f t="shared" si="8"/>
        <v>4.9975411563048295</v>
      </c>
    </row>
    <row r="16" spans="1:47" x14ac:dyDescent="0.2">
      <c r="A16" t="str">
        <f>name!E12</f>
        <v>Elementary occupations</v>
      </c>
      <c r="B16" s="11">
        <v>17.292629418038842</v>
      </c>
      <c r="C16" s="11">
        <v>19.129901182627634</v>
      </c>
      <c r="D16" s="11">
        <v>3.7332414796460598</v>
      </c>
      <c r="E16" s="11">
        <f t="shared" si="0"/>
        <v>40.155772080312538</v>
      </c>
      <c r="F16" s="11"/>
      <c r="G16" s="11">
        <v>14.278637222452671</v>
      </c>
      <c r="H16" s="11">
        <v>17.45534356241831</v>
      </c>
      <c r="I16" s="11">
        <v>3.5242619039350931</v>
      </c>
      <c r="J16" s="11">
        <f t="shared" si="1"/>
        <v>35.258242688806071</v>
      </c>
      <c r="K16" s="11"/>
      <c r="L16" s="11">
        <v>13.31713892705614</v>
      </c>
      <c r="M16" s="11">
        <v>16.633168094331978</v>
      </c>
      <c r="N16" s="11">
        <v>4.6021155569077603</v>
      </c>
      <c r="O16" s="11">
        <f t="shared" si="2"/>
        <v>34.552422578295882</v>
      </c>
      <c r="Q16" s="10" t="str">
        <f>name!E12</f>
        <v>Elementary occupations</v>
      </c>
      <c r="R16" s="11">
        <v>13.365164832714759</v>
      </c>
      <c r="S16" s="11">
        <v>6.6624699713462618</v>
      </c>
      <c r="T16" s="11">
        <v>1.9495887290650842</v>
      </c>
      <c r="U16" s="11">
        <f t="shared" si="3"/>
        <v>21.977223533126107</v>
      </c>
      <c r="V16" s="11"/>
      <c r="W16" s="11">
        <v>10.829952323344783</v>
      </c>
      <c r="X16" s="11">
        <v>6.1574584775947532</v>
      </c>
      <c r="Y16" s="11">
        <v>1.8442766160380435</v>
      </c>
      <c r="Z16" s="11">
        <f t="shared" si="4"/>
        <v>18.83168741697758</v>
      </c>
      <c r="AA16" s="11"/>
      <c r="AB16" s="11">
        <v>10.008187377593472</v>
      </c>
      <c r="AC16" s="11">
        <v>6.2108147180339284</v>
      </c>
      <c r="AD16" s="11">
        <v>2.6177482057839287</v>
      </c>
      <c r="AE16" s="11">
        <f t="shared" si="5"/>
        <v>18.836750301411332</v>
      </c>
      <c r="AG16" s="10" t="str">
        <f>name!E12</f>
        <v>Elementary occupations</v>
      </c>
      <c r="AH16" s="11">
        <v>3.9274645853240981</v>
      </c>
      <c r="AI16" s="11">
        <v>12.467431211281363</v>
      </c>
      <c r="AJ16" s="11">
        <v>1.7836527505809756</v>
      </c>
      <c r="AK16" s="11">
        <f t="shared" si="6"/>
        <v>18.178548547186438</v>
      </c>
      <c r="AL16" s="11"/>
      <c r="AM16" s="11">
        <v>3.4486848991078869</v>
      </c>
      <c r="AN16" s="11">
        <v>11.297885084823562</v>
      </c>
      <c r="AO16" s="11">
        <v>1.6799852878970503</v>
      </c>
      <c r="AP16" s="11">
        <f t="shared" si="7"/>
        <v>16.426555271828498</v>
      </c>
      <c r="AQ16" s="11"/>
      <c r="AR16" s="11">
        <v>3.3089515494626727</v>
      </c>
      <c r="AS16" s="11">
        <v>10.422353376298048</v>
      </c>
      <c r="AT16" s="11">
        <v>1.9843673511238316</v>
      </c>
      <c r="AU16" s="11">
        <f t="shared" si="8"/>
        <v>15.715672276884552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198.62667613753214</v>
      </c>
      <c r="C18" s="34">
        <f t="shared" ref="C18:D18" si="9">SUM(C8:C16)</f>
        <v>96.628715865202622</v>
      </c>
      <c r="D18" s="34">
        <f t="shared" si="9"/>
        <v>44.050607997265281</v>
      </c>
      <c r="E18" s="34">
        <f t="shared" si="0"/>
        <v>339.30600000000004</v>
      </c>
      <c r="F18" s="34"/>
      <c r="G18" s="34">
        <f>SUM(G8:G16)</f>
        <v>203.72981285181257</v>
      </c>
      <c r="H18" s="34">
        <f t="shared" ref="H18:I18" si="10">SUM(H8:H16)</f>
        <v>99.588335619201303</v>
      </c>
      <c r="I18" s="34">
        <f t="shared" si="10"/>
        <v>47.132851528986194</v>
      </c>
      <c r="J18" s="34">
        <f t="shared" ref="J18" si="11">SUM(G18:I18)</f>
        <v>350.45100000000002</v>
      </c>
      <c r="K18" s="34"/>
      <c r="L18" s="34">
        <f>SUM(L8:L16)</f>
        <v>219.78813208287795</v>
      </c>
      <c r="M18" s="34">
        <f t="shared" ref="M18:N18" si="12">SUM(M8:M16)</f>
        <v>106.84599226547103</v>
      </c>
      <c r="N18" s="34">
        <f t="shared" si="12"/>
        <v>50.173875651650938</v>
      </c>
      <c r="O18" s="34">
        <f>SUM(L18:N18)</f>
        <v>376.80799999999988</v>
      </c>
      <c r="Q18" s="231" t="str">
        <f>name!E3</f>
        <v>All occupations</v>
      </c>
      <c r="R18" s="34">
        <f>SUM(R8:R16)</f>
        <v>128.21685759206886</v>
      </c>
      <c r="S18" s="34">
        <f t="shared" ref="S18:T18" si="13">SUM(S8:S16)</f>
        <v>26.395669576339873</v>
      </c>
      <c r="T18" s="34">
        <f t="shared" si="13"/>
        <v>30.845749433938355</v>
      </c>
      <c r="U18" s="34">
        <f t="shared" ref="U18" si="14">SUM(R18:T18)</f>
        <v>185.4582766023471</v>
      </c>
      <c r="V18" s="34"/>
      <c r="W18" s="34">
        <f>SUM(W8:W16)</f>
        <v>126.24395778675846</v>
      </c>
      <c r="X18" s="34">
        <f t="shared" ref="X18:Y18" si="15">SUM(X8:X16)</f>
        <v>29.493341903525426</v>
      </c>
      <c r="Y18" s="34">
        <f t="shared" si="15"/>
        <v>33.651654017993877</v>
      </c>
      <c r="Z18" s="34">
        <f t="shared" ref="Z18" si="16">SUM(W18:Y18)</f>
        <v>189.38895370827777</v>
      </c>
      <c r="AA18" s="34"/>
      <c r="AB18" s="34">
        <f>SUM(AB8:AB16)</f>
        <v>131.51709488370898</v>
      </c>
      <c r="AC18" s="34">
        <f t="shared" ref="AC18:AD18" si="17">SUM(AC8:AC16)</f>
        <v>33.511927728143732</v>
      </c>
      <c r="AD18" s="34">
        <f t="shared" si="17"/>
        <v>35.443443372794107</v>
      </c>
      <c r="AE18" s="34">
        <f t="shared" ref="AE18" si="18">SUM(AB18:AD18)</f>
        <v>200.47246598464682</v>
      </c>
      <c r="AG18" s="231" t="str">
        <f>name!E3</f>
        <v>All occupations</v>
      </c>
      <c r="AH18" s="34">
        <f>SUM(AH8:AH16)</f>
        <v>70.40981854546331</v>
      </c>
      <c r="AI18" s="34">
        <f t="shared" ref="AI18:AJ18" si="19">SUM(AI8:AI16)</f>
        <v>70.233046288862738</v>
      </c>
      <c r="AJ18" s="34">
        <f t="shared" si="19"/>
        <v>13.204858563326923</v>
      </c>
      <c r="AK18" s="34">
        <f t="shared" si="6"/>
        <v>153.84772339765297</v>
      </c>
      <c r="AL18" s="34"/>
      <c r="AM18" s="34">
        <f>SUM(AM8:AM16)</f>
        <v>77.485855065054125</v>
      </c>
      <c r="AN18" s="34">
        <f t="shared" ref="AN18:AO18" si="20">SUM(AN8:AN16)</f>
        <v>70.094993715675884</v>
      </c>
      <c r="AO18" s="34">
        <f t="shared" si="20"/>
        <v>13.481197510992326</v>
      </c>
      <c r="AP18" s="34">
        <f t="shared" si="7"/>
        <v>161.06204629172234</v>
      </c>
      <c r="AQ18" s="34"/>
      <c r="AR18" s="34">
        <f>SUM(AR8:AR16)</f>
        <v>88.271037199169029</v>
      </c>
      <c r="AS18" s="34">
        <f t="shared" ref="AS18:AT18" si="21">SUM(AS8:AS16)</f>
        <v>73.334064537327265</v>
      </c>
      <c r="AT18" s="34">
        <f t="shared" si="21"/>
        <v>14.730432278856814</v>
      </c>
      <c r="AU18" s="34">
        <f t="shared" si="8"/>
        <v>176.33553401535312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10.322307024001356</v>
      </c>
      <c r="C26" s="18">
        <f t="shared" ref="C26:O26" si="22">C8/C$18*100</f>
        <v>3.0787384696052538</v>
      </c>
      <c r="D26" s="18">
        <f t="shared" si="22"/>
        <v>10.966268339607534</v>
      </c>
      <c r="E26" s="18">
        <f t="shared" si="22"/>
        <v>8.343061622465024</v>
      </c>
      <c r="F26" s="18"/>
      <c r="G26" s="18">
        <f t="shared" si="22"/>
        <v>11.598643886699373</v>
      </c>
      <c r="H26" s="18">
        <f t="shared" si="22"/>
        <v>4.7294662562312206</v>
      </c>
      <c r="I26" s="18">
        <f t="shared" si="22"/>
        <v>12.446139260602955</v>
      </c>
      <c r="J26" s="18">
        <f t="shared" si="22"/>
        <v>9.7605977870698322</v>
      </c>
      <c r="K26" s="18"/>
      <c r="L26" s="18">
        <f t="shared" si="22"/>
        <v>12.553971216978654</v>
      </c>
      <c r="M26" s="18">
        <f t="shared" si="22"/>
        <v>5.8020231121454184</v>
      </c>
      <c r="N26" s="18">
        <f t="shared" si="22"/>
        <v>13.144368495295907</v>
      </c>
      <c r="O26" s="18">
        <f t="shared" si="22"/>
        <v>10.718033351119887</v>
      </c>
      <c r="Q26" t="str">
        <f>$A$8</f>
        <v>Managers, directors and senior officials</v>
      </c>
      <c r="R26" s="18">
        <f>R8/R$18*100</f>
        <v>11.342585958430154</v>
      </c>
      <c r="S26" s="18">
        <f t="shared" ref="S26:U26" si="23">S8/S$18*100</f>
        <v>4.873917400067036</v>
      </c>
      <c r="T26" s="18">
        <f t="shared" si="23"/>
        <v>10.71882033444353</v>
      </c>
      <c r="U26" s="18">
        <f t="shared" si="23"/>
        <v>10.318175727250411</v>
      </c>
      <c r="V26" s="18"/>
      <c r="W26" s="18">
        <f t="shared" ref="W26:Z26" si="24">W8/W$18*100</f>
        <v>12.864556475210879</v>
      </c>
      <c r="X26" s="18">
        <f t="shared" si="24"/>
        <v>7.1749917064217854</v>
      </c>
      <c r="Y26" s="18">
        <f t="shared" si="24"/>
        <v>11.031204384389532</v>
      </c>
      <c r="Z26" s="18">
        <f t="shared" si="24"/>
        <v>11.652766638644479</v>
      </c>
      <c r="AA26" s="18"/>
      <c r="AB26" s="18">
        <f t="shared" ref="AB26:AE26" si="25">AB8/AB$18*100</f>
        <v>13.324331902887929</v>
      </c>
      <c r="AC26" s="18">
        <f t="shared" si="25"/>
        <v>8.9275174042101728</v>
      </c>
      <c r="AD26" s="18">
        <f t="shared" si="25"/>
        <v>11.588736395372102</v>
      </c>
      <c r="AE26" s="18">
        <f t="shared" si="25"/>
        <v>12.28248703019378</v>
      </c>
      <c r="AG26" t="str">
        <f>$A$8</f>
        <v>Managers, directors and senior officials</v>
      </c>
      <c r="AH26" s="18">
        <f>AH8/AH$18*100</f>
        <v>8.4643707085515771</v>
      </c>
      <c r="AI26" s="18">
        <f t="shared" ref="AI26:AK26" si="26">AI8/AI$18*100</f>
        <v>2.4040567865128546</v>
      </c>
      <c r="AJ26" s="18">
        <f t="shared" si="26"/>
        <v>11.544291885154214</v>
      </c>
      <c r="AK26" s="18">
        <f t="shared" si="26"/>
        <v>5.962127736172147</v>
      </c>
      <c r="AL26" s="18"/>
      <c r="AM26" s="18">
        <f t="shared" ref="AM26:AP26" si="27">AM8/AM$18*100</f>
        <v>9.5361537037930955</v>
      </c>
      <c r="AN26" s="18">
        <f t="shared" si="27"/>
        <v>3.7004809548157103</v>
      </c>
      <c r="AO26" s="18">
        <f t="shared" si="27"/>
        <v>15.978088026541776</v>
      </c>
      <c r="AP26" s="18">
        <f t="shared" si="27"/>
        <v>7.5356423286619147</v>
      </c>
      <c r="AQ26" s="18"/>
      <c r="AR26" s="18">
        <f t="shared" ref="AR26:AU26" si="28">AR8/AR$18*100</f>
        <v>11.406192708442394</v>
      </c>
      <c r="AS26" s="18">
        <f t="shared" si="28"/>
        <v>4.3737463693898642</v>
      </c>
      <c r="AT26" s="18">
        <f t="shared" si="28"/>
        <v>16.887433002757131</v>
      </c>
      <c r="AU26" s="18">
        <f t="shared" si="28"/>
        <v>8.9394361516728864</v>
      </c>
    </row>
    <row r="27" spans="1:47" x14ac:dyDescent="0.2">
      <c r="A27" t="str">
        <f>$A$9</f>
        <v>Professional occupations</v>
      </c>
      <c r="B27" s="18">
        <f t="shared" ref="B27:B34" si="29">B9/B$18*100</f>
        <v>20.251365003979561</v>
      </c>
      <c r="C27" s="18">
        <f t="shared" ref="C27:O27" si="30">C9/C$18*100</f>
        <v>12.012087727245738</v>
      </c>
      <c r="D27" s="18">
        <f t="shared" si="30"/>
        <v>14.933238087504929</v>
      </c>
      <c r="E27" s="18">
        <f t="shared" si="30"/>
        <v>17.214526554363395</v>
      </c>
      <c r="F27" s="18"/>
      <c r="G27" s="18">
        <f t="shared" si="30"/>
        <v>24.277829303788696</v>
      </c>
      <c r="H27" s="18">
        <f t="shared" si="30"/>
        <v>14.351895767867012</v>
      </c>
      <c r="I27" s="18">
        <f t="shared" si="30"/>
        <v>17.803138639250747</v>
      </c>
      <c r="J27" s="18">
        <f t="shared" si="30"/>
        <v>20.586363637841011</v>
      </c>
      <c r="K27" s="18"/>
      <c r="L27" s="18">
        <f t="shared" si="30"/>
        <v>27.857106538521702</v>
      </c>
      <c r="M27" s="18">
        <f t="shared" si="30"/>
        <v>17.144890484914637</v>
      </c>
      <c r="N27" s="18">
        <f t="shared" si="30"/>
        <v>15.863619310929151</v>
      </c>
      <c r="O27" s="18">
        <f t="shared" si="30"/>
        <v>23.222605438766266</v>
      </c>
      <c r="Q27" t="str">
        <f>$A$9</f>
        <v>Professional occupations</v>
      </c>
      <c r="R27" s="18">
        <f t="shared" ref="R27:U27" si="31">R9/R$18*100</f>
        <v>18.617358596394531</v>
      </c>
      <c r="S27" s="18">
        <f t="shared" si="31"/>
        <v>7.9837698159540489</v>
      </c>
      <c r="T27" s="18">
        <f t="shared" si="31"/>
        <v>14.531497155528649</v>
      </c>
      <c r="U27" s="18">
        <f t="shared" si="31"/>
        <v>16.42434698463466</v>
      </c>
      <c r="V27" s="18"/>
      <c r="W27" s="18">
        <f t="shared" ref="W27:Z27" si="32">W9/W$18*100</f>
        <v>22.715897197924061</v>
      </c>
      <c r="X27" s="18">
        <f t="shared" si="32"/>
        <v>10.171221102381837</v>
      </c>
      <c r="Y27" s="18">
        <f t="shared" si="32"/>
        <v>18.305563116512346</v>
      </c>
      <c r="Z27" s="18">
        <f t="shared" si="32"/>
        <v>19.978676005157183</v>
      </c>
      <c r="AA27" s="18"/>
      <c r="AB27" s="18">
        <f t="shared" ref="AB27:AE27" si="33">AB9/AB$18*100</f>
        <v>26.156123826732021</v>
      </c>
      <c r="AC27" s="18">
        <f t="shared" si="33"/>
        <v>12.167811078298238</v>
      </c>
      <c r="AD27" s="18">
        <f t="shared" si="33"/>
        <v>16.032073672069675</v>
      </c>
      <c r="AE27" s="18">
        <f t="shared" si="33"/>
        <v>22.027843565602947</v>
      </c>
      <c r="AG27" t="str">
        <f>$A$9</f>
        <v>Professional occupations</v>
      </c>
      <c r="AH27" s="18">
        <f t="shared" ref="AH27:AK27" si="34">AH9/AH$18*100</f>
        <v>23.226904086367309</v>
      </c>
      <c r="AI27" s="18">
        <f>AI9/AI$18*100</f>
        <v>13.526049518075373</v>
      </c>
      <c r="AJ27" s="18">
        <f t="shared" si="34"/>
        <v>15.871680560452958</v>
      </c>
      <c r="AK27" s="18">
        <f t="shared" si="34"/>
        <v>18.167061554374389</v>
      </c>
      <c r="AL27" s="18"/>
      <c r="AM27" s="18">
        <f t="shared" ref="AM27:AP27" si="35">AM9/AM$18*100</f>
        <v>26.822609775953687</v>
      </c>
      <c r="AN27" s="18">
        <f t="shared" si="35"/>
        <v>16.110966719448907</v>
      </c>
      <c r="AO27" s="18">
        <f t="shared" si="35"/>
        <v>16.548990803704783</v>
      </c>
      <c r="AP27" s="18">
        <f t="shared" si="35"/>
        <v>21.300928785777806</v>
      </c>
      <c r="AQ27" s="18"/>
      <c r="AR27" s="18">
        <f t="shared" ref="AR27:AU27" si="36">AR9/AR$18*100</f>
        <v>30.391440696137074</v>
      </c>
      <c r="AS27" s="18">
        <f t="shared" si="36"/>
        <v>19.419297698316317</v>
      </c>
      <c r="AT27" s="18">
        <f t="shared" si="36"/>
        <v>15.458294979846613</v>
      </c>
      <c r="AU27" s="18">
        <f t="shared" si="36"/>
        <v>24.580907157786953</v>
      </c>
    </row>
    <row r="28" spans="1:47" x14ac:dyDescent="0.2">
      <c r="A28" t="str">
        <f>$A$10</f>
        <v>Associate professional occupations</v>
      </c>
      <c r="B28" s="18">
        <f t="shared" si="29"/>
        <v>12.56600396585155</v>
      </c>
      <c r="C28" s="18">
        <f t="shared" ref="C28:O28" si="37">C10/C$18*100</f>
        <v>7.9993083397969373</v>
      </c>
      <c r="D28" s="18">
        <f t="shared" si="37"/>
        <v>12.063324102732983</v>
      </c>
      <c r="E28" s="18">
        <f t="shared" si="37"/>
        <v>11.200224145597119</v>
      </c>
      <c r="F28" s="18"/>
      <c r="G28" s="18">
        <f t="shared" si="37"/>
        <v>14.266586916705579</v>
      </c>
      <c r="H28" s="18">
        <f t="shared" si="37"/>
        <v>9.2605045494886813</v>
      </c>
      <c r="I28" s="18">
        <f t="shared" si="37"/>
        <v>11.279668541864362</v>
      </c>
      <c r="J28" s="18">
        <f t="shared" si="37"/>
        <v>12.442282260093519</v>
      </c>
      <c r="K28" s="18"/>
      <c r="L28" s="18">
        <f t="shared" si="37"/>
        <v>14.087771350199063</v>
      </c>
      <c r="M28" s="18">
        <f t="shared" si="37"/>
        <v>9.4752697023610963</v>
      </c>
      <c r="N28" s="18">
        <f t="shared" si="37"/>
        <v>10.616516624910842</v>
      </c>
      <c r="O28" s="18">
        <f t="shared" si="37"/>
        <v>12.317656017373897</v>
      </c>
      <c r="Q28" t="str">
        <f>$A$10</f>
        <v>Associate professional occupations</v>
      </c>
      <c r="R28" s="18">
        <f t="shared" ref="R28:U28" si="38">R10/R$18*100</f>
        <v>12.40580997487722</v>
      </c>
      <c r="S28" s="18">
        <f t="shared" si="38"/>
        <v>7.8688901088445427</v>
      </c>
      <c r="T28" s="18">
        <f t="shared" si="38"/>
        <v>10.390354004860775</v>
      </c>
      <c r="U28" s="18">
        <f t="shared" si="38"/>
        <v>11.424870807010011</v>
      </c>
      <c r="V28" s="18"/>
      <c r="W28" s="18">
        <f t="shared" ref="W28:Z28" si="39">W10/W$18*100</f>
        <v>13.979110585231433</v>
      </c>
      <c r="X28" s="18">
        <f t="shared" si="39"/>
        <v>9.4377259673888112</v>
      </c>
      <c r="Y28" s="18">
        <f t="shared" si="39"/>
        <v>10.316295796204621</v>
      </c>
      <c r="Z28" s="18">
        <f t="shared" si="39"/>
        <v>12.621056801070718</v>
      </c>
      <c r="AA28" s="18"/>
      <c r="AB28" s="18">
        <f t="shared" ref="AB28:AE28" si="40">AB10/AB$18*100</f>
        <v>13.062803947108078</v>
      </c>
      <c r="AC28" s="18">
        <f t="shared" si="40"/>
        <v>7.9375660527553489</v>
      </c>
      <c r="AD28" s="18">
        <f t="shared" si="40"/>
        <v>9.7102426911291317</v>
      </c>
      <c r="AE28" s="18">
        <f t="shared" si="40"/>
        <v>11.613313537001286</v>
      </c>
      <c r="AG28" t="str">
        <f>$A$10</f>
        <v>Associate professional occupations</v>
      </c>
      <c r="AH28" s="18">
        <f t="shared" ref="AH28:AK28" si="41">AH10/AH$18*100</f>
        <v>12.857718538508758</v>
      </c>
      <c r="AI28" s="18">
        <f t="shared" si="41"/>
        <v>8.048323393434103</v>
      </c>
      <c r="AJ28" s="18">
        <f t="shared" si="41"/>
        <v>15.971280875004249</v>
      </c>
      <c r="AK28" s="18">
        <f t="shared" si="41"/>
        <v>10.929420121007047</v>
      </c>
      <c r="AL28" s="18"/>
      <c r="AM28" s="18">
        <f t="shared" ref="AM28:AP28" si="42">AM10/AM$18*100</f>
        <v>14.734958206211854</v>
      </c>
      <c r="AN28" s="18">
        <f t="shared" si="42"/>
        <v>9.1859364299456843</v>
      </c>
      <c r="AO28" s="18">
        <f t="shared" si="42"/>
        <v>13.684431642536438</v>
      </c>
      <c r="AP28" s="18">
        <f t="shared" si="42"/>
        <v>12.232065613497438</v>
      </c>
      <c r="AQ28" s="18"/>
      <c r="AR28" s="18">
        <f t="shared" ref="AR28:AU28" si="43">AR10/AR$18*100</f>
        <v>15.61489439624269</v>
      </c>
      <c r="AS28" s="18">
        <f t="shared" si="43"/>
        <v>10.177963789999742</v>
      </c>
      <c r="AT28" s="18">
        <f t="shared" si="43"/>
        <v>12.797136191543418</v>
      </c>
      <c r="AU28" s="18">
        <f t="shared" si="43"/>
        <v>13.118409392049621</v>
      </c>
    </row>
    <row r="29" spans="1:47" x14ac:dyDescent="0.2">
      <c r="A29" t="str">
        <f>$A$11</f>
        <v>Administrative and secretarial occupations</v>
      </c>
      <c r="B29" s="18">
        <f t="shared" si="29"/>
        <v>10.976255050517308</v>
      </c>
      <c r="C29" s="18">
        <f t="shared" ref="C29:O29" si="44">C11/C$18*100</f>
        <v>17.684770649981154</v>
      </c>
      <c r="D29" s="18">
        <f t="shared" si="44"/>
        <v>3.3795156243464728</v>
      </c>
      <c r="E29" s="18">
        <f t="shared" si="44"/>
        <v>11.900477602485884</v>
      </c>
      <c r="F29" s="18"/>
      <c r="G29" s="18">
        <f t="shared" si="44"/>
        <v>10.967366201467296</v>
      </c>
      <c r="H29" s="18">
        <f t="shared" si="44"/>
        <v>16.606061439683291</v>
      </c>
      <c r="I29" s="18">
        <f t="shared" si="44"/>
        <v>2.7629750734411473</v>
      </c>
      <c r="J29" s="18">
        <f t="shared" si="44"/>
        <v>11.466300217677434</v>
      </c>
      <c r="K29" s="18"/>
      <c r="L29" s="18">
        <f t="shared" si="44"/>
        <v>8.9600525166439482</v>
      </c>
      <c r="M29" s="18">
        <f t="shared" si="44"/>
        <v>13.347004535633323</v>
      </c>
      <c r="N29" s="18">
        <f t="shared" si="44"/>
        <v>2.4423361633804661</v>
      </c>
      <c r="O29" s="18">
        <f t="shared" si="44"/>
        <v>9.3361303909156117</v>
      </c>
      <c r="Q29" t="str">
        <f>$A$11</f>
        <v>Administrative and secretarial occupations</v>
      </c>
      <c r="R29" s="18">
        <f t="shared" ref="R29:U29" si="45">R11/R$18*100</f>
        <v>6.1058774284370214</v>
      </c>
      <c r="S29" s="18">
        <f t="shared" si="45"/>
        <v>10.497131997581777</v>
      </c>
      <c r="T29" s="18">
        <f t="shared" si="45"/>
        <v>1.3883142393031345</v>
      </c>
      <c r="U29" s="18">
        <f t="shared" si="45"/>
        <v>5.9462368452262817</v>
      </c>
      <c r="V29" s="18"/>
      <c r="W29" s="18">
        <f t="shared" ref="W29:Z29" si="46">W11/W$18*100</f>
        <v>6.8186203444463853</v>
      </c>
      <c r="X29" s="18">
        <f t="shared" si="46"/>
        <v>10.587842495498966</v>
      </c>
      <c r="Y29" s="18">
        <f t="shared" si="46"/>
        <v>1.2450411727521156</v>
      </c>
      <c r="Z29" s="18">
        <f t="shared" si="46"/>
        <v>6.4152536283807375</v>
      </c>
      <c r="AA29" s="18"/>
      <c r="AB29" s="18">
        <f t="shared" ref="AB29:AE29" si="47">AB11/AB$18*100</f>
        <v>7.2579218220594583</v>
      </c>
      <c r="AC29" s="18">
        <f t="shared" si="47"/>
        <v>10.035487798401803</v>
      </c>
      <c r="AD29" s="18">
        <f t="shared" si="47"/>
        <v>1.7357290336178346</v>
      </c>
      <c r="AE29" s="18">
        <f t="shared" si="47"/>
        <v>6.7459116732976412</v>
      </c>
      <c r="AG29" t="str">
        <f>$A$11</f>
        <v>Administrative and secretarial occupations</v>
      </c>
      <c r="AH29" s="18">
        <f t="shared" ref="AH29:AK29" si="48">AH11/AH$18*100</f>
        <v>19.845252683093957</v>
      </c>
      <c r="AI29" s="18">
        <f t="shared" si="48"/>
        <v>20.386099225742324</v>
      </c>
      <c r="AJ29" s="18">
        <f t="shared" si="48"/>
        <v>8.0308413997043644</v>
      </c>
      <c r="AK29" s="18">
        <f t="shared" si="48"/>
        <v>19.078115366176469</v>
      </c>
      <c r="AL29" s="18"/>
      <c r="AM29" s="18">
        <f t="shared" ref="AM29:AP29" si="49">AM11/AM$18*100</f>
        <v>17.726717264987361</v>
      </c>
      <c r="AN29" s="18">
        <f t="shared" si="49"/>
        <v>19.138302040075931</v>
      </c>
      <c r="AO29" s="18">
        <f t="shared" si="49"/>
        <v>6.5520291546175908</v>
      </c>
      <c r="AP29" s="18">
        <f t="shared" si="49"/>
        <v>17.405703389955569</v>
      </c>
      <c r="AQ29" s="18"/>
      <c r="AR29" s="18">
        <f t="shared" ref="AR29:AU29" si="50">AR11/AR$18*100</f>
        <v>11.496097080831385</v>
      </c>
      <c r="AS29" s="18">
        <f t="shared" si="50"/>
        <v>14.860289122663875</v>
      </c>
      <c r="AT29" s="18">
        <f t="shared" si="50"/>
        <v>4.1425299741555861</v>
      </c>
      <c r="AU29" s="18">
        <f t="shared" si="50"/>
        <v>12.280900069131748</v>
      </c>
    </row>
    <row r="30" spans="1:47" x14ac:dyDescent="0.2">
      <c r="A30" t="str">
        <f>$A$12</f>
        <v>Skilled trades occupations</v>
      </c>
      <c r="B30" s="18">
        <f t="shared" si="29"/>
        <v>13.260926658149263</v>
      </c>
      <c r="C30" s="18">
        <f t="shared" ref="C30:O30" si="51">C12/C$18*100</f>
        <v>4.2074099785471502</v>
      </c>
      <c r="D30" s="18">
        <f t="shared" si="51"/>
        <v>33.26244651144318</v>
      </c>
      <c r="E30" s="18">
        <f t="shared" si="51"/>
        <v>13.279344898890141</v>
      </c>
      <c r="F30" s="18"/>
      <c r="G30" s="18">
        <f t="shared" si="51"/>
        <v>10.787678044841302</v>
      </c>
      <c r="H30" s="18">
        <f t="shared" si="51"/>
        <v>3.1692111317332285</v>
      </c>
      <c r="I30" s="18">
        <f t="shared" si="51"/>
        <v>33.065338345093203</v>
      </c>
      <c r="J30" s="18">
        <f t="shared" si="51"/>
        <v>11.61889044114942</v>
      </c>
      <c r="K30" s="18"/>
      <c r="L30" s="18">
        <f t="shared" si="51"/>
        <v>8.446007211980767</v>
      </c>
      <c r="M30" s="18">
        <f t="shared" si="51"/>
        <v>3.5217932669771073</v>
      </c>
      <c r="N30" s="18">
        <f t="shared" si="51"/>
        <v>31.557309648707122</v>
      </c>
      <c r="O30" s="18">
        <f t="shared" si="51"/>
        <v>10.127104984657093</v>
      </c>
      <c r="Q30" t="str">
        <f>$A$12</f>
        <v>Skilled trades occupations</v>
      </c>
      <c r="R30" s="18">
        <f t="shared" ref="R30:U30" si="52">R12/R$18*100</f>
        <v>19.41868959167715</v>
      </c>
      <c r="S30" s="18">
        <f t="shared" si="52"/>
        <v>10.891248383934785</v>
      </c>
      <c r="T30" s="18">
        <f t="shared" si="52"/>
        <v>42.92528722058745</v>
      </c>
      <c r="U30" s="18">
        <f t="shared" si="52"/>
        <v>22.114665792979871</v>
      </c>
      <c r="V30" s="18"/>
      <c r="W30" s="18">
        <f t="shared" ref="W30:Z30" si="53">W12/W$18*100</f>
        <v>16.159981274099209</v>
      </c>
      <c r="X30" s="18">
        <f t="shared" si="53"/>
        <v>7.1418208017509963</v>
      </c>
      <c r="Y30" s="18">
        <f t="shared" si="53"/>
        <v>40.649184390400642</v>
      </c>
      <c r="Z30" s="18">
        <f t="shared" si="53"/>
        <v>19.106966773338151</v>
      </c>
      <c r="AA30" s="18"/>
      <c r="AB30" s="18">
        <f t="shared" ref="AB30:AE30" si="54">AB12/AB$18*100</f>
        <v>12.635121115981304</v>
      </c>
      <c r="AC30" s="18">
        <f t="shared" si="54"/>
        <v>7.6479333196916386</v>
      </c>
      <c r="AD30" s="18">
        <f t="shared" si="54"/>
        <v>38.232252053330633</v>
      </c>
      <c r="AE30" s="18">
        <f t="shared" si="54"/>
        <v>16.327000598047832</v>
      </c>
      <c r="AG30" t="str">
        <f>$A$12</f>
        <v>Skilled trades occupations</v>
      </c>
      <c r="AH30" s="18">
        <f t="shared" ref="AH30:AK30" si="55">AH12/AH$18*100</f>
        <v>2.0475898047944834</v>
      </c>
      <c r="AI30" s="18">
        <f t="shared" si="55"/>
        <v>1.6954245333388758</v>
      </c>
      <c r="AJ30" s="18">
        <f t="shared" si="55"/>
        <v>10.690636150512741</v>
      </c>
      <c r="AK30" s="18">
        <f t="shared" si="55"/>
        <v>2.6286615474614363</v>
      </c>
      <c r="AL30" s="18"/>
      <c r="AM30" s="18">
        <f t="shared" ref="AM30:AP30" si="56">AM12/AM$18*100</f>
        <v>2.0348441047280592</v>
      </c>
      <c r="AN30" s="18">
        <f t="shared" si="56"/>
        <v>1.4976861192289104</v>
      </c>
      <c r="AO30" s="18">
        <f t="shared" si="56"/>
        <v>14.134604407375539</v>
      </c>
      <c r="AP30" s="18">
        <f t="shared" si="56"/>
        <v>2.8138431038498979</v>
      </c>
      <c r="AQ30" s="18"/>
      <c r="AR30" s="18">
        <f t="shared" ref="AR30:AU30" si="57">AR12/AR$18*100</f>
        <v>2.2045478582405584</v>
      </c>
      <c r="AS30" s="18">
        <f t="shared" si="57"/>
        <v>1.6362451507618083</v>
      </c>
      <c r="AT30" s="18">
        <f t="shared" si="57"/>
        <v>15.496481381330826</v>
      </c>
      <c r="AU30" s="18">
        <f t="shared" si="57"/>
        <v>3.0785632973326278</v>
      </c>
    </row>
    <row r="31" spans="1:47" x14ac:dyDescent="0.2">
      <c r="A31" t="str">
        <f>$A$13</f>
        <v>Caring, leisure and other service occupations</v>
      </c>
      <c r="B31" s="18">
        <f t="shared" si="29"/>
        <v>7.9774756249764138</v>
      </c>
      <c r="C31" s="18">
        <f t="shared" ref="C31:O31" si="58">C13/C$18*100</f>
        <v>15.215507603784935</v>
      </c>
      <c r="D31" s="18">
        <f t="shared" si="58"/>
        <v>6.3864727904775735</v>
      </c>
      <c r="E31" s="18">
        <f t="shared" si="58"/>
        <v>9.8321940600129096</v>
      </c>
      <c r="F31" s="18"/>
      <c r="G31" s="18">
        <f t="shared" si="58"/>
        <v>7.6101874303891526</v>
      </c>
      <c r="H31" s="18">
        <f t="shared" si="58"/>
        <v>14.083153246423072</v>
      </c>
      <c r="I31" s="18">
        <f t="shared" si="58"/>
        <v>5.1767840360639878</v>
      </c>
      <c r="J31" s="18">
        <f t="shared" si="58"/>
        <v>9.1223493338904813</v>
      </c>
      <c r="K31" s="18"/>
      <c r="L31" s="18">
        <f t="shared" si="58"/>
        <v>8.5285482935132748</v>
      </c>
      <c r="M31" s="18">
        <f t="shared" si="58"/>
        <v>14.414379258758997</v>
      </c>
      <c r="N31" s="18">
        <f t="shared" si="58"/>
        <v>6.2430512909308211</v>
      </c>
      <c r="O31" s="18">
        <f t="shared" si="58"/>
        <v>9.8931828219169216</v>
      </c>
      <c r="Q31" t="str">
        <f>$A$13</f>
        <v>Caring, leisure and other service occupations</v>
      </c>
      <c r="R31" s="18">
        <f t="shared" ref="R31:U31" si="59">R13/R$18*100</f>
        <v>2.4648624610430976</v>
      </c>
      <c r="S31" s="18">
        <f t="shared" si="59"/>
        <v>5.810350995913022</v>
      </c>
      <c r="T31" s="18">
        <f t="shared" si="59"/>
        <v>1.4417843663545014</v>
      </c>
      <c r="U31" s="18">
        <f t="shared" si="59"/>
        <v>2.7708547328219577</v>
      </c>
      <c r="V31" s="18"/>
      <c r="W31" s="18">
        <f t="shared" ref="W31:Z31" si="60">W13/W$18*100</f>
        <v>2.2626451791666171</v>
      </c>
      <c r="X31" s="18">
        <f t="shared" si="60"/>
        <v>5.4949250781678529</v>
      </c>
      <c r="Y31" s="18">
        <f t="shared" si="60"/>
        <v>1.3363574114171772</v>
      </c>
      <c r="Z31" s="18">
        <f t="shared" si="60"/>
        <v>2.6014168944724596</v>
      </c>
      <c r="AA31" s="18"/>
      <c r="AB31" s="18">
        <f t="shared" ref="AB31:AE31" si="61">AB13/AB$18*100</f>
        <v>2.6847594749593227</v>
      </c>
      <c r="AC31" s="18">
        <f t="shared" si="61"/>
        <v>5.7936693396359589</v>
      </c>
      <c r="AD31" s="18">
        <f t="shared" si="61"/>
        <v>2.0226988145134075</v>
      </c>
      <c r="AE31" s="18">
        <f t="shared" si="61"/>
        <v>3.0874075532079788</v>
      </c>
      <c r="AG31" t="str">
        <f>$A$13</f>
        <v>Caring, leisure and other service occupations</v>
      </c>
      <c r="AH31" s="18">
        <f t="shared" ref="AH31:AK31" si="62">AH13/AH$18*100</f>
        <v>18.015989451621461</v>
      </c>
      <c r="AI31" s="18">
        <f t="shared" si="62"/>
        <v>18.750245440928762</v>
      </c>
      <c r="AJ31" s="18">
        <f t="shared" si="62"/>
        <v>17.936965317749916</v>
      </c>
      <c r="AK31" s="18">
        <f t="shared" si="62"/>
        <v>18.344402061559389</v>
      </c>
      <c r="AL31" s="18"/>
      <c r="AM31" s="18">
        <f t="shared" ref="AM31:AP31" si="63">AM13/AM$18*100</f>
        <v>16.322679506000387</v>
      </c>
      <c r="AN31" s="18">
        <f t="shared" si="63"/>
        <v>17.696757247006531</v>
      </c>
      <c r="AO31" s="18">
        <f t="shared" si="63"/>
        <v>14.763225296102586</v>
      </c>
      <c r="AP31" s="18">
        <f t="shared" si="63"/>
        <v>16.790155625553233</v>
      </c>
      <c r="AQ31" s="18"/>
      <c r="AR31" s="18">
        <f t="shared" ref="AR31:AU31" si="64">AR13/AR$18*100</f>
        <v>17.235346728383735</v>
      </c>
      <c r="AS31" s="18">
        <f t="shared" si="64"/>
        <v>18.353839175478797</v>
      </c>
      <c r="AT31" s="18">
        <f t="shared" si="64"/>
        <v>16.397799038954204</v>
      </c>
      <c r="AU31" s="18">
        <f t="shared" si="64"/>
        <v>17.630537398088798</v>
      </c>
    </row>
    <row r="32" spans="1:47" x14ac:dyDescent="0.2">
      <c r="A32" t="str">
        <f>$A$14</f>
        <v>Sales and customer service occupations</v>
      </c>
      <c r="B32" s="18">
        <f t="shared" si="29"/>
        <v>4.8313571063470953</v>
      </c>
      <c r="C32" s="18">
        <f t="shared" ref="C32:O32" si="65">C14/C$18*100</f>
        <v>16.567501036696257</v>
      </c>
      <c r="D32" s="18">
        <f t="shared" si="65"/>
        <v>3.8293696440447347</v>
      </c>
      <c r="E32" s="18">
        <f t="shared" si="65"/>
        <v>8.043532429738887</v>
      </c>
      <c r="F32" s="18"/>
      <c r="G32" s="18">
        <f t="shared" si="65"/>
        <v>4.5631592118926543</v>
      </c>
      <c r="H32" s="18">
        <f t="shared" si="65"/>
        <v>16.019209520395773</v>
      </c>
      <c r="I32" s="18">
        <f t="shared" si="65"/>
        <v>2.4801905491394329</v>
      </c>
      <c r="J32" s="18">
        <f t="shared" si="65"/>
        <v>7.5385044963192493</v>
      </c>
      <c r="K32" s="18"/>
      <c r="L32" s="18">
        <f t="shared" si="65"/>
        <v>4.5649753222880314</v>
      </c>
      <c r="M32" s="18">
        <f t="shared" si="65"/>
        <v>15.375158716242296</v>
      </c>
      <c r="N32" s="18">
        <f t="shared" si="65"/>
        <v>2.04303029420455</v>
      </c>
      <c r="O32" s="18">
        <f t="shared" si="65"/>
        <v>7.294452974194046</v>
      </c>
      <c r="Q32" t="str">
        <f>$A$14</f>
        <v>Sales and customer service occupations</v>
      </c>
      <c r="R32" s="18">
        <f t="shared" ref="R32:U32" si="66">R14/R$18*100</f>
        <v>4.1338829127222239</v>
      </c>
      <c r="S32" s="18">
        <f t="shared" si="66"/>
        <v>17.751526313176232</v>
      </c>
      <c r="T32" s="18">
        <f t="shared" si="66"/>
        <v>3.4483367455496712</v>
      </c>
      <c r="U32" s="18">
        <f t="shared" si="66"/>
        <v>5.9580162784936519</v>
      </c>
      <c r="V32" s="18"/>
      <c r="W32" s="18">
        <f t="shared" ref="W32:Z32" si="67">W14/W$18*100</f>
        <v>4.1121003075650098</v>
      </c>
      <c r="X32" s="18">
        <f t="shared" si="67"/>
        <v>18.052623492235682</v>
      </c>
      <c r="Y32" s="18">
        <f t="shared" si="67"/>
        <v>2.0715863559329395</v>
      </c>
      <c r="Z32" s="18">
        <f t="shared" si="67"/>
        <v>5.92047371253057</v>
      </c>
      <c r="AA32" s="18"/>
      <c r="AB32" s="18">
        <f>AB14/AB$18*100</f>
        <v>4.5032817824695401</v>
      </c>
      <c r="AC32" s="18">
        <f t="shared" ref="AC32:AE32" si="68">AC14/AC$18*100</f>
        <v>17.097429956478368</v>
      </c>
      <c r="AD32" s="18">
        <f t="shared" si="68"/>
        <v>1.7641787320009976</v>
      </c>
      <c r="AE32" s="18">
        <f t="shared" si="68"/>
        <v>6.1243070836112725</v>
      </c>
      <c r="AG32" t="str">
        <f>$A$14</f>
        <v>Sales and customer service occupations</v>
      </c>
      <c r="AH32" s="18">
        <f t="shared" ref="AH32:AK32" si="69">AH14/AH$18*100</f>
        <v>6.1014633387669388</v>
      </c>
      <c r="AI32" s="18">
        <f t="shared" si="69"/>
        <v>16.122509090320218</v>
      </c>
      <c r="AJ32" s="18">
        <f t="shared" si="69"/>
        <v>4.7194394056177584</v>
      </c>
      <c r="AK32" s="18">
        <f t="shared" si="69"/>
        <v>10.557552284531241</v>
      </c>
      <c r="AL32" s="18"/>
      <c r="AM32" s="18">
        <f t="shared" ref="AM32:AP32" si="70">AM14/AM$18*100</f>
        <v>5.2980476793358111</v>
      </c>
      <c r="AN32" s="18">
        <f t="shared" si="70"/>
        <v>15.163625257899888</v>
      </c>
      <c r="AO32" s="18">
        <f t="shared" si="70"/>
        <v>3.5001449655682935</v>
      </c>
      <c r="AP32" s="18">
        <f t="shared" si="70"/>
        <v>9.4411076499789868</v>
      </c>
      <c r="AQ32" s="18"/>
      <c r="AR32" s="18">
        <f t="shared" ref="AR32:AU32" si="71">AR14/AR$18*100</f>
        <v>4.6568939785933052</v>
      </c>
      <c r="AS32" s="18">
        <f t="shared" si="71"/>
        <v>14.588121618337082</v>
      </c>
      <c r="AT32" s="18">
        <f t="shared" si="71"/>
        <v>2.7139854547372773</v>
      </c>
      <c r="AU32" s="18">
        <f t="shared" si="71"/>
        <v>8.6247692576182597</v>
      </c>
    </row>
    <row r="33" spans="1:47" x14ac:dyDescent="0.2">
      <c r="A33" t="str">
        <f>$A$15</f>
        <v>Process, plant and machine operatives</v>
      </c>
      <c r="B33" s="18">
        <f t="shared" si="29"/>
        <v>11.108213409151118</v>
      </c>
      <c r="C33" s="18">
        <f t="shared" ref="C33:O33" si="72">C15/C$18*100</f>
        <v>3.4373509258231065</v>
      </c>
      <c r="D33" s="18">
        <f t="shared" si="72"/>
        <v>6.7044728396062583</v>
      </c>
      <c r="E33" s="18">
        <f t="shared" si="72"/>
        <v>8.3519608203574656</v>
      </c>
      <c r="F33" s="18"/>
      <c r="G33" s="18">
        <f t="shared" si="72"/>
        <v>8.9199344953327859</v>
      </c>
      <c r="H33" s="18">
        <f t="shared" si="72"/>
        <v>4.2530000595302733</v>
      </c>
      <c r="I33" s="18">
        <f t="shared" si="72"/>
        <v>7.5084715025012683</v>
      </c>
      <c r="J33" s="18">
        <f t="shared" si="72"/>
        <v>7.4038922851941527</v>
      </c>
      <c r="K33" s="18"/>
      <c r="L33" s="18">
        <f t="shared" si="72"/>
        <v>8.9424874708671673</v>
      </c>
      <c r="M33" s="18">
        <f t="shared" si="72"/>
        <v>5.3520574364548867</v>
      </c>
      <c r="N33" s="18">
        <f t="shared" si="72"/>
        <v>8.9174339695565763</v>
      </c>
      <c r="O33" s="18">
        <f t="shared" si="72"/>
        <v>7.9210651790211193</v>
      </c>
      <c r="Q33" t="str">
        <f>$A$15</f>
        <v>Process, plant and machine operatives</v>
      </c>
      <c r="R33" s="18">
        <f t="shared" ref="R33:U33" si="73">R15/R$18*100</f>
        <v>15.087058179065387</v>
      </c>
      <c r="S33" s="18">
        <f t="shared" si="73"/>
        <v>9.0823960315853771</v>
      </c>
      <c r="T33" s="18">
        <f t="shared" si="73"/>
        <v>8.8351606051092251</v>
      </c>
      <c r="U33" s="18">
        <f t="shared" si="73"/>
        <v>13.192607575662713</v>
      </c>
      <c r="V33" s="18"/>
      <c r="W33" s="18">
        <f t="shared" ref="W33:Z33" si="74">W15/W$18*100</f>
        <v>12.508498014508259</v>
      </c>
      <c r="X33" s="18">
        <f t="shared" si="74"/>
        <v>11.061396750965462</v>
      </c>
      <c r="Y33" s="18">
        <f t="shared" si="74"/>
        <v>9.5642741548747932</v>
      </c>
      <c r="Z33" s="18">
        <f t="shared" si="74"/>
        <v>11.759996836192686</v>
      </c>
      <c r="AA33" s="18"/>
      <c r="AB33" s="18">
        <f t="shared" ref="AB33:AE33" si="75">AB15/AB$18*100</f>
        <v>12.765856514723154</v>
      </c>
      <c r="AC33" s="18">
        <f t="shared" si="75"/>
        <v>11.85943837983424</v>
      </c>
      <c r="AD33" s="18">
        <f t="shared" si="75"/>
        <v>11.528383505190362</v>
      </c>
      <c r="AE33" s="18">
        <f t="shared" si="75"/>
        <v>12.395550681440801</v>
      </c>
      <c r="AG33" t="str">
        <f>$A$15</f>
        <v>Process, plant and machine operatives</v>
      </c>
      <c r="AH33" s="18">
        <f t="shared" ref="AH33:AK33" si="76">AH15/AH$18*100</f>
        <v>3.862704419298487</v>
      </c>
      <c r="AI33" s="18">
        <f t="shared" si="76"/>
        <v>1.3157749266504215</v>
      </c>
      <c r="AJ33" s="18">
        <f t="shared" si="76"/>
        <v>1.7273153318999639</v>
      </c>
      <c r="AK33" s="18">
        <f t="shared" si="76"/>
        <v>2.5167233202271859</v>
      </c>
      <c r="AL33" s="18"/>
      <c r="AM33" s="18">
        <f t="shared" ref="AM33:AP33" si="77">AM15/AM$18*100</f>
        <v>3.0732614341716094</v>
      </c>
      <c r="AN33" s="18">
        <f t="shared" si="77"/>
        <v>1.3882823273361977</v>
      </c>
      <c r="AO33" s="18">
        <f t="shared" si="77"/>
        <v>2.3767938803509301</v>
      </c>
      <c r="AP33" s="18">
        <f t="shared" si="77"/>
        <v>2.2816546000773852</v>
      </c>
      <c r="AQ33" s="18"/>
      <c r="AR33" s="18">
        <f t="shared" ref="AR33:AU33" si="78">AR15/AR$18*100</f>
        <v>3.2459599883400121</v>
      </c>
      <c r="AS33" s="18">
        <f t="shared" si="78"/>
        <v>2.3783387253771977</v>
      </c>
      <c r="AT33" s="18">
        <f t="shared" si="78"/>
        <v>2.6351307578384118</v>
      </c>
      <c r="AU33" s="18">
        <f t="shared" si="78"/>
        <v>2.8341089526911265</v>
      </c>
    </row>
    <row r="34" spans="1:47" x14ac:dyDescent="0.2">
      <c r="A34" t="str">
        <f>$A$16</f>
        <v>Elementary occupations</v>
      </c>
      <c r="B34" s="18">
        <f t="shared" si="29"/>
        <v>8.7060961570263409</v>
      </c>
      <c r="C34" s="18">
        <f t="shared" ref="C34:O34" si="79">C16/C$18*100</f>
        <v>19.797325268519465</v>
      </c>
      <c r="D34" s="18">
        <f t="shared" si="79"/>
        <v>8.4748920602363178</v>
      </c>
      <c r="E34" s="18">
        <f t="shared" si="79"/>
        <v>11.834677866089175</v>
      </c>
      <c r="F34" s="18"/>
      <c r="G34" s="18">
        <f t="shared" si="79"/>
        <v>7.0086145088831735</v>
      </c>
      <c r="H34" s="18">
        <f t="shared" si="79"/>
        <v>17.527498028647447</v>
      </c>
      <c r="I34" s="18">
        <f t="shared" si="79"/>
        <v>7.477294052042895</v>
      </c>
      <c r="J34" s="18">
        <f t="shared" si="79"/>
        <v>10.060819540764921</v>
      </c>
      <c r="K34" s="18"/>
      <c r="L34" s="18">
        <f t="shared" si="79"/>
        <v>6.0590800790074049</v>
      </c>
      <c r="M34" s="18">
        <f t="shared" si="79"/>
        <v>15.567423486512229</v>
      </c>
      <c r="N34" s="18">
        <f t="shared" si="79"/>
        <v>9.1723342020845671</v>
      </c>
      <c r="O34" s="18">
        <f t="shared" si="79"/>
        <v>9.1697688420351717</v>
      </c>
      <c r="Q34" t="str">
        <f>$A$16</f>
        <v>Elementary occupations</v>
      </c>
      <c r="R34" s="18">
        <f t="shared" ref="R34:U34" si="80">R16/R$18*100</f>
        <v>10.423874897353194</v>
      </c>
      <c r="S34" s="18">
        <f t="shared" si="80"/>
        <v>25.240768952943178</v>
      </c>
      <c r="T34" s="18">
        <f t="shared" si="80"/>
        <v>6.3204453282630535</v>
      </c>
      <c r="U34" s="18">
        <f t="shared" si="80"/>
        <v>11.850225255920432</v>
      </c>
      <c r="V34" s="18"/>
      <c r="W34" s="18">
        <f t="shared" ref="W34:Z34" si="81">W16/W$18*100</f>
        <v>8.5785906218481376</v>
      </c>
      <c r="X34" s="18">
        <f t="shared" si="81"/>
        <v>20.877452605188608</v>
      </c>
      <c r="Y34" s="18">
        <f t="shared" si="81"/>
        <v>5.480493217515817</v>
      </c>
      <c r="Z34" s="18">
        <f t="shared" si="81"/>
        <v>9.9433927102130095</v>
      </c>
      <c r="AA34" s="18"/>
      <c r="AB34" s="18">
        <f t="shared" ref="AB34:AE34" si="82">AB16/AB$18*100</f>
        <v>7.6097996130791863</v>
      </c>
      <c r="AC34" s="18">
        <f t="shared" si="82"/>
        <v>18.533146670694236</v>
      </c>
      <c r="AD34" s="18">
        <f t="shared" si="82"/>
        <v>7.3857051027758667</v>
      </c>
      <c r="AE34" s="18">
        <f t="shared" si="82"/>
        <v>9.3961782775964586</v>
      </c>
      <c r="AG34" t="str">
        <f>$A$16</f>
        <v>Elementary occupations</v>
      </c>
      <c r="AH34" s="18">
        <f t="shared" ref="AH34:AK34" si="83">AH16/AH$18*100</f>
        <v>5.578006968997018</v>
      </c>
      <c r="AI34" s="18">
        <f t="shared" si="83"/>
        <v>17.751517084997062</v>
      </c>
      <c r="AJ34" s="18">
        <f t="shared" si="83"/>
        <v>13.507549073903824</v>
      </c>
      <c r="AK34" s="18">
        <f t="shared" si="83"/>
        <v>11.815936008490691</v>
      </c>
      <c r="AL34" s="18"/>
      <c r="AM34" s="18">
        <f t="shared" ref="AM34:AP34" si="84">AM16/AM$18*100</f>
        <v>4.4507283248181286</v>
      </c>
      <c r="AN34" s="18">
        <f t="shared" si="84"/>
        <v>16.11796290424223</v>
      </c>
      <c r="AO34" s="18">
        <f t="shared" si="84"/>
        <v>12.461691823202061</v>
      </c>
      <c r="AP34" s="18">
        <f t="shared" si="84"/>
        <v>10.198898902647761</v>
      </c>
      <c r="AQ34" s="18"/>
      <c r="AR34" s="18">
        <f t="shared" ref="AR34:AU34" si="85">AR16/AR$18*100</f>
        <v>3.7486265647888213</v>
      </c>
      <c r="AS34" s="18">
        <f t="shared" si="85"/>
        <v>14.212158349675324</v>
      </c>
      <c r="AT34" s="18">
        <f t="shared" si="85"/>
        <v>13.471209218836533</v>
      </c>
      <c r="AU34" s="18">
        <f t="shared" si="85"/>
        <v>8.9123683236279678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3.127040141235927</v>
      </c>
      <c r="C44" s="27">
        <f t="shared" ref="C44:E44" si="93">H8-C8</f>
        <v>1.7350512802248748</v>
      </c>
      <c r="D44" s="27">
        <f t="shared" si="93"/>
        <v>1.0355124605821242</v>
      </c>
      <c r="E44" s="27">
        <f t="shared" si="93"/>
        <v>5.897603882042926</v>
      </c>
      <c r="F44" s="27"/>
      <c r="G44" s="27">
        <f>L8-G8</f>
        <v>3.9622433562986927</v>
      </c>
      <c r="H44" s="27">
        <f t="shared" ref="H44:J44" si="94">M8-H8</f>
        <v>1.4892324373913119</v>
      </c>
      <c r="I44" s="27">
        <f t="shared" si="94"/>
        <v>0.72881876523369993</v>
      </c>
      <c r="J44" s="27">
        <f t="shared" si="94"/>
        <v>6.1802945589237055</v>
      </c>
      <c r="K44" s="27"/>
      <c r="L44" s="27">
        <f>L8-B8</f>
        <v>7.0892834975346197</v>
      </c>
      <c r="M44" s="27">
        <f t="shared" ref="M44:O44" si="95">M8-C8</f>
        <v>3.2242837176161867</v>
      </c>
      <c r="N44" s="27">
        <f t="shared" si="95"/>
        <v>1.7643312258158241</v>
      </c>
      <c r="O44" s="27">
        <f t="shared" si="95"/>
        <v>12.077898440966631</v>
      </c>
      <c r="Q44" t="str">
        <f>$A$8</f>
        <v>Managers, directors and senior officials</v>
      </c>
      <c r="R44" s="27">
        <f>W8-R8</f>
        <v>1.6976179604405317</v>
      </c>
      <c r="S44" s="27">
        <f t="shared" ref="S44:S52" si="96">X8-S8</f>
        <v>0.8296417031791401</v>
      </c>
      <c r="T44" s="27">
        <f t="shared" ref="T44:T52" si="97">Y8-T8</f>
        <v>0.40588227081605233</v>
      </c>
      <c r="U44" s="27">
        <f t="shared" ref="U44:U52" si="98">Z8-U8</f>
        <v>2.9331419344357208</v>
      </c>
      <c r="V44" s="27"/>
      <c r="W44" s="27">
        <f>AB8-W8</f>
        <v>1.2830489853225018</v>
      </c>
      <c r="X44" s="27">
        <f t="shared" ref="X44:X52" si="99">AC8-X8</f>
        <v>0.87563834489179593</v>
      </c>
      <c r="Y44" s="27">
        <f t="shared" ref="Y44:Y52" si="100">AD8-Y8</f>
        <v>0.39526448846355544</v>
      </c>
      <c r="Z44" s="27">
        <f t="shared" ref="Z44:Z52" si="101">AE8-Z8</f>
        <v>2.5539518186778558</v>
      </c>
      <c r="AA44" s="27"/>
      <c r="AB44" s="27">
        <f>AB8-R8</f>
        <v>2.9806669457630335</v>
      </c>
      <c r="AC44" s="27">
        <f t="shared" ref="AC44:AC52" si="102">AC8-S8</f>
        <v>1.705280048070936</v>
      </c>
      <c r="AD44" s="27">
        <f t="shared" ref="AD44:AD52" si="103">AD8-T8</f>
        <v>0.80114675927960777</v>
      </c>
      <c r="AE44" s="27">
        <f t="shared" ref="AE44:AE52" si="104">AE8-U8</f>
        <v>5.4870937531135766</v>
      </c>
      <c r="AG44" t="str">
        <f>$A$8</f>
        <v>Managers, directors and senior officials</v>
      </c>
      <c r="AH44" s="27">
        <f>AM8-AH8</f>
        <v>1.4294221807953953</v>
      </c>
      <c r="AI44" s="27">
        <f t="shared" ref="AI44:AI52" si="105">AN8-AI8</f>
        <v>0.90540957704573577</v>
      </c>
      <c r="AJ44" s="27">
        <f t="shared" ref="AJ44:AJ52" si="106">AO8-AJ8</f>
        <v>0.62963018976607121</v>
      </c>
      <c r="AK44" s="27">
        <f t="shared" ref="AK44:AK52" si="107">AP8-AK8</f>
        <v>2.9644619476072034</v>
      </c>
      <c r="AL44" s="27"/>
      <c r="AM44" s="27">
        <f>AR8-AM8</f>
        <v>2.6791943709761821</v>
      </c>
      <c r="AN44" s="27">
        <f t="shared" ref="AN44:AN52" si="108">AS8-AN8</f>
        <v>0.61359409249951646</v>
      </c>
      <c r="AO44" s="27">
        <f t="shared" ref="AO44:AO52" si="109">AT8-AO8</f>
        <v>0.33355427677014227</v>
      </c>
      <c r="AP44" s="27">
        <f t="shared" ref="AP44:AP52" si="110">AU8-AP8</f>
        <v>3.626342740245839</v>
      </c>
      <c r="AQ44" s="27"/>
      <c r="AR44" s="27">
        <f>AR8-AH8</f>
        <v>4.1086165517715774</v>
      </c>
      <c r="AS44" s="27">
        <f t="shared" ref="AS44:AS52" si="111">AS8-AI8</f>
        <v>1.5190036695452522</v>
      </c>
      <c r="AT44" s="27">
        <f t="shared" ref="AT44:AT52" si="112">AT8-AJ8</f>
        <v>0.96318446653621348</v>
      </c>
      <c r="AU44" s="27">
        <f t="shared" ref="AU44:AU52" si="113">AU8-AK8</f>
        <v>6.5908046878530424</v>
      </c>
    </row>
    <row r="45" spans="1:47" x14ac:dyDescent="0.2">
      <c r="A45" t="str">
        <f>$A$9</f>
        <v>Professional occupations</v>
      </c>
      <c r="B45" s="27">
        <f t="shared" ref="B45:B54" si="114">G9-B9</f>
        <v>9.2365630252072108</v>
      </c>
      <c r="C45" s="27">
        <f t="shared" ref="C45:C54" si="115">H9-C9</f>
        <v>2.6856880055821879</v>
      </c>
      <c r="D45" s="27">
        <f t="shared" ref="D45:D54" si="116">I9-D9</f>
        <v>1.8129447311125171</v>
      </c>
      <c r="E45" s="27">
        <f t="shared" ref="E45:E54" si="117">J9-E9</f>
        <v>13.735195761901927</v>
      </c>
      <c r="F45" s="27"/>
      <c r="G45" s="27">
        <f t="shared" ref="G45:G54" si="118">L9-G9</f>
        <v>11.765437908262889</v>
      </c>
      <c r="H45" s="27">
        <f t="shared" ref="H45:H54" si="119">M9-H9</f>
        <v>4.0258142364140213</v>
      </c>
      <c r="I45" s="27">
        <f t="shared" ref="I45:I54" si="120">N9-I9</f>
        <v>-0.4317342754207516</v>
      </c>
      <c r="J45" s="27">
        <f t="shared" ref="J45:J54" si="121">O9-J9</f>
        <v>15.359517869256152</v>
      </c>
      <c r="K45" s="27"/>
      <c r="L45" s="27">
        <f t="shared" ref="L45:L54" si="122">L9-B9</f>
        <v>21.0020009334701</v>
      </c>
      <c r="M45" s="27">
        <f t="shared" ref="M45:M54" si="123">M9-C9</f>
        <v>6.7115022419962092</v>
      </c>
      <c r="N45" s="27">
        <f t="shared" ref="N45:N54" si="124">N9-D9</f>
        <v>1.3812104556917655</v>
      </c>
      <c r="O45" s="27">
        <f t="shared" ref="O45:O54" si="125">O9-E9</f>
        <v>29.094713631158079</v>
      </c>
      <c r="Q45" t="str">
        <f>$A$9</f>
        <v>Professional occupations</v>
      </c>
      <c r="R45" s="27">
        <f t="shared" ref="R45:R52" si="126">W9-R9</f>
        <v>4.8068555104867343</v>
      </c>
      <c r="S45" s="27">
        <f t="shared" si="96"/>
        <v>0.89246351513421418</v>
      </c>
      <c r="T45" s="27">
        <f t="shared" si="97"/>
        <v>1.6777755644199859</v>
      </c>
      <c r="U45" s="27">
        <f t="shared" si="98"/>
        <v>7.377094590040933</v>
      </c>
      <c r="V45" s="27"/>
      <c r="W45" s="27">
        <f t="shared" ref="W45:W52" si="127">AB9-W9</f>
        <v>5.7223265216728585</v>
      </c>
      <c r="X45" s="27">
        <f t="shared" si="99"/>
        <v>1.0778350391673688</v>
      </c>
      <c r="Y45" s="27">
        <f t="shared" si="100"/>
        <v>-0.4778058125695841</v>
      </c>
      <c r="Z45" s="27">
        <f t="shared" si="101"/>
        <v>6.3223557482706454</v>
      </c>
      <c r="AA45" s="27"/>
      <c r="AB45" s="27">
        <f t="shared" ref="AB45:AB52" si="128">AB9-R9</f>
        <v>10.529182032159593</v>
      </c>
      <c r="AC45" s="27">
        <f t="shared" si="102"/>
        <v>1.970298554301583</v>
      </c>
      <c r="AD45" s="27">
        <f t="shared" si="103"/>
        <v>1.1999697518504018</v>
      </c>
      <c r="AE45" s="27">
        <f t="shared" si="104"/>
        <v>13.699450338311578</v>
      </c>
      <c r="AG45" t="str">
        <f>$A$9</f>
        <v>Professional occupations</v>
      </c>
      <c r="AH45" s="27">
        <f t="shared" ref="AH45:AH52" si="129">AM9-AH9</f>
        <v>4.4297075147204907</v>
      </c>
      <c r="AI45" s="27">
        <f t="shared" si="105"/>
        <v>1.7932244904479742</v>
      </c>
      <c r="AJ45" s="27">
        <f t="shared" si="106"/>
        <v>0.13516916669253121</v>
      </c>
      <c r="AK45" s="27">
        <f t="shared" si="107"/>
        <v>6.3581011718609979</v>
      </c>
      <c r="AL45" s="27"/>
      <c r="AM45" s="27">
        <f t="shared" ref="AM45:AM52" si="130">AR9-AM9</f>
        <v>6.0431113865900379</v>
      </c>
      <c r="AN45" s="27">
        <f t="shared" si="108"/>
        <v>2.9479791972466511</v>
      </c>
      <c r="AO45" s="27">
        <f t="shared" si="109"/>
        <v>4.6071537148829833E-2</v>
      </c>
      <c r="AP45" s="27">
        <f t="shared" si="110"/>
        <v>9.0371621209855206</v>
      </c>
      <c r="AQ45" s="27"/>
      <c r="AR45" s="27">
        <f t="shared" ref="AR45:AR52" si="131">AR9-AH9</f>
        <v>10.472818901310529</v>
      </c>
      <c r="AS45" s="27">
        <f t="shared" si="111"/>
        <v>4.7412036876946253</v>
      </c>
      <c r="AT45" s="27">
        <f t="shared" si="112"/>
        <v>0.18124070384136104</v>
      </c>
      <c r="AU45" s="27">
        <f t="shared" si="113"/>
        <v>15.395263292846519</v>
      </c>
    </row>
    <row r="46" spans="1:47" x14ac:dyDescent="0.2">
      <c r="A46" t="str">
        <f>$A$10</f>
        <v>Associate professional occupations</v>
      </c>
      <c r="B46" s="27">
        <f t="shared" si="114"/>
        <v>4.1058548250640499</v>
      </c>
      <c r="C46" s="27">
        <f t="shared" si="115"/>
        <v>1.4927534239323537</v>
      </c>
      <c r="D46" s="27">
        <f t="shared" si="116"/>
        <v>2.4618148641657456E-3</v>
      </c>
      <c r="E46" s="27">
        <f t="shared" si="117"/>
        <v>5.6010700638605755</v>
      </c>
      <c r="F46" s="27"/>
      <c r="G46" s="27">
        <f t="shared" si="118"/>
        <v>1.8979586769638992</v>
      </c>
      <c r="H46" s="27">
        <f t="shared" si="119"/>
        <v>0.90156358254106195</v>
      </c>
      <c r="I46" s="27">
        <f t="shared" si="120"/>
        <v>1.0288423120923262E-2</v>
      </c>
      <c r="J46" s="27">
        <f t="shared" si="121"/>
        <v>2.80981068262588</v>
      </c>
      <c r="K46" s="27"/>
      <c r="L46" s="27">
        <f t="shared" si="122"/>
        <v>6.0038135020279491</v>
      </c>
      <c r="M46" s="27">
        <f t="shared" si="123"/>
        <v>2.3943170064734156</v>
      </c>
      <c r="N46" s="27">
        <f t="shared" si="124"/>
        <v>1.2750237985089008E-2</v>
      </c>
      <c r="O46" s="27">
        <f t="shared" si="125"/>
        <v>8.4108807464864555</v>
      </c>
      <c r="Q46" t="str">
        <f>$A$10</f>
        <v>Associate professional occupations</v>
      </c>
      <c r="R46" s="27">
        <f t="shared" si="126"/>
        <v>1.7414427575528517</v>
      </c>
      <c r="S46" s="27">
        <f t="shared" si="96"/>
        <v>0.7064545550238881</v>
      </c>
      <c r="T46" s="27">
        <f t="shared" si="97"/>
        <v>0.26662160717309202</v>
      </c>
      <c r="U46" s="27">
        <f t="shared" si="98"/>
        <v>2.7145189197498318</v>
      </c>
      <c r="V46" s="27"/>
      <c r="W46" s="27">
        <f>AB10-W10</f>
        <v>-0.46796220459283688</v>
      </c>
      <c r="X46" s="27">
        <f t="shared" si="99"/>
        <v>-0.12346938850674105</v>
      </c>
      <c r="Y46" s="27">
        <f t="shared" si="100"/>
        <v>-2.9959799220393268E-2</v>
      </c>
      <c r="Z46" s="27">
        <f t="shared" si="101"/>
        <v>-0.62139139231997476</v>
      </c>
      <c r="AA46" s="27"/>
      <c r="AB46" s="27">
        <f t="shared" si="128"/>
        <v>1.2734805529600148</v>
      </c>
      <c r="AC46" s="27">
        <f t="shared" si="102"/>
        <v>0.58298516651714705</v>
      </c>
      <c r="AD46" s="27">
        <f t="shared" si="103"/>
        <v>0.23666180795269876</v>
      </c>
      <c r="AE46" s="27">
        <f t="shared" si="104"/>
        <v>2.0931275274298571</v>
      </c>
      <c r="AG46" t="str">
        <f>$A$10</f>
        <v>Associate professional occupations</v>
      </c>
      <c r="AH46" s="27">
        <f t="shared" si="129"/>
        <v>2.3644120675112017</v>
      </c>
      <c r="AI46" s="27">
        <f t="shared" si="105"/>
        <v>0.78629886890846734</v>
      </c>
      <c r="AJ46" s="27">
        <f t="shared" si="106"/>
        <v>-0.26415979230892517</v>
      </c>
      <c r="AK46" s="27">
        <f t="shared" si="107"/>
        <v>2.8865511441107436</v>
      </c>
      <c r="AL46" s="27"/>
      <c r="AM46" s="27">
        <f t="shared" si="130"/>
        <v>2.365920881556729</v>
      </c>
      <c r="AN46" s="27">
        <f t="shared" si="108"/>
        <v>1.0250329710478026</v>
      </c>
      <c r="AO46" s="27">
        <f t="shared" si="109"/>
        <v>4.0248222341310758E-2</v>
      </c>
      <c r="AP46" s="27">
        <f t="shared" si="110"/>
        <v>3.4312020749458441</v>
      </c>
      <c r="AQ46" s="27"/>
      <c r="AR46" s="27">
        <f t="shared" si="131"/>
        <v>4.7303329490679307</v>
      </c>
      <c r="AS46" s="27">
        <f t="shared" si="111"/>
        <v>1.8113318399562699</v>
      </c>
      <c r="AT46" s="27">
        <f t="shared" si="112"/>
        <v>-0.22391156996761441</v>
      </c>
      <c r="AU46" s="27">
        <f t="shared" si="113"/>
        <v>6.3177532190565877</v>
      </c>
    </row>
    <row r="47" spans="1:47" x14ac:dyDescent="0.2">
      <c r="A47" t="str">
        <f>$A$11</f>
        <v>Administrative and secretarial occupations</v>
      </c>
      <c r="B47" s="27">
        <f t="shared" si="114"/>
        <v>0.54202406580173701</v>
      </c>
      <c r="C47" s="27">
        <f t="shared" si="115"/>
        <v>-0.55086658310046843</v>
      </c>
      <c r="D47" s="27">
        <f t="shared" si="116"/>
        <v>-0.18642824073928388</v>
      </c>
      <c r="E47" s="27">
        <f t="shared" si="117"/>
        <v>-0.19527075803801353</v>
      </c>
      <c r="F47" s="27"/>
      <c r="G47" s="27">
        <f t="shared" si="118"/>
        <v>-2.6506625770456367</v>
      </c>
      <c r="H47" s="27">
        <f t="shared" si="119"/>
        <v>-2.2769607658677185</v>
      </c>
      <c r="I47" s="27">
        <f t="shared" si="120"/>
        <v>-7.6854229538095842E-2</v>
      </c>
      <c r="J47" s="27">
        <f t="shared" si="121"/>
        <v>-5.0044775724514565</v>
      </c>
      <c r="K47" s="27"/>
      <c r="L47" s="27">
        <f t="shared" si="122"/>
        <v>-2.1086385112438997</v>
      </c>
      <c r="M47" s="27">
        <f t="shared" si="123"/>
        <v>-2.8278273489681869</v>
      </c>
      <c r="N47" s="27">
        <f t="shared" si="124"/>
        <v>-0.26328247027737972</v>
      </c>
      <c r="O47" s="27">
        <f t="shared" si="125"/>
        <v>-5.19974833048947</v>
      </c>
      <c r="Q47" t="str">
        <f>$A$11</f>
        <v>Administrative and secretarial occupations</v>
      </c>
      <c r="R47" s="27">
        <f t="shared" si="126"/>
        <v>0.77933202211684716</v>
      </c>
      <c r="S47" s="27">
        <f t="shared" si="96"/>
        <v>0.3519203103303381</v>
      </c>
      <c r="T47" s="27">
        <f t="shared" si="97"/>
        <v>-9.2589837750167714E-3</v>
      </c>
      <c r="U47" s="27">
        <f t="shared" si="98"/>
        <v>1.1219933486721683</v>
      </c>
      <c r="V47" s="27"/>
      <c r="W47" s="27">
        <f t="shared" si="127"/>
        <v>0.93731174002113704</v>
      </c>
      <c r="X47" s="27">
        <f t="shared" si="99"/>
        <v>0.24037683076282557</v>
      </c>
      <c r="Y47" s="27">
        <f t="shared" si="100"/>
        <v>0.19622518929936816</v>
      </c>
      <c r="Z47" s="27">
        <f t="shared" si="101"/>
        <v>1.3739137600833295</v>
      </c>
      <c r="AA47" s="27"/>
      <c r="AB47" s="27">
        <f t="shared" si="128"/>
        <v>1.7166437621379842</v>
      </c>
      <c r="AC47" s="27">
        <f t="shared" si="102"/>
        <v>0.59229714109316367</v>
      </c>
      <c r="AD47" s="27">
        <f t="shared" si="103"/>
        <v>0.18696620552435139</v>
      </c>
      <c r="AE47" s="27">
        <f t="shared" si="104"/>
        <v>2.4959071087554978</v>
      </c>
      <c r="AG47" t="str">
        <f>$A$11</f>
        <v>Administrative and secretarial occupations</v>
      </c>
      <c r="AH47" s="27">
        <f t="shared" si="129"/>
        <v>-0.23730795631511015</v>
      </c>
      <c r="AI47" s="27">
        <f t="shared" si="105"/>
        <v>-0.90278689343080032</v>
      </c>
      <c r="AJ47" s="27">
        <f t="shared" si="106"/>
        <v>-0.17716925696426733</v>
      </c>
      <c r="AK47" s="27">
        <f t="shared" si="107"/>
        <v>-1.31726410671018</v>
      </c>
      <c r="AL47" s="27"/>
      <c r="AM47" s="27">
        <f t="shared" si="130"/>
        <v>-3.5879743170667755</v>
      </c>
      <c r="AN47" s="27">
        <f t="shared" si="108"/>
        <v>-2.5173375966305453</v>
      </c>
      <c r="AO47" s="27">
        <f t="shared" si="109"/>
        <v>-0.27307941883746467</v>
      </c>
      <c r="AP47" s="27">
        <f>AU11-AP11</f>
        <v>-6.3783913325347861</v>
      </c>
      <c r="AQ47" s="27"/>
      <c r="AR47" s="27">
        <f t="shared" si="131"/>
        <v>-3.8252822733818856</v>
      </c>
      <c r="AS47" s="27">
        <f t="shared" si="111"/>
        <v>-3.4201244900613457</v>
      </c>
      <c r="AT47" s="27">
        <f t="shared" si="112"/>
        <v>-0.450248675801732</v>
      </c>
      <c r="AU47" s="27">
        <f t="shared" si="113"/>
        <v>-7.6956554392449661</v>
      </c>
    </row>
    <row r="48" spans="1:47" x14ac:dyDescent="0.2">
      <c r="A48" t="str">
        <f>$A$12</f>
        <v>Skilled trades occupations</v>
      </c>
      <c r="B48" s="27">
        <f t="shared" si="114"/>
        <v>-4.3620215543065406</v>
      </c>
      <c r="C48" s="27">
        <f t="shared" si="115"/>
        <v>-0.90940161510293294</v>
      </c>
      <c r="D48" s="27">
        <f t="shared" si="116"/>
        <v>0.93232690669384333</v>
      </c>
      <c r="E48" s="27">
        <f t="shared" si="117"/>
        <v>-4.3390962627156284</v>
      </c>
      <c r="F48" s="27"/>
      <c r="G48" s="27">
        <f t="shared" si="118"/>
        <v>-3.414394805013572</v>
      </c>
      <c r="H48" s="27">
        <f t="shared" si="119"/>
        <v>0.60673034328866349</v>
      </c>
      <c r="I48" s="27">
        <f t="shared" si="120"/>
        <v>0.24888847239903455</v>
      </c>
      <c r="J48" s="27">
        <f t="shared" si="121"/>
        <v>-2.5587759893258735</v>
      </c>
      <c r="K48" s="27"/>
      <c r="L48" s="27">
        <f t="shared" si="122"/>
        <v>-7.7764163593201125</v>
      </c>
      <c r="M48" s="27">
        <f t="shared" si="123"/>
        <v>-0.30267127181426945</v>
      </c>
      <c r="N48" s="27">
        <f t="shared" si="124"/>
        <v>1.1812153790928779</v>
      </c>
      <c r="O48" s="27">
        <f t="shared" si="125"/>
        <v>-6.8978722520415019</v>
      </c>
      <c r="Q48" t="str">
        <f>$A$12</f>
        <v>Skilled trades occupations</v>
      </c>
      <c r="R48" s="27">
        <f t="shared" si="126"/>
        <v>-4.4970336419847143</v>
      </c>
      <c r="S48" s="27">
        <f t="shared" si="96"/>
        <v>-0.76845630896436035</v>
      </c>
      <c r="T48" s="27">
        <f t="shared" si="97"/>
        <v>0.4384963523332317</v>
      </c>
      <c r="U48" s="27">
        <f t="shared" si="98"/>
        <v>-4.826993598615843</v>
      </c>
      <c r="V48" s="27"/>
      <c r="W48" s="27">
        <f t="shared" si="127"/>
        <v>-3.7836557112451956</v>
      </c>
      <c r="X48" s="27">
        <f t="shared" si="99"/>
        <v>0.45660825959416362</v>
      </c>
      <c r="Y48" s="27">
        <f t="shared" si="100"/>
        <v>-0.128296285527842</v>
      </c>
      <c r="Z48" s="27">
        <f t="shared" si="101"/>
        <v>-3.4553437371788789</v>
      </c>
      <c r="AA48" s="27"/>
      <c r="AB48" s="27">
        <f t="shared" si="128"/>
        <v>-8.28068935322991</v>
      </c>
      <c r="AC48" s="27">
        <f t="shared" si="102"/>
        <v>-0.31184804937019672</v>
      </c>
      <c r="AD48" s="27">
        <f t="shared" si="103"/>
        <v>0.3102000668053897</v>
      </c>
      <c r="AE48" s="27">
        <f t="shared" si="104"/>
        <v>-8.2823373357947219</v>
      </c>
      <c r="AG48" t="str">
        <f>$A$12</f>
        <v>Skilled trades occupations</v>
      </c>
      <c r="AH48" s="27">
        <f t="shared" si="129"/>
        <v>0.13501208767817974</v>
      </c>
      <c r="AI48" s="27">
        <f t="shared" si="105"/>
        <v>-0.14094530613857281</v>
      </c>
      <c r="AJ48" s="27">
        <f t="shared" si="106"/>
        <v>0.4938305543606174</v>
      </c>
      <c r="AK48" s="27">
        <f t="shared" si="107"/>
        <v>0.48789733590022433</v>
      </c>
      <c r="AL48" s="27"/>
      <c r="AM48" s="27">
        <f t="shared" si="130"/>
        <v>0.36926090623162566</v>
      </c>
      <c r="AN48" s="27">
        <f t="shared" si="108"/>
        <v>0.15012208369449764</v>
      </c>
      <c r="AO48" s="27">
        <f t="shared" si="109"/>
        <v>0.37718475792686945</v>
      </c>
      <c r="AP48" s="27">
        <f t="shared" si="110"/>
        <v>0.89656774785299298</v>
      </c>
      <c r="AQ48" s="27"/>
      <c r="AR48" s="27">
        <f t="shared" si="131"/>
        <v>0.5042729939098054</v>
      </c>
      <c r="AS48" s="27">
        <f t="shared" si="111"/>
        <v>9.176777555924831E-3</v>
      </c>
      <c r="AT48" s="27">
        <f t="shared" si="112"/>
        <v>0.87101531228748685</v>
      </c>
      <c r="AU48" s="27">
        <f t="shared" si="113"/>
        <v>1.3844650837532173</v>
      </c>
    </row>
    <row r="49" spans="1:47" x14ac:dyDescent="0.2">
      <c r="A49" t="str">
        <f>$A$13</f>
        <v>Caring, leisure and other service occupations</v>
      </c>
      <c r="B49" s="27">
        <f t="shared" si="114"/>
        <v>-0.34117406396848793</v>
      </c>
      <c r="C49" s="27">
        <f t="shared" si="115"/>
        <v>-0.67737168909539314</v>
      </c>
      <c r="D49" s="27">
        <f t="shared" si="116"/>
        <v>-0.37331416009098684</v>
      </c>
      <c r="E49" s="27">
        <f t="shared" si="117"/>
        <v>-1.391859913154871</v>
      </c>
      <c r="F49" s="27"/>
      <c r="G49" s="27">
        <f t="shared" si="118"/>
        <v>3.2405163784950055</v>
      </c>
      <c r="H49" s="27">
        <f t="shared" si="119"/>
        <v>1.3760086271150449</v>
      </c>
      <c r="I49" s="27">
        <f t="shared" si="120"/>
        <v>0.69241485788612067</v>
      </c>
      <c r="J49" s="27">
        <f t="shared" si="121"/>
        <v>5.3089398634961675</v>
      </c>
      <c r="K49" s="27"/>
      <c r="L49" s="27">
        <f t="shared" si="122"/>
        <v>2.8993423145265176</v>
      </c>
      <c r="M49" s="27">
        <f t="shared" si="123"/>
        <v>0.69863693801965177</v>
      </c>
      <c r="N49" s="27">
        <f t="shared" si="124"/>
        <v>0.31910069779513384</v>
      </c>
      <c r="O49" s="27">
        <f t="shared" si="125"/>
        <v>3.9170799503412965</v>
      </c>
      <c r="Q49" t="str">
        <f>$A$13</f>
        <v>Caring, leisure and other service occupations</v>
      </c>
      <c r="R49" s="27">
        <f t="shared" si="126"/>
        <v>-0.30391636666476307</v>
      </c>
      <c r="S49" s="27">
        <f t="shared" si="96"/>
        <v>8.6955990539832273E-2</v>
      </c>
      <c r="T49" s="27">
        <f t="shared" si="97"/>
        <v>4.9771795105221783E-3</v>
      </c>
      <c r="U49" s="27">
        <f t="shared" si="98"/>
        <v>-0.21198319661440834</v>
      </c>
      <c r="V49" s="27"/>
      <c r="W49" s="27">
        <f t="shared" si="127"/>
        <v>0.67446484123038974</v>
      </c>
      <c r="X49" s="27">
        <f t="shared" si="99"/>
        <v>0.32093324125981804</v>
      </c>
      <c r="Y49" s="27">
        <f t="shared" si="100"/>
        <v>0.26720773639030987</v>
      </c>
      <c r="Z49" s="27">
        <f t="shared" si="101"/>
        <v>1.2626058188805178</v>
      </c>
      <c r="AA49" s="27"/>
      <c r="AB49" s="27">
        <f t="shared" si="128"/>
        <v>0.37054847456562667</v>
      </c>
      <c r="AC49" s="27">
        <f t="shared" si="102"/>
        <v>0.40788923179965031</v>
      </c>
      <c r="AD49" s="27">
        <f t="shared" si="103"/>
        <v>0.27218491590083205</v>
      </c>
      <c r="AE49" s="27">
        <f t="shared" si="104"/>
        <v>1.0506226222661095</v>
      </c>
      <c r="AG49" t="str">
        <f>$A$13</f>
        <v>Caring, leisure and other service occupations</v>
      </c>
      <c r="AH49" s="27">
        <f t="shared" si="129"/>
        <v>-3.7257697303729742E-2</v>
      </c>
      <c r="AI49" s="27">
        <f t="shared" si="105"/>
        <v>-0.76432767963522785</v>
      </c>
      <c r="AJ49" s="27">
        <f t="shared" si="106"/>
        <v>-0.37829133960150907</v>
      </c>
      <c r="AK49" s="27">
        <f t="shared" si="107"/>
        <v>-1.1798767165404698</v>
      </c>
      <c r="AL49" s="27"/>
      <c r="AM49" s="27">
        <f t="shared" si="130"/>
        <v>2.5660515372646167</v>
      </c>
      <c r="AN49" s="27">
        <f t="shared" si="108"/>
        <v>1.0550753858552291</v>
      </c>
      <c r="AO49" s="27">
        <f t="shared" si="109"/>
        <v>0.42520712149581108</v>
      </c>
      <c r="AP49" s="27">
        <f t="shared" si="110"/>
        <v>4.046334044615655</v>
      </c>
      <c r="AQ49" s="27"/>
      <c r="AR49" s="27">
        <f t="shared" si="131"/>
        <v>2.5287938399608869</v>
      </c>
      <c r="AS49" s="27">
        <f t="shared" si="111"/>
        <v>0.29074770622000123</v>
      </c>
      <c r="AT49" s="27">
        <f t="shared" si="112"/>
        <v>4.6915781894302011E-2</v>
      </c>
      <c r="AU49" s="27">
        <f t="shared" si="113"/>
        <v>2.8664573280751853</v>
      </c>
    </row>
    <row r="50" spans="1:47" x14ac:dyDescent="0.2">
      <c r="A50" t="str">
        <f>$A$14</f>
        <v>Sales and customer service occupations</v>
      </c>
      <c r="B50" s="27">
        <f t="shared" si="114"/>
        <v>-0.2998483101525391</v>
      </c>
      <c r="C50" s="27">
        <f t="shared" si="115"/>
        <v>-5.5699361998938102E-2</v>
      </c>
      <c r="D50" s="27">
        <f t="shared" si="116"/>
        <v>-0.51787608150258246</v>
      </c>
      <c r="E50" s="27">
        <f t="shared" si="117"/>
        <v>-0.87342375365405545</v>
      </c>
      <c r="F50" s="27"/>
      <c r="G50" s="27">
        <f t="shared" si="118"/>
        <v>0.73675826838205261</v>
      </c>
      <c r="H50" s="27">
        <f t="shared" si="119"/>
        <v>0.47447675204534967</v>
      </c>
      <c r="I50" s="27">
        <f t="shared" si="120"/>
        <v>-0.14391704982208697</v>
      </c>
      <c r="J50" s="27">
        <f t="shared" si="121"/>
        <v>1.0673179706053162</v>
      </c>
      <c r="K50" s="27"/>
      <c r="L50" s="27">
        <f t="shared" si="122"/>
        <v>0.43690995822951351</v>
      </c>
      <c r="M50" s="27">
        <f t="shared" si="123"/>
        <v>0.41877739004641157</v>
      </c>
      <c r="N50" s="27">
        <f t="shared" si="124"/>
        <v>-0.66179313132466944</v>
      </c>
      <c r="O50" s="27">
        <f t="shared" si="125"/>
        <v>0.19389421695126074</v>
      </c>
      <c r="Q50" t="str">
        <f>$A$14</f>
        <v>Sales and customer service occupations</v>
      </c>
      <c r="R50" s="27">
        <f t="shared" si="126"/>
        <v>-0.10905659079638763</v>
      </c>
      <c r="S50" s="27">
        <f t="shared" si="96"/>
        <v>0.63868773873819595</v>
      </c>
      <c r="T50" s="27">
        <f t="shared" si="97"/>
        <v>-0.36654223898815619</v>
      </c>
      <c r="U50" s="27">
        <f t="shared" si="98"/>
        <v>0.16308890895365202</v>
      </c>
      <c r="V50" s="27"/>
      <c r="W50" s="27">
        <f t="shared" si="127"/>
        <v>0.73130719829971103</v>
      </c>
      <c r="X50" s="27">
        <f t="shared" si="99"/>
        <v>0.40535640126380557</v>
      </c>
      <c r="Y50" s="27">
        <f t="shared" si="100"/>
        <v>-7.1837383310869196E-2</v>
      </c>
      <c r="Z50" s="27">
        <f t="shared" si="101"/>
        <v>1.0648262162526478</v>
      </c>
      <c r="AA50" s="27"/>
      <c r="AB50" s="27">
        <f t="shared" si="128"/>
        <v>0.62225060750332339</v>
      </c>
      <c r="AC50" s="27">
        <f t="shared" si="102"/>
        <v>1.0440441400020015</v>
      </c>
      <c r="AD50" s="27">
        <f t="shared" si="103"/>
        <v>-0.43837962229902538</v>
      </c>
      <c r="AE50" s="27">
        <f t="shared" si="104"/>
        <v>1.2279151252062999</v>
      </c>
      <c r="AG50" t="str">
        <f>$A$14</f>
        <v>Sales and customer service occupations</v>
      </c>
      <c r="AH50" s="27">
        <f t="shared" si="129"/>
        <v>-0.19079171935615857</v>
      </c>
      <c r="AI50" s="27">
        <f t="shared" si="105"/>
        <v>-0.69438710073713494</v>
      </c>
      <c r="AJ50" s="27">
        <f t="shared" si="106"/>
        <v>-0.15133384251442578</v>
      </c>
      <c r="AK50" s="27">
        <f t="shared" si="107"/>
        <v>-1.0365126626077199</v>
      </c>
      <c r="AL50" s="27"/>
      <c r="AM50" s="27">
        <f t="shared" si="130"/>
        <v>5.4510700823486857E-3</v>
      </c>
      <c r="AN50" s="27">
        <f t="shared" si="108"/>
        <v>6.9120350781538775E-2</v>
      </c>
      <c r="AO50" s="27">
        <f t="shared" si="109"/>
        <v>-7.2079666511217222E-2</v>
      </c>
      <c r="AP50" s="27">
        <f t="shared" si="110"/>
        <v>2.491754352670128E-3</v>
      </c>
      <c r="AQ50" s="27"/>
      <c r="AR50" s="27">
        <f t="shared" si="131"/>
        <v>-0.18534064927380989</v>
      </c>
      <c r="AS50" s="27">
        <f t="shared" si="111"/>
        <v>-0.62526674995559617</v>
      </c>
      <c r="AT50" s="27">
        <f t="shared" si="112"/>
        <v>-0.223413509025643</v>
      </c>
      <c r="AU50" s="27">
        <f t="shared" si="113"/>
        <v>-1.0340209082550498</v>
      </c>
    </row>
    <row r="51" spans="1:47" x14ac:dyDescent="0.2">
      <c r="A51" t="str">
        <f>$A$15</f>
        <v>Process, plant and machine operatives</v>
      </c>
      <c r="B51" s="27">
        <f t="shared" si="114"/>
        <v>-3.8913092190147509</v>
      </c>
      <c r="C51" s="27">
        <f t="shared" si="115"/>
        <v>0.91402391376631886</v>
      </c>
      <c r="D51" s="27">
        <f t="shared" si="116"/>
        <v>0.58559567651208821</v>
      </c>
      <c r="E51" s="27">
        <f t="shared" si="117"/>
        <v>-2.3916896287363443</v>
      </c>
      <c r="F51" s="27"/>
      <c r="G51" s="27">
        <f t="shared" si="118"/>
        <v>1.4819603201185814</v>
      </c>
      <c r="H51" s="27">
        <f t="shared" si="119"/>
        <v>1.4829669014283144</v>
      </c>
      <c r="I51" s="27">
        <f t="shared" si="120"/>
        <v>0.93526550583323553</v>
      </c>
      <c r="J51" s="27">
        <f t="shared" si="121"/>
        <v>3.90019272738013</v>
      </c>
      <c r="K51" s="27"/>
      <c r="L51" s="27">
        <f t="shared" si="122"/>
        <v>-2.4093488988961695</v>
      </c>
      <c r="M51" s="27">
        <f t="shared" si="123"/>
        <v>2.3969908151946333</v>
      </c>
      <c r="N51" s="27">
        <f t="shared" si="124"/>
        <v>1.5208611823453237</v>
      </c>
      <c r="O51" s="27">
        <f t="shared" si="125"/>
        <v>1.5085030986437857</v>
      </c>
      <c r="Q51" t="str">
        <f>$A$15</f>
        <v>Process, plant and machine operatives</v>
      </c>
      <c r="R51" s="27">
        <f t="shared" si="126"/>
        <v>-3.5529289470915195</v>
      </c>
      <c r="S51" s="27">
        <f t="shared" si="96"/>
        <v>0.8650163169558156</v>
      </c>
      <c r="T51" s="27">
        <f t="shared" si="97"/>
        <v>0.49326494559285017</v>
      </c>
      <c r="U51" s="27">
        <f t="shared" si="98"/>
        <v>-2.1946476845428577</v>
      </c>
      <c r="V51" s="27"/>
      <c r="W51" s="27">
        <f t="shared" si="127"/>
        <v>0.99806067199326876</v>
      </c>
      <c r="X51" s="27">
        <f t="shared" si="99"/>
        <v>0.71195085574609296</v>
      </c>
      <c r="Y51" s="27">
        <f t="shared" si="100"/>
        <v>0.86751963152980904</v>
      </c>
      <c r="Z51" s="27">
        <f t="shared" si="101"/>
        <v>2.5775311592691708</v>
      </c>
      <c r="AA51" s="27"/>
      <c r="AB51" s="27">
        <f t="shared" si="128"/>
        <v>-2.5548682750982508</v>
      </c>
      <c r="AC51" s="27">
        <f t="shared" si="102"/>
        <v>1.5769671727019086</v>
      </c>
      <c r="AD51" s="27">
        <f t="shared" si="103"/>
        <v>1.3607845771226592</v>
      </c>
      <c r="AE51" s="27">
        <f t="shared" si="104"/>
        <v>0.38288347472631301</v>
      </c>
      <c r="AG51" t="str">
        <f>$A$15</f>
        <v>Process, plant and machine operatives</v>
      </c>
      <c r="AH51" s="27">
        <f t="shared" si="129"/>
        <v>-0.33838027192324027</v>
      </c>
      <c r="AI51" s="27">
        <f t="shared" si="105"/>
        <v>4.9007596810506149E-2</v>
      </c>
      <c r="AJ51" s="27">
        <f t="shared" si="106"/>
        <v>9.2330730919236215E-2</v>
      </c>
      <c r="AK51" s="27">
        <f t="shared" si="107"/>
        <v>-0.19704194419349808</v>
      </c>
      <c r="AL51" s="27"/>
      <c r="AM51" s="27">
        <f t="shared" si="130"/>
        <v>0.48389964812533837</v>
      </c>
      <c r="AN51" s="27">
        <f t="shared" si="108"/>
        <v>0.77101604568221416</v>
      </c>
      <c r="AO51" s="27">
        <f t="shared" si="109"/>
        <v>6.7745874303426157E-2</v>
      </c>
      <c r="AP51" s="27">
        <f t="shared" si="110"/>
        <v>1.3226615681109788</v>
      </c>
      <c r="AQ51" s="27"/>
      <c r="AR51" s="27">
        <f t="shared" si="131"/>
        <v>0.14551937620209809</v>
      </c>
      <c r="AS51" s="27">
        <f t="shared" si="111"/>
        <v>0.82002364249272031</v>
      </c>
      <c r="AT51" s="27">
        <f t="shared" si="112"/>
        <v>0.16007660522266237</v>
      </c>
      <c r="AU51" s="27">
        <f t="shared" si="113"/>
        <v>1.1256196239174807</v>
      </c>
    </row>
    <row r="52" spans="1:47" x14ac:dyDescent="0.2">
      <c r="A52" t="str">
        <f>$A$16</f>
        <v>Elementary occupations</v>
      </c>
      <c r="B52" s="27">
        <f t="shared" si="114"/>
        <v>-3.0139921955861713</v>
      </c>
      <c r="C52" s="27">
        <f t="shared" si="115"/>
        <v>-1.674557620209324</v>
      </c>
      <c r="D52" s="27">
        <f t="shared" si="116"/>
        <v>-0.2089795757109667</v>
      </c>
      <c r="E52" s="27">
        <f t="shared" si="117"/>
        <v>-4.8975293915064668</v>
      </c>
      <c r="F52" s="27"/>
      <c r="G52" s="27">
        <f t="shared" si="118"/>
        <v>-0.96149829539653098</v>
      </c>
      <c r="H52" s="27">
        <f t="shared" si="119"/>
        <v>-0.82217546808633202</v>
      </c>
      <c r="I52" s="27">
        <f t="shared" si="120"/>
        <v>1.0778536529726672</v>
      </c>
      <c r="J52" s="27">
        <f t="shared" si="121"/>
        <v>-0.70582011051018867</v>
      </c>
      <c r="K52" s="27"/>
      <c r="L52" s="27">
        <f t="shared" si="122"/>
        <v>-3.9754904909827022</v>
      </c>
      <c r="M52" s="27">
        <f t="shared" si="123"/>
        <v>-2.496733088295656</v>
      </c>
      <c r="N52" s="27">
        <f t="shared" si="124"/>
        <v>0.86887407726170052</v>
      </c>
      <c r="O52" s="27">
        <f t="shared" si="125"/>
        <v>-5.6033495020166555</v>
      </c>
      <c r="Q52" t="str">
        <f>$A$16</f>
        <v>Elementary occupations</v>
      </c>
      <c r="R52" s="27">
        <f t="shared" si="126"/>
        <v>-2.5352125093699769</v>
      </c>
      <c r="S52" s="27">
        <f t="shared" si="96"/>
        <v>-0.50501149375150867</v>
      </c>
      <c r="T52" s="27">
        <f t="shared" si="97"/>
        <v>-0.10531211302704069</v>
      </c>
      <c r="U52" s="27">
        <f t="shared" si="98"/>
        <v>-3.1455361161485271</v>
      </c>
      <c r="V52" s="27"/>
      <c r="W52" s="27">
        <f t="shared" si="127"/>
        <v>-0.82176494575131009</v>
      </c>
      <c r="X52" s="27">
        <f t="shared" si="99"/>
        <v>5.3356240439175195E-2</v>
      </c>
      <c r="Y52" s="27">
        <f t="shared" si="100"/>
        <v>0.77347158974588526</v>
      </c>
      <c r="Z52" s="27">
        <f t="shared" si="101"/>
        <v>5.0628844337516909E-3</v>
      </c>
      <c r="AA52" s="27"/>
      <c r="AB52" s="27">
        <f t="shared" si="128"/>
        <v>-3.356977455121287</v>
      </c>
      <c r="AC52" s="27">
        <f t="shared" si="102"/>
        <v>-0.45165525331233347</v>
      </c>
      <c r="AD52" s="27">
        <f t="shared" si="103"/>
        <v>0.66815947671884457</v>
      </c>
      <c r="AE52" s="27">
        <f t="shared" si="104"/>
        <v>-3.1404732317147754</v>
      </c>
      <c r="AG52" t="str">
        <f>$A$16</f>
        <v>Elementary occupations</v>
      </c>
      <c r="AH52" s="27">
        <f t="shared" si="129"/>
        <v>-0.47877968621621125</v>
      </c>
      <c r="AI52" s="27">
        <f t="shared" si="105"/>
        <v>-1.1695461264578011</v>
      </c>
      <c r="AJ52" s="27">
        <f t="shared" si="106"/>
        <v>-0.10366746268392535</v>
      </c>
      <c r="AK52" s="27">
        <f t="shared" si="107"/>
        <v>-1.7519932753579397</v>
      </c>
      <c r="AL52" s="27"/>
      <c r="AM52" s="27">
        <f t="shared" si="130"/>
        <v>-0.13973334964521422</v>
      </c>
      <c r="AN52" s="27">
        <f t="shared" si="108"/>
        <v>-0.87553170852551432</v>
      </c>
      <c r="AO52" s="27">
        <f t="shared" si="109"/>
        <v>0.3043820632267813</v>
      </c>
      <c r="AP52" s="27">
        <f t="shared" si="110"/>
        <v>-0.71088299494394569</v>
      </c>
      <c r="AQ52" s="27"/>
      <c r="AR52" s="27">
        <f t="shared" si="131"/>
        <v>-0.61851303586142548</v>
      </c>
      <c r="AS52" s="27">
        <f t="shared" si="111"/>
        <v>-2.0450778349833154</v>
      </c>
      <c r="AT52" s="27">
        <f t="shared" si="112"/>
        <v>0.20071460054285595</v>
      </c>
      <c r="AU52" s="27">
        <f t="shared" si="113"/>
        <v>-2.4628762703018854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5.1031367142804243</v>
      </c>
      <c r="C54" s="29">
        <f t="shared" si="115"/>
        <v>2.9596197539986804</v>
      </c>
      <c r="D54" s="29">
        <f t="shared" si="116"/>
        <v>3.0822435317209127</v>
      </c>
      <c r="E54" s="29">
        <f t="shared" si="117"/>
        <v>11.144999999999982</v>
      </c>
      <c r="F54" s="29"/>
      <c r="G54" s="29">
        <f t="shared" si="118"/>
        <v>16.058319231065383</v>
      </c>
      <c r="H54" s="29">
        <f t="shared" si="119"/>
        <v>7.257656646269723</v>
      </c>
      <c r="I54" s="29">
        <f t="shared" si="120"/>
        <v>3.0410241226647443</v>
      </c>
      <c r="J54" s="29">
        <f t="shared" si="121"/>
        <v>26.356999999999857</v>
      </c>
      <c r="K54" s="29"/>
      <c r="L54" s="29">
        <f t="shared" si="122"/>
        <v>21.161455945345807</v>
      </c>
      <c r="M54" s="29">
        <f t="shared" si="123"/>
        <v>10.217276400268403</v>
      </c>
      <c r="N54" s="29">
        <f t="shared" si="124"/>
        <v>6.123267654385657</v>
      </c>
      <c r="O54" s="29">
        <f t="shared" si="125"/>
        <v>37.501999999999839</v>
      </c>
      <c r="Q54" s="24" t="str">
        <f>$A$18</f>
        <v>All occupations</v>
      </c>
      <c r="R54" s="29">
        <f t="shared" ref="R54" si="132">W18-R18</f>
        <v>-1.972899805310405</v>
      </c>
      <c r="S54" s="29">
        <f t="shared" ref="S54" si="133">X18-S18</f>
        <v>3.0976723271855526</v>
      </c>
      <c r="T54" s="29">
        <f t="shared" ref="T54" si="134">Y18-T18</f>
        <v>2.8059045840555221</v>
      </c>
      <c r="U54" s="29">
        <f t="shared" ref="U54" si="135">Z18-U18</f>
        <v>3.9306771059306698</v>
      </c>
      <c r="V54" s="29"/>
      <c r="W54" s="29">
        <f t="shared" ref="W54" si="136">AB18-W18</f>
        <v>5.2731370969505207</v>
      </c>
      <c r="X54" s="29">
        <f t="shared" ref="X54" si="137">AC18-X18</f>
        <v>4.0185858246183059</v>
      </c>
      <c r="Y54" s="29">
        <f t="shared" ref="Y54" si="138">AD18-Y18</f>
        <v>1.7917893548002297</v>
      </c>
      <c r="Z54" s="29">
        <f t="shared" ref="Z54" si="139">AE18-Z18</f>
        <v>11.083512276369049</v>
      </c>
      <c r="AA54" s="29"/>
      <c r="AB54" s="29">
        <f t="shared" ref="AB54" si="140">AB18-R18</f>
        <v>3.3002372916401157</v>
      </c>
      <c r="AC54" s="29">
        <f t="shared" ref="AC54" si="141">AC18-S18</f>
        <v>7.1162581518038586</v>
      </c>
      <c r="AD54" s="29">
        <f t="shared" ref="AD54" si="142">AD18-T18</f>
        <v>4.5976939388557518</v>
      </c>
      <c r="AE54" s="29">
        <f t="shared" ref="AE54" si="143">AE18-U18</f>
        <v>15.014189382299719</v>
      </c>
      <c r="AG54" s="24" t="str">
        <f>$A$18</f>
        <v>All occupations</v>
      </c>
      <c r="AH54" s="29">
        <f t="shared" ref="AH54" si="144">AM18-AH18</f>
        <v>7.076036519590815</v>
      </c>
      <c r="AI54" s="29">
        <f t="shared" ref="AI54" si="145">AN18-AI18</f>
        <v>-0.13805257318685449</v>
      </c>
      <c r="AJ54" s="29">
        <f t="shared" ref="AJ54" si="146">AO18-AJ18</f>
        <v>0.27633894766540301</v>
      </c>
      <c r="AK54" s="29">
        <f t="shared" ref="AK54" si="147">AP18-AK18</f>
        <v>7.2143228940693689</v>
      </c>
      <c r="AL54" s="29"/>
      <c r="AM54" s="29">
        <f t="shared" ref="AM54" si="148">AR18-AM18</f>
        <v>10.785182134114905</v>
      </c>
      <c r="AN54" s="29">
        <f t="shared" ref="AN54" si="149">AS18-AN18</f>
        <v>3.2390708216513815</v>
      </c>
      <c r="AO54" s="29">
        <f t="shared" ref="AO54" si="150">AT18-AO18</f>
        <v>1.2492347678644879</v>
      </c>
      <c r="AP54" s="29">
        <f t="shared" ref="AP54" si="151">AU18-AP18</f>
        <v>15.27348772363078</v>
      </c>
      <c r="AQ54" s="29"/>
      <c r="AR54" s="29">
        <f t="shared" ref="AR54" si="152">AR18-AH18</f>
        <v>17.86121865370572</v>
      </c>
      <c r="AS54" s="29">
        <f t="shared" ref="AS54" si="153">AS18-AI18</f>
        <v>3.101018248464527</v>
      </c>
      <c r="AT54" s="29">
        <f t="shared" ref="AT54" si="154">AT18-AJ18</f>
        <v>1.525573715529891</v>
      </c>
      <c r="AU54" s="29">
        <f t="shared" ref="AU54" si="155">AU18-AK18</f>
        <v>22.487810617700148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The Marches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0.64846431068388277</v>
      </c>
      <c r="N7" s="91">
        <f>'Occ T2'!I180</f>
        <v>0.4846029368474003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-1.8417709567841833</v>
      </c>
      <c r="N9" s="91">
        <f>'Occ T2'!I178</f>
        <v>0.10709434923183991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-5.504448792683359</v>
      </c>
      <c r="N10" s="91">
        <f>'Occ T2'!I177</f>
        <v>-1.3488660946173625</v>
      </c>
    </row>
    <row r="11" spans="1:14" x14ac:dyDescent="0.2">
      <c r="L11" s="114" t="str">
        <f>"["&amp;'Occ T3'!A47&amp;"]"</f>
        <v>[Elementary occupations]</v>
      </c>
      <c r="M11" s="91">
        <f>'Occ T1'!H88</f>
        <v>-2.5677938312122062</v>
      </c>
      <c r="N11" s="91">
        <f>'Occ T1'!I88</f>
        <v>-0.13472031240493454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-0.66952521717714708</v>
      </c>
      <c r="N13" s="91">
        <f>'Occ T2'!I176</f>
        <v>0.70324692708945147</v>
      </c>
    </row>
    <row r="14" spans="1:14" x14ac:dyDescent="0.2">
      <c r="L14" s="91" t="str">
        <f>'Occ T3'!A44</f>
        <v>81 Process, plant and machine operatives</v>
      </c>
      <c r="M14" s="91">
        <f>'Occ T2'!H175</f>
        <v>-2.7531198366523846</v>
      </c>
      <c r="N14" s="91">
        <f>'Occ T2'!I175</f>
        <v>1.1637049645268904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-1.7479814557199935</v>
      </c>
      <c r="N15" s="91">
        <f>'Occ T1'!I87</f>
        <v>0.93793610961325768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2.2586842794914963</v>
      </c>
      <c r="N17" s="91">
        <f>'Occ T2'!I174</f>
        <v>2.8868413175329399</v>
      </c>
    </row>
    <row r="18" spans="12:14" x14ac:dyDescent="0.2">
      <c r="L18" s="91" t="str">
        <f>'Occ T3'!A40</f>
        <v>71 Sales occupations</v>
      </c>
      <c r="M18" s="91">
        <f>'Occ T2'!H173</f>
        <v>-1.4558033569597728</v>
      </c>
      <c r="N18" s="91">
        <f>'Occ T2'!I173</f>
        <v>-0.79023185072664148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-0.64840835420277854</v>
      </c>
      <c r="N19" s="91">
        <f>'Occ T1'!I86</f>
        <v>0.26438388313299033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1.0399667988961525</v>
      </c>
      <c r="N21" s="91">
        <f>'Occ T2'!I172</f>
        <v>-0.63329984497150216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-3.7740815925699778</v>
      </c>
      <c r="N22" s="91">
        <f>'Occ T2'!I171</f>
        <v>0.36071674653392893</v>
      </c>
    </row>
    <row r="23" spans="12:14" x14ac:dyDescent="0.2">
      <c r="L23" s="91" t="str">
        <f>'Occ T3'!A35</f>
        <v>61 Caring personal service occupations</v>
      </c>
      <c r="M23" s="91">
        <f>'Occ T2'!H170</f>
        <v>-3.2876955033922517E-2</v>
      </c>
      <c r="N23" s="91">
        <f>'Occ T2'!I170</f>
        <v>1.2113066839212649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-0.84870191813789519</v>
      </c>
      <c r="N24" s="91">
        <f>'Occ T1'!I85</f>
        <v>1.0294859168495485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-1.6817132758475517</v>
      </c>
      <c r="N26" s="91">
        <f>'Occ T2'!I169</f>
        <v>-0.26008176964130714</v>
      </c>
    </row>
    <row r="27" spans="12:14" x14ac:dyDescent="0.2">
      <c r="L27" s="91" t="str">
        <f>'Occ T3'!A31</f>
        <v>53 Skilled construction and building trades</v>
      </c>
      <c r="M27" s="91">
        <f>'Occ T2'!H168</f>
        <v>0.6812742741635569</v>
      </c>
      <c r="N27" s="91">
        <f>'Occ T2'!I168</f>
        <v>-0.73756944492692211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-2.0074566181729647</v>
      </c>
      <c r="N28" s="91">
        <f>'Occ T2'!I167</f>
        <v>-0.49325818694553325</v>
      </c>
    </row>
    <row r="29" spans="12:14" x14ac:dyDescent="0.2">
      <c r="L29" s="91" t="str">
        <f>'Occ T3'!A29</f>
        <v>51 Skilled agricultural and related trades</v>
      </c>
      <c r="M29" s="91">
        <f>'Occ T2'!H166</f>
        <v>-6.5335493866278016</v>
      </c>
      <c r="N29" s="91">
        <f>'Occ T2'!I166</f>
        <v>0.10931881746440997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-2.0048111948796299</v>
      </c>
      <c r="N30" s="91">
        <f>'Occ T1'!I84</f>
        <v>-0.43174456704375697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-2.5150373847326768</v>
      </c>
      <c r="N32" s="91">
        <f>'Occ T2'!I165</f>
        <v>-1.8740626769384039</v>
      </c>
    </row>
    <row r="33" spans="12:14" x14ac:dyDescent="0.2">
      <c r="L33" s="91" t="str">
        <f>'Occ T3'!A25</f>
        <v>41 Administrative occupations</v>
      </c>
      <c r="M33" s="91">
        <f>'Occ T2'!H164</f>
        <v>0.43955090978256006</v>
      </c>
      <c r="N33" s="91">
        <f>'Occ T2'!I164</f>
        <v>-0.69774249542289279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-9.6906519642037114E-2</v>
      </c>
      <c r="N34" s="91">
        <f>'Occ T1'!I83</f>
        <v>-0.88278423242647008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2.5165671319085758</v>
      </c>
      <c r="N36" s="91">
        <f>'Occ T2'!I163</f>
        <v>0.168273624746762</v>
      </c>
    </row>
    <row r="37" spans="12:14" x14ac:dyDescent="0.2">
      <c r="L37" s="91" t="str">
        <f>'Occ T3'!A21</f>
        <v>34 Culture, media and sports occupations</v>
      </c>
      <c r="M37" s="91">
        <f>'Occ T2'!H162</f>
        <v>1.5174587363522951</v>
      </c>
      <c r="N37" s="91">
        <f>'Occ T2'!I162</f>
        <v>0.28781765414240823</v>
      </c>
    </row>
    <row r="38" spans="12:14" x14ac:dyDescent="0.2">
      <c r="L38" s="91" t="str">
        <f>'Occ T3'!A20</f>
        <v>33 Protective service occupations</v>
      </c>
      <c r="M38" s="91">
        <f>'Occ T2'!H161</f>
        <v>0.72541553289757754</v>
      </c>
      <c r="N38" s="91">
        <f>'Occ T2'!I161</f>
        <v>2.3572824366216105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3.5366859223108449</v>
      </c>
      <c r="N39" s="91">
        <f>'Occ T2'!I160</f>
        <v>0.80542751720720229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5.3963000333218547</v>
      </c>
      <c r="N40" s="91">
        <f>'Occ T2'!I159</f>
        <v>-0.38884048998284459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2.7878589464544801</v>
      </c>
      <c r="N41" s="91">
        <f>'Occ T1'!I82</f>
        <v>0.41718799801879758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6.1841291103191143</v>
      </c>
      <c r="N43" s="91">
        <f>'Occ T2'!I158</f>
        <v>1.6670770141107294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1.5321071750885151</v>
      </c>
      <c r="N44" s="91">
        <f>'Occ T2'!I157</f>
        <v>1.2611424406818061</v>
      </c>
    </row>
    <row r="45" spans="12:14" x14ac:dyDescent="0.2">
      <c r="L45" s="91" t="str">
        <f>'Occ T3'!A13</f>
        <v>22 Health professionals</v>
      </c>
      <c r="M45" s="91">
        <f>'Occ T2'!H156</f>
        <v>3.9645983654007733</v>
      </c>
      <c r="N45" s="91">
        <f>'Occ T2'!I156</f>
        <v>1.1335845439714998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4.7945953405812869</v>
      </c>
      <c r="N46" s="91">
        <f>'Occ T2'!I155</f>
        <v>1.0481842591372637</v>
      </c>
    </row>
    <row r="47" spans="12:14" x14ac:dyDescent="0.2">
      <c r="L47" s="114" t="str">
        <f>"["&amp;'Occ T3'!A11&amp;"]"</f>
        <v>[Professional occupations]</v>
      </c>
      <c r="M47" s="91">
        <f>'Occ T1'!H81</f>
        <v>4.3143519166191302</v>
      </c>
      <c r="N47" s="91">
        <f>'Occ T1'!I81</f>
        <v>1.2950619334381352</v>
      </c>
    </row>
    <row r="49" spans="12:14" x14ac:dyDescent="0.2">
      <c r="L49" s="107" t="str">
        <f>'Occ T3'!A9</f>
        <v>12 Other managers and proprietors</v>
      </c>
      <c r="M49" s="91">
        <f>'Occ T2'!H154</f>
        <v>2.1911410494585892</v>
      </c>
      <c r="N49" s="91">
        <f>'Occ T2'!I154</f>
        <v>2.7339543589775417</v>
      </c>
    </row>
    <row r="50" spans="12:14" x14ac:dyDescent="0.2">
      <c r="L50" s="107" t="str">
        <f>'Occ T3'!A8</f>
        <v>11 Corporate managers and directors</v>
      </c>
      <c r="M50" s="91">
        <f>'Occ T2'!H153</f>
        <v>4.615055040250593</v>
      </c>
      <c r="N50" s="91">
        <f>'Occ T2'!I153</f>
        <v>0.29976893344247912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3.8573760389159828</v>
      </c>
      <c r="N51" s="91">
        <f>'Occ T1'!I80</f>
        <v>1.1134122254444101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The Marches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4.8519489606466912</v>
      </c>
      <c r="N82" s="94">
        <f>'Occ T2'!F119</f>
        <v>1.1032704230612964</v>
      </c>
    </row>
    <row r="83" spans="12:14" x14ac:dyDescent="0.2">
      <c r="L83" s="10" t="str">
        <f>name!D5</f>
        <v>12 Other managers and proprietors</v>
      </c>
      <c r="M83" s="94">
        <f>'Occ T2'!D9-'Occ T2'!B9</f>
        <v>1.0456549213962081</v>
      </c>
      <c r="N83" s="94">
        <f>'Occ T2'!F120</f>
        <v>5.0770241358623576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4.2349137259203609</v>
      </c>
      <c r="N84" s="94">
        <f>'Occ T2'!F121</f>
        <v>3.4344430724012334</v>
      </c>
    </row>
    <row r="85" spans="12:14" x14ac:dyDescent="0.2">
      <c r="L85" s="10" t="str">
        <f>name!D7</f>
        <v>22 Health professionals</v>
      </c>
      <c r="M85" s="94">
        <f>'Occ T2'!D11-'Occ T2'!B11</f>
        <v>3.001693872042436</v>
      </c>
      <c r="N85" s="94">
        <f>'Occ T2'!F122</f>
        <v>3.1298622295366627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0.99954794340606234</v>
      </c>
      <c r="N86" s="94">
        <f>'Occ T2'!F123</f>
        <v>2.8238778102140323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5.4990402205330788</v>
      </c>
      <c r="N87" s="94">
        <f>'Occ T2'!F124</f>
        <v>5.9713347571042448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1.5480603033653546</v>
      </c>
      <c r="N88" s="94">
        <f>'Occ T2'!F125</f>
        <v>-0.38025872383579618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1.1168881946950417</v>
      </c>
      <c r="N89" s="94">
        <f>'Occ T2'!F126</f>
        <v>0.89529767099191293</v>
      </c>
    </row>
    <row r="90" spans="12:14" x14ac:dyDescent="0.2">
      <c r="L90" s="10" t="str">
        <f>name!D12</f>
        <v>33 Protective service occupations</v>
      </c>
      <c r="M90" s="94">
        <f>'Occ T2'!D16-'Occ T2'!B16</f>
        <v>0.12837779758707191</v>
      </c>
      <c r="N90" s="94">
        <f>'Occ T2'!F127</f>
        <v>1.5130729409911501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0.4322598299441518</v>
      </c>
      <c r="N91" s="94">
        <f>'Occ T2'!F128</f>
        <v>0.26251923433120172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2.3754839382689674</v>
      </c>
      <c r="N92" s="94">
        <f>'Occ T2'!F129</f>
        <v>0.51917956014737499</v>
      </c>
    </row>
    <row r="93" spans="12:14" x14ac:dyDescent="0.2">
      <c r="L93" s="10" t="str">
        <f>name!D15</f>
        <v>41 Administrative occupations</v>
      </c>
      <c r="M93" s="94">
        <f>'Occ T2'!D19-'Occ T2'!B19</f>
        <v>0.72469919745952183</v>
      </c>
      <c r="N93" s="94">
        <f>'Occ T2'!F130</f>
        <v>-3.3310681370665165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-0.91996995549752381</v>
      </c>
      <c r="N94" s="94">
        <f>'Occ T2'!F131</f>
        <v>-1.6734094353849818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-2.575651977873596</v>
      </c>
      <c r="N95" s="94">
        <f>'Occ T2'!F132</f>
        <v>0.10589295151957945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-1.6136508442257842</v>
      </c>
      <c r="N96" s="94">
        <f>'Occ T2'!F133</f>
        <v>-1.0810010530844618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0.42405413980036144</v>
      </c>
      <c r="N97" s="94">
        <f>'Occ T2'!F134</f>
        <v>-1.3352606170301886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-0.57384758041657946</v>
      </c>
      <c r="N98" s="94">
        <f>'Occ T2'!F135</f>
        <v>-0.24840727073081226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-4.142015423927603E-2</v>
      </c>
      <c r="N99" s="94">
        <f>'Occ T2'!F136</f>
        <v>4.9826193135221395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-1.367964814581387</v>
      </c>
      <c r="N100" s="94">
        <f>'Occ T2'!F137</f>
        <v>0.3579180944474496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1.7525055665746136E-2</v>
      </c>
      <c r="N101" s="94">
        <f>'Occ T2'!F138</f>
        <v>-3.1597544473448091E-2</v>
      </c>
    </row>
    <row r="102" spans="12:14" x14ac:dyDescent="0.2">
      <c r="L102" s="10" t="str">
        <f>name!D24</f>
        <v>71 Sales occupations</v>
      </c>
      <c r="M102" s="94">
        <f>'Occ T2'!D28-'Occ T2'!B28</f>
        <v>-1.53419608381666</v>
      </c>
      <c r="N102" s="94">
        <f>'Occ T2'!F139</f>
        <v>-2.2625065829352131</v>
      </c>
    </row>
    <row r="103" spans="12:14" x14ac:dyDescent="0.2">
      <c r="L103" s="10" t="str">
        <f>name!D25</f>
        <v>72 Customer service occupations</v>
      </c>
      <c r="M103" s="94">
        <f>'Occ T2'!D29-'Occ T2'!B29</f>
        <v>0.66077233016261516</v>
      </c>
      <c r="N103" s="94">
        <f>'Occ T2'!F140</f>
        <v>3.3298245535404964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-1.950034903434684</v>
      </c>
      <c r="N104" s="94">
        <f>'Occ T2'!F141</f>
        <v>2.4670932582996539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-0.44165472530166561</v>
      </c>
      <c r="N105" s="94">
        <f>'Occ T2'!F142</f>
        <v>1.4330994690804477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-2.0834147941484105</v>
      </c>
      <c r="N106" s="94">
        <f>'Occ T2'!F143</f>
        <v>-1.1734289171695744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-2.8141145973580102</v>
      </c>
      <c r="N107" s="94">
        <f>'Occ T2'!F144</f>
        <v>0.46760880665934579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11.144999999999868</v>
      </c>
      <c r="N109" s="94">
        <f>'Occ T2'!F146</f>
        <v>26.356999999999516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The Marches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5.8976038820429011</v>
      </c>
      <c r="N153" s="94">
        <f>'Occ T1'!H8</f>
        <v>6.1802945589236487</v>
      </c>
    </row>
    <row r="154" spans="1:14" x14ac:dyDescent="0.2">
      <c r="L154" s="10" t="str">
        <f>name!E5</f>
        <v>Professional occupations</v>
      </c>
      <c r="M154" s="94">
        <f>'Occ T1'!D9-'Occ T1'!B9</f>
        <v>13.735195761901934</v>
      </c>
      <c r="N154" s="94">
        <f>'Occ T1'!H9</f>
        <v>15.35951786925618</v>
      </c>
    </row>
    <row r="155" spans="1:14" x14ac:dyDescent="0.2">
      <c r="L155" s="10" t="str">
        <f>name!E6</f>
        <v>Associate professional occupations</v>
      </c>
      <c r="M155" s="94">
        <f>'Occ T1'!D10-'Occ T1'!B10</f>
        <v>5.6010700638605897</v>
      </c>
      <c r="N155" s="94">
        <f>'Occ T1'!H10</f>
        <v>2.8098106826258515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-0.19527075803799931</v>
      </c>
      <c r="N156" s="94">
        <f>'Occ T1'!H11</f>
        <v>-5.0044775724514992</v>
      </c>
    </row>
    <row r="157" spans="1:14" x14ac:dyDescent="0.2">
      <c r="L157" s="10" t="str">
        <f>name!E8</f>
        <v>Skilled trades occupations</v>
      </c>
      <c r="M157" s="94">
        <f>'Occ T1'!D12-'Occ T1'!B12</f>
        <v>-4.3390962627156071</v>
      </c>
      <c r="N157" s="94">
        <f>'Occ T1'!H12</f>
        <v>-2.5587759893258806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-1.3918599131549243</v>
      </c>
      <c r="N158" s="94">
        <f>'Occ T1'!H13</f>
        <v>5.3089398634961427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-0.87342375365404479</v>
      </c>
      <c r="N159" s="94">
        <f>'Occ T1'!H14</f>
        <v>1.0673179706052842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-2.3916896287363478</v>
      </c>
      <c r="N160" s="94">
        <f>'Occ T1'!H15</f>
        <v>3.9001927273801016</v>
      </c>
    </row>
    <row r="161" spans="12:14" x14ac:dyDescent="0.2">
      <c r="L161" s="10" t="str">
        <f>name!E12</f>
        <v>Elementary occupations</v>
      </c>
      <c r="M161" s="94">
        <f>'Occ T1'!D16-'Occ T1'!B16</f>
        <v>-4.8975293915064242</v>
      </c>
      <c r="N161" s="94">
        <f>'Occ T1'!H16</f>
        <v>-0.7058201105102242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11.145000000000095</v>
      </c>
      <c r="N163" s="94">
        <f>'Occ T1'!H18</f>
        <v>26.356999999999605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The Marches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23.390109918973309</v>
      </c>
      <c r="N5" s="87">
        <f>SUM(N6:N7)</f>
        <v>25.14970727803939</v>
      </c>
      <c r="O5" s="87">
        <f t="shared" ref="O5:AL5" si="1">SUM(O6:O7)</f>
        <v>26.201002480047975</v>
      </c>
      <c r="P5" s="87">
        <f t="shared" si="1"/>
        <v>26.942098250534563</v>
      </c>
      <c r="Q5" s="87">
        <f t="shared" si="1"/>
        <v>27.989076852080768</v>
      </c>
      <c r="R5" s="87">
        <f t="shared" si="1"/>
        <v>28.308508668721203</v>
      </c>
      <c r="S5" s="87">
        <f t="shared" si="1"/>
        <v>29.179283996004596</v>
      </c>
      <c r="T5" s="87">
        <f t="shared" si="1"/>
        <v>30.506374447322422</v>
      </c>
      <c r="U5" s="87">
        <f t="shared" si="1"/>
        <v>31.571807189152082</v>
      </c>
      <c r="V5" s="87">
        <f t="shared" si="1"/>
        <v>33.259132930300723</v>
      </c>
      <c r="W5" s="87">
        <f t="shared" si="1"/>
        <v>34.206112550764104</v>
      </c>
      <c r="X5" s="87">
        <f t="shared" si="1"/>
        <v>33.156628038825545</v>
      </c>
      <c r="Y5" s="87">
        <f t="shared" si="1"/>
        <v>33.667383516908458</v>
      </c>
      <c r="Z5" s="87">
        <f t="shared" si="1"/>
        <v>34.157441010339419</v>
      </c>
      <c r="AA5" s="87">
        <f t="shared" si="1"/>
        <v>34.700468215468909</v>
      </c>
      <c r="AB5" s="87">
        <f t="shared" si="1"/>
        <v>35.225894571460678</v>
      </c>
      <c r="AC5" s="87">
        <f t="shared" si="1"/>
        <v>35.716300371208831</v>
      </c>
      <c r="AD5" s="87">
        <f t="shared" si="1"/>
        <v>36.194080479830973</v>
      </c>
      <c r="AE5" s="87">
        <f t="shared" si="1"/>
        <v>36.683011665427628</v>
      </c>
      <c r="AF5" s="87">
        <f t="shared" si="1"/>
        <v>37.176809247179413</v>
      </c>
      <c r="AG5" s="87">
        <f t="shared" si="1"/>
        <v>37.700995795329987</v>
      </c>
      <c r="AH5" s="87">
        <f t="shared" si="1"/>
        <v>38.225118241831765</v>
      </c>
      <c r="AI5" s="87">
        <f t="shared" si="1"/>
        <v>38.743635392381989</v>
      </c>
      <c r="AJ5" s="87">
        <f t="shared" si="1"/>
        <v>39.276366447442584</v>
      </c>
      <c r="AK5" s="87">
        <f t="shared" si="1"/>
        <v>39.829280763807283</v>
      </c>
      <c r="AL5" s="87">
        <f t="shared" si="1"/>
        <v>40.386407109687752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16.107621854648048</v>
      </c>
      <c r="N6" s="11">
        <v>17.394980428554057</v>
      </c>
      <c r="O6" s="11">
        <v>17.948885699421137</v>
      </c>
      <c r="P6" s="11">
        <v>18.501100723271801</v>
      </c>
      <c r="Q6" s="11">
        <v>18.318911292309959</v>
      </c>
      <c r="R6" s="11">
        <v>19.173319607599403</v>
      </c>
      <c r="S6" s="11">
        <v>20.689615913325159</v>
      </c>
      <c r="T6" s="11">
        <v>21.124619215402671</v>
      </c>
      <c r="U6" s="11">
        <v>22.268680454407587</v>
      </c>
      <c r="V6" s="11">
        <v>23.467792850185045</v>
      </c>
      <c r="W6" s="11">
        <v>24.025268568246094</v>
      </c>
      <c r="X6" s="11">
        <v>21.495908555737543</v>
      </c>
      <c r="Y6" s="11">
        <v>21.728986180548773</v>
      </c>
      <c r="Z6" s="11">
        <v>21.995822189414088</v>
      </c>
      <c r="AA6" s="11">
        <v>22.296204517717314</v>
      </c>
      <c r="AB6" s="11">
        <v>22.555946312866972</v>
      </c>
      <c r="AC6" s="11">
        <v>22.803244735636799</v>
      </c>
      <c r="AD6" s="11">
        <v>23.046750953951634</v>
      </c>
      <c r="AE6" s="11">
        <v>23.297371290853732</v>
      </c>
      <c r="AF6" s="11">
        <v>23.542199001923741</v>
      </c>
      <c r="AG6" s="11">
        <v>23.80489728084396</v>
      </c>
      <c r="AH6" s="11">
        <v>24.064797165359987</v>
      </c>
      <c r="AI6" s="11">
        <v>24.325477775332356</v>
      </c>
      <c r="AJ6" s="11">
        <v>24.592324249372489</v>
      </c>
      <c r="AK6" s="11">
        <v>24.859891698507365</v>
      </c>
      <c r="AL6" s="11">
        <v>25.128538991307391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7.2824880643252596</v>
      </c>
      <c r="N7" s="11">
        <v>7.7547268494853343</v>
      </c>
      <c r="O7" s="11">
        <v>8.2521167806268405</v>
      </c>
      <c r="P7" s="11">
        <v>8.4409975272627609</v>
      </c>
      <c r="Q7" s="11">
        <v>9.6701655597708083</v>
      </c>
      <c r="R7" s="11">
        <v>9.1351890611217996</v>
      </c>
      <c r="S7" s="11">
        <v>8.4896680826794366</v>
      </c>
      <c r="T7" s="11">
        <v>9.381755231919751</v>
      </c>
      <c r="U7" s="11">
        <v>9.3031267347444935</v>
      </c>
      <c r="V7" s="11">
        <v>9.7913400801156776</v>
      </c>
      <c r="W7" s="11">
        <v>10.180843982518008</v>
      </c>
      <c r="X7" s="11">
        <v>11.660719483088004</v>
      </c>
      <c r="Y7" s="11">
        <v>11.938397336359687</v>
      </c>
      <c r="Z7" s="11">
        <v>12.16161882092533</v>
      </c>
      <c r="AA7" s="11">
        <v>12.404263697751594</v>
      </c>
      <c r="AB7" s="11">
        <v>12.669948258593704</v>
      </c>
      <c r="AC7" s="11">
        <v>12.913055635572034</v>
      </c>
      <c r="AD7" s="11">
        <v>13.147329525879339</v>
      </c>
      <c r="AE7" s="11">
        <v>13.385640374573899</v>
      </c>
      <c r="AF7" s="11">
        <v>13.634610245255672</v>
      </c>
      <c r="AG7" s="11">
        <v>13.896098514486027</v>
      </c>
      <c r="AH7" s="11">
        <v>14.16032107647178</v>
      </c>
      <c r="AI7" s="11">
        <v>14.418157617049637</v>
      </c>
      <c r="AJ7" s="11">
        <v>14.684042198070099</v>
      </c>
      <c r="AK7" s="11">
        <v>14.96938906529992</v>
      </c>
      <c r="AL7" s="11">
        <v>15.257868118380365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55.191320586744126</v>
      </c>
      <c r="N9" s="87">
        <f>SUM(N10:N13)</f>
        <v>55.276831807801905</v>
      </c>
      <c r="O9" s="87">
        <f t="shared" ref="O9:AL9" si="3">SUM(O10:O13)</f>
        <v>55.55015503984518</v>
      </c>
      <c r="P9" s="87">
        <f t="shared" si="3"/>
        <v>58.588403168961058</v>
      </c>
      <c r="Q9" s="87">
        <f t="shared" si="3"/>
        <v>60.023532210910204</v>
      </c>
      <c r="R9" s="87">
        <f t="shared" si="3"/>
        <v>58.409921470548269</v>
      </c>
      <c r="S9" s="87">
        <f t="shared" si="3"/>
        <v>63.3258006878307</v>
      </c>
      <c r="T9" s="87">
        <f t="shared" si="3"/>
        <v>63.282571054547482</v>
      </c>
      <c r="U9" s="87">
        <f t="shared" si="3"/>
        <v>66.859171036547878</v>
      </c>
      <c r="V9" s="87">
        <f t="shared" si="3"/>
        <v>68.774685614639054</v>
      </c>
      <c r="W9" s="87">
        <f t="shared" si="3"/>
        <v>72.145117232450204</v>
      </c>
      <c r="X9" s="87">
        <f t="shared" si="3"/>
        <v>73.977299416234814</v>
      </c>
      <c r="Y9" s="87">
        <f t="shared" si="3"/>
        <v>74.757888426019633</v>
      </c>
      <c r="Z9" s="87">
        <f t="shared" si="3"/>
        <v>75.765651869920148</v>
      </c>
      <c r="AA9" s="87">
        <f t="shared" si="3"/>
        <v>76.899555607456165</v>
      </c>
      <c r="AB9" s="87">
        <f t="shared" si="3"/>
        <v>77.897722437994929</v>
      </c>
      <c r="AC9" s="87">
        <f t="shared" si="3"/>
        <v>78.855526298738852</v>
      </c>
      <c r="AD9" s="87">
        <f t="shared" si="3"/>
        <v>79.799199022384784</v>
      </c>
      <c r="AE9" s="87">
        <f t="shared" si="3"/>
        <v>80.720239733524579</v>
      </c>
      <c r="AF9" s="87">
        <f t="shared" si="3"/>
        <v>81.649605952551354</v>
      </c>
      <c r="AG9" s="87">
        <f t="shared" si="3"/>
        <v>82.630257388615391</v>
      </c>
      <c r="AH9" s="87">
        <f t="shared" si="3"/>
        <v>83.620454033855282</v>
      </c>
      <c r="AI9" s="87">
        <f t="shared" si="3"/>
        <v>84.590937715531453</v>
      </c>
      <c r="AJ9" s="87">
        <f t="shared" si="3"/>
        <v>85.575824870613744</v>
      </c>
      <c r="AK9" s="87">
        <f t="shared" si="3"/>
        <v>86.556877502264058</v>
      </c>
      <c r="AL9" s="87">
        <f t="shared" si="3"/>
        <v>87.504635101706384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14.757900120131474</v>
      </c>
      <c r="N10" s="11">
        <v>14.123695521659153</v>
      </c>
      <c r="O10" s="11">
        <v>14.175603052634521</v>
      </c>
      <c r="P10" s="11">
        <v>14.930064140779503</v>
      </c>
      <c r="Q10" s="11">
        <v>15.902200628138877</v>
      </c>
      <c r="R10" s="11">
        <v>16.050655566517165</v>
      </c>
      <c r="S10" s="11">
        <v>16.764622613015227</v>
      </c>
      <c r="T10" s="11">
        <v>16.178479474803741</v>
      </c>
      <c r="U10" s="11">
        <v>18.552499724110689</v>
      </c>
      <c r="V10" s="11">
        <v>19.273672821371047</v>
      </c>
      <c r="W10" s="11">
        <v>20.285569292437525</v>
      </c>
      <c r="X10" s="11">
        <v>20.107288075038635</v>
      </c>
      <c r="Y10" s="11">
        <v>20.329423825026979</v>
      </c>
      <c r="Z10" s="11">
        <v>20.620366017749291</v>
      </c>
      <c r="AA10" s="11">
        <v>20.933941698171559</v>
      </c>
      <c r="AB10" s="11">
        <v>21.207934239917119</v>
      </c>
      <c r="AC10" s="11">
        <v>21.460623304862885</v>
      </c>
      <c r="AD10" s="11">
        <v>21.69980542944101</v>
      </c>
      <c r="AE10" s="11">
        <v>21.93605872551716</v>
      </c>
      <c r="AF10" s="11">
        <v>22.174052262831534</v>
      </c>
      <c r="AG10" s="11">
        <v>22.433079889293605</v>
      </c>
      <c r="AH10" s="11">
        <v>22.689910284614797</v>
      </c>
      <c r="AI10" s="11">
        <v>22.947953426790498</v>
      </c>
      <c r="AJ10" s="11">
        <v>23.202200560070892</v>
      </c>
      <c r="AK10" s="11">
        <v>23.463381654844021</v>
      </c>
      <c r="AL10" s="11">
        <v>23.720012364838759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12.728960945661582</v>
      </c>
      <c r="N11" s="11">
        <v>13.898745430757478</v>
      </c>
      <c r="O11" s="11">
        <v>14.501492366590757</v>
      </c>
      <c r="P11" s="11">
        <v>14.843109479557491</v>
      </c>
      <c r="Q11" s="11">
        <v>15.668534539727862</v>
      </c>
      <c r="R11" s="11">
        <v>13.988461102141033</v>
      </c>
      <c r="S11" s="11">
        <v>15.890827734988305</v>
      </c>
      <c r="T11" s="11">
        <v>16.730258154622391</v>
      </c>
      <c r="U11" s="11">
        <v>16.525873855292975</v>
      </c>
      <c r="V11" s="11">
        <v>17.240009576644635</v>
      </c>
      <c r="W11" s="11">
        <v>16.990154974183469</v>
      </c>
      <c r="X11" s="11">
        <v>17.602448186948831</v>
      </c>
      <c r="Y11" s="11">
        <v>17.774528223090929</v>
      </c>
      <c r="Z11" s="11">
        <v>17.971609377788077</v>
      </c>
      <c r="AA11" s="11">
        <v>18.200406478299165</v>
      </c>
      <c r="AB11" s="11">
        <v>18.394288182148188</v>
      </c>
      <c r="AC11" s="11">
        <v>18.581304540320165</v>
      </c>
      <c r="AD11" s="11">
        <v>18.763412162499172</v>
      </c>
      <c r="AE11" s="11">
        <v>18.917899158680992</v>
      </c>
      <c r="AF11" s="11">
        <v>19.091626074996078</v>
      </c>
      <c r="AG11" s="11">
        <v>19.263647023922115</v>
      </c>
      <c r="AH11" s="11">
        <v>19.439555141611908</v>
      </c>
      <c r="AI11" s="11">
        <v>19.613764800295115</v>
      </c>
      <c r="AJ11" s="11">
        <v>19.791284878047506</v>
      </c>
      <c r="AK11" s="11">
        <v>19.963356634877854</v>
      </c>
      <c r="AL11" s="11">
        <v>20.120017203720131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12.275821125063556</v>
      </c>
      <c r="N12" s="11">
        <v>12.561773407583253</v>
      </c>
      <c r="O12" s="11">
        <v>12.692108208318441</v>
      </c>
      <c r="P12" s="11">
        <v>13.348331979139306</v>
      </c>
      <c r="Q12" s="11">
        <v>12.724565193542064</v>
      </c>
      <c r="R12" s="11">
        <v>12.654275376861333</v>
      </c>
      <c r="S12" s="11">
        <v>13.629618239251526</v>
      </c>
      <c r="T12" s="11">
        <v>13.093894077487173</v>
      </c>
      <c r="U12" s="11">
        <v>12.830441303535279</v>
      </c>
      <c r="V12" s="11">
        <v>12.833877874271586</v>
      </c>
      <c r="W12" s="11">
        <v>13.653823320267396</v>
      </c>
      <c r="X12" s="11">
        <v>13.786367184575429</v>
      </c>
      <c r="Y12" s="11">
        <v>13.935642332403996</v>
      </c>
      <c r="Z12" s="11">
        <v>14.132826126804563</v>
      </c>
      <c r="AA12" s="11">
        <v>14.352490505647996</v>
      </c>
      <c r="AB12" s="11">
        <v>14.555448804088744</v>
      </c>
      <c r="AC12" s="11">
        <v>14.755026168726609</v>
      </c>
      <c r="AD12" s="11">
        <v>14.957230027171171</v>
      </c>
      <c r="AE12" s="11">
        <v>15.150246517541751</v>
      </c>
      <c r="AF12" s="11">
        <v>15.333930428556712</v>
      </c>
      <c r="AG12" s="11">
        <v>15.528001279937254</v>
      </c>
      <c r="AH12" s="11">
        <v>15.732065733399981</v>
      </c>
      <c r="AI12" s="11">
        <v>15.917983622492269</v>
      </c>
      <c r="AJ12" s="11">
        <v>16.107646007789128</v>
      </c>
      <c r="AK12" s="11">
        <v>16.296050963998777</v>
      </c>
      <c r="AL12" s="11">
        <v>16.477701130481428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15.428638395887511</v>
      </c>
      <c r="N13" s="11">
        <v>14.692617447802022</v>
      </c>
      <c r="O13" s="11">
        <v>14.180951412301461</v>
      </c>
      <c r="P13" s="11">
        <v>15.466897569484756</v>
      </c>
      <c r="Q13" s="11">
        <v>15.728231849501404</v>
      </c>
      <c r="R13" s="11">
        <v>15.716529425028735</v>
      </c>
      <c r="S13" s="11">
        <v>17.040732100575639</v>
      </c>
      <c r="T13" s="11">
        <v>17.279939347634183</v>
      </c>
      <c r="U13" s="11">
        <v>18.95035615360894</v>
      </c>
      <c r="V13" s="11">
        <v>19.427125342351783</v>
      </c>
      <c r="W13" s="11">
        <v>21.215569645561814</v>
      </c>
      <c r="X13" s="11">
        <v>22.481195969671909</v>
      </c>
      <c r="Y13" s="11">
        <v>22.718294045497743</v>
      </c>
      <c r="Z13" s="11">
        <v>23.040850347578214</v>
      </c>
      <c r="AA13" s="11">
        <v>23.412716925337453</v>
      </c>
      <c r="AB13" s="11">
        <v>23.740051211840882</v>
      </c>
      <c r="AC13" s="11">
        <v>24.058572284829182</v>
      </c>
      <c r="AD13" s="11">
        <v>24.37875140327343</v>
      </c>
      <c r="AE13" s="11">
        <v>24.716035331784681</v>
      </c>
      <c r="AF13" s="11">
        <v>25.049997186167033</v>
      </c>
      <c r="AG13" s="11">
        <v>25.405529195462417</v>
      </c>
      <c r="AH13" s="11">
        <v>25.758922874228602</v>
      </c>
      <c r="AI13" s="11">
        <v>26.111235865953574</v>
      </c>
      <c r="AJ13" s="11">
        <v>26.474693424706217</v>
      </c>
      <c r="AK13" s="11">
        <v>26.834088248543416</v>
      </c>
      <c r="AL13" s="11">
        <v>27.186904402666059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34.862966784656109</v>
      </c>
      <c r="N15" s="87">
        <f>SUM(N16:N20)</f>
        <v>34.858476928762897</v>
      </c>
      <c r="O15" s="87">
        <f t="shared" ref="O15:AL15" si="5">SUM(O16:O20)</f>
        <v>35.745122002900757</v>
      </c>
      <c r="P15" s="87">
        <f t="shared" si="5"/>
        <v>36.41451761602984</v>
      </c>
      <c r="Q15" s="87">
        <f t="shared" si="5"/>
        <v>38.035879507977086</v>
      </c>
      <c r="R15" s="87">
        <f t="shared" si="5"/>
        <v>38.003032539459738</v>
      </c>
      <c r="S15" s="87">
        <f t="shared" si="5"/>
        <v>38.971360233959118</v>
      </c>
      <c r="T15" s="87">
        <f t="shared" si="5"/>
        <v>40.325214371883519</v>
      </c>
      <c r="U15" s="87">
        <f t="shared" si="5"/>
        <v>41.025392363680602</v>
      </c>
      <c r="V15" s="87">
        <f t="shared" si="5"/>
        <v>42.069075743705604</v>
      </c>
      <c r="W15" s="87">
        <f t="shared" si="5"/>
        <v>43.604102603320328</v>
      </c>
      <c r="X15" s="87">
        <f t="shared" si="5"/>
        <v>41.08209776581468</v>
      </c>
      <c r="Y15" s="87">
        <f t="shared" si="5"/>
        <v>41.237509274800757</v>
      </c>
      <c r="Z15" s="87">
        <f t="shared" si="5"/>
        <v>41.602204010683494</v>
      </c>
      <c r="AA15" s="87">
        <f t="shared" si="5"/>
        <v>42.093479997195793</v>
      </c>
      <c r="AB15" s="87">
        <f t="shared" si="5"/>
        <v>42.512977472224932</v>
      </c>
      <c r="AC15" s="87">
        <f t="shared" si="5"/>
        <v>42.897277411909549</v>
      </c>
      <c r="AD15" s="87">
        <f t="shared" si="5"/>
        <v>43.266608471522659</v>
      </c>
      <c r="AE15" s="87">
        <f t="shared" si="5"/>
        <v>43.645340656778089</v>
      </c>
      <c r="AF15" s="87">
        <f t="shared" si="5"/>
        <v>44.030259003439781</v>
      </c>
      <c r="AG15" s="87">
        <f t="shared" si="5"/>
        <v>44.425265421019191</v>
      </c>
      <c r="AH15" s="87">
        <f t="shared" si="5"/>
        <v>44.811471552150962</v>
      </c>
      <c r="AI15" s="87">
        <f t="shared" si="5"/>
        <v>45.189278336042882</v>
      </c>
      <c r="AJ15" s="87">
        <f t="shared" si="5"/>
        <v>45.60552503696664</v>
      </c>
      <c r="AK15" s="87">
        <f t="shared" si="5"/>
        <v>46.003966280100045</v>
      </c>
      <c r="AL15" s="87">
        <f t="shared" si="5"/>
        <v>46.41391328594618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5.2022219768477536</v>
      </c>
      <c r="N16" s="11">
        <v>5.21554427907268</v>
      </c>
      <c r="O16" s="11">
        <v>5.2802937621437218</v>
      </c>
      <c r="P16" s="11">
        <v>5.5345937336336766</v>
      </c>
      <c r="Q16" s="11">
        <v>5.2627688918707252</v>
      </c>
      <c r="R16" s="11">
        <v>5.1507696485487919</v>
      </c>
      <c r="S16" s="11">
        <v>5.3744968048309225</v>
      </c>
      <c r="T16" s="11">
        <v>5.9087208178787556</v>
      </c>
      <c r="U16" s="11">
        <v>6.4239686618798615</v>
      </c>
      <c r="V16" s="11">
        <v>6.1767891224512725</v>
      </c>
      <c r="W16" s="11">
        <v>6.6988299519141465</v>
      </c>
      <c r="X16" s="11">
        <v>5.678501605730979</v>
      </c>
      <c r="Y16" s="11">
        <v>5.7210422989923746</v>
      </c>
      <c r="Z16" s="11">
        <v>5.7757589901466186</v>
      </c>
      <c r="AA16" s="11">
        <v>5.8345417475610244</v>
      </c>
      <c r="AB16" s="11">
        <v>5.8820911760637218</v>
      </c>
      <c r="AC16" s="11">
        <v>5.9298180777912934</v>
      </c>
      <c r="AD16" s="11">
        <v>5.9737144035406491</v>
      </c>
      <c r="AE16" s="11">
        <v>6.0183937521884907</v>
      </c>
      <c r="AF16" s="11">
        <v>6.0568078996427923</v>
      </c>
      <c r="AG16" s="11">
        <v>6.0978011590845442</v>
      </c>
      <c r="AH16" s="11">
        <v>6.1406816549513419</v>
      </c>
      <c r="AI16" s="11">
        <v>6.1821963889520566</v>
      </c>
      <c r="AJ16" s="11">
        <v>6.2255987931671655</v>
      </c>
      <c r="AK16" s="11">
        <v>6.2727135096427</v>
      </c>
      <c r="AL16" s="11">
        <v>6.3185712280783504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4.7337655422258242</v>
      </c>
      <c r="N17" s="11">
        <v>6.1930783379761838</v>
      </c>
      <c r="O17" s="11">
        <v>6.2667420121041459</v>
      </c>
      <c r="P17" s="11">
        <v>6.1586430281389966</v>
      </c>
      <c r="Q17" s="11">
        <v>6.5053366382889291</v>
      </c>
      <c r="R17" s="11">
        <v>5.8847796683082922</v>
      </c>
      <c r="S17" s="11">
        <v>6.5638048252929329</v>
      </c>
      <c r="T17" s="11">
        <v>6.6006160155753202</v>
      </c>
      <c r="U17" s="11">
        <v>7.0150905644714063</v>
      </c>
      <c r="V17" s="11">
        <v>6.9375677444599724</v>
      </c>
      <c r="W17" s="11">
        <v>7.001667863003334</v>
      </c>
      <c r="X17" s="11">
        <v>6.8233678258508386</v>
      </c>
      <c r="Y17" s="11">
        <v>6.8982710003467131</v>
      </c>
      <c r="Z17" s="11">
        <v>6.9817726524623849</v>
      </c>
      <c r="AA17" s="11">
        <v>7.0770738765689609</v>
      </c>
      <c r="AB17" s="11">
        <v>7.1569302013612415</v>
      </c>
      <c r="AC17" s="11">
        <v>7.2322235103651877</v>
      </c>
      <c r="AD17" s="11">
        <v>7.3063706541834872</v>
      </c>
      <c r="AE17" s="11">
        <v>7.3839812384819643</v>
      </c>
      <c r="AF17" s="11">
        <v>7.4588640425739916</v>
      </c>
      <c r="AG17" s="11">
        <v>7.5338501280206449</v>
      </c>
      <c r="AH17" s="11">
        <v>7.6025910238634129</v>
      </c>
      <c r="AI17" s="11">
        <v>7.6683028461401461</v>
      </c>
      <c r="AJ17" s="11">
        <v>7.7453654820764406</v>
      </c>
      <c r="AK17" s="11">
        <v>7.8218479695146712</v>
      </c>
      <c r="AL17" s="11">
        <v>7.8969655339952469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3.4334569415321701</v>
      </c>
      <c r="N18" s="11">
        <v>3.6891388233654179</v>
      </c>
      <c r="O18" s="11">
        <v>3.4549740918933174</v>
      </c>
      <c r="P18" s="11">
        <v>3.191326908814589</v>
      </c>
      <c r="Q18" s="11">
        <v>3.4654426493076622</v>
      </c>
      <c r="R18" s="11">
        <v>3.4884479031768287</v>
      </c>
      <c r="S18" s="11">
        <v>3.720942432480205</v>
      </c>
      <c r="T18" s="11">
        <v>3.4274540283452009</v>
      </c>
      <c r="U18" s="11">
        <v>3.3986888049986521</v>
      </c>
      <c r="V18" s="11">
        <v>3.4076187896672523</v>
      </c>
      <c r="W18" s="11">
        <v>3.6168257007639006</v>
      </c>
      <c r="X18" s="11">
        <v>4.0269216007038988</v>
      </c>
      <c r="Y18" s="11">
        <v>4.0952798109222748</v>
      </c>
      <c r="Z18" s="11">
        <v>4.1748113278721153</v>
      </c>
      <c r="AA18" s="11">
        <v>4.2656968487787248</v>
      </c>
      <c r="AB18" s="11">
        <v>4.356335461185437</v>
      </c>
      <c r="AC18" s="11">
        <v>4.4372341847212873</v>
      </c>
      <c r="AD18" s="11">
        <v>4.5170333232503657</v>
      </c>
      <c r="AE18" s="11">
        <v>4.5848886056685494</v>
      </c>
      <c r="AF18" s="11">
        <v>4.6722309108186275</v>
      </c>
      <c r="AG18" s="11">
        <v>4.7466702860566086</v>
      </c>
      <c r="AH18" s="11">
        <v>4.8202404751388226</v>
      </c>
      <c r="AI18" s="11">
        <v>4.8835970856910125</v>
      </c>
      <c r="AJ18" s="11">
        <v>4.9737663910136245</v>
      </c>
      <c r="AK18" s="11">
        <v>5.0392436722317306</v>
      </c>
      <c r="AL18" s="11">
        <v>5.1298986417550507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4.1924008132773123</v>
      </c>
      <c r="N19" s="11">
        <v>3.6566534192717066</v>
      </c>
      <c r="O19" s="11">
        <v>4.1362885250892294</v>
      </c>
      <c r="P19" s="11">
        <v>4.6568042269870435</v>
      </c>
      <c r="Q19" s="11">
        <v>4.8065501428137516</v>
      </c>
      <c r="R19" s="11">
        <v>5.5268541723290472</v>
      </c>
      <c r="S19" s="11">
        <v>4.9668591015365999</v>
      </c>
      <c r="T19" s="11">
        <v>5.2964755465687832</v>
      </c>
      <c r="U19" s="11">
        <v>4.8496543922053625</v>
      </c>
      <c r="V19" s="11">
        <v>5.8289813343598134</v>
      </c>
      <c r="W19" s="11">
        <v>5.959114002273199</v>
      </c>
      <c r="X19" s="11">
        <v>5.5329207592430336</v>
      </c>
      <c r="Y19" s="11">
        <v>5.3837945068352493</v>
      </c>
      <c r="Z19" s="11">
        <v>5.3847406916687071</v>
      </c>
      <c r="AA19" s="11">
        <v>5.4618434961048594</v>
      </c>
      <c r="AB19" s="11">
        <v>5.5342851339554811</v>
      </c>
      <c r="AC19" s="11">
        <v>5.5997703896194606</v>
      </c>
      <c r="AD19" s="11">
        <v>5.6637652199454251</v>
      </c>
      <c r="AE19" s="11">
        <v>5.7278226698620154</v>
      </c>
      <c r="AF19" s="11">
        <v>5.792981369286613</v>
      </c>
      <c r="AG19" s="11">
        <v>5.8641486537445227</v>
      </c>
      <c r="AH19" s="11">
        <v>5.9299151869250029</v>
      </c>
      <c r="AI19" s="11">
        <v>6.0016020426790169</v>
      </c>
      <c r="AJ19" s="11">
        <v>6.0792238207380906</v>
      </c>
      <c r="AK19" s="11">
        <v>6.1494056805381643</v>
      </c>
      <c r="AL19" s="11">
        <v>6.2216332366044007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17.301121510773047</v>
      </c>
      <c r="N20" s="11">
        <v>16.104062069076907</v>
      </c>
      <c r="O20" s="11">
        <v>16.60682361167034</v>
      </c>
      <c r="P20" s="11">
        <v>16.87314971845554</v>
      </c>
      <c r="Q20" s="11">
        <v>17.995781185696018</v>
      </c>
      <c r="R20" s="11">
        <v>17.952181147096784</v>
      </c>
      <c r="S20" s="11">
        <v>18.345257069818459</v>
      </c>
      <c r="T20" s="11">
        <v>19.091947963515462</v>
      </c>
      <c r="U20" s="11">
        <v>19.337989940125318</v>
      </c>
      <c r="V20" s="11">
        <v>19.718118752767293</v>
      </c>
      <c r="W20" s="11">
        <v>20.327665085365751</v>
      </c>
      <c r="X20" s="11">
        <v>19.020385974285929</v>
      </c>
      <c r="Y20" s="11">
        <v>19.139121657704148</v>
      </c>
      <c r="Z20" s="11">
        <v>19.285120348533674</v>
      </c>
      <c r="AA20" s="11">
        <v>19.454324028182224</v>
      </c>
      <c r="AB20" s="11">
        <v>19.58333549965905</v>
      </c>
      <c r="AC20" s="11">
        <v>19.69823124941232</v>
      </c>
      <c r="AD20" s="11">
        <v>19.805724870602731</v>
      </c>
      <c r="AE20" s="11">
        <v>19.930254390577065</v>
      </c>
      <c r="AF20" s="11">
        <v>20.049374781117752</v>
      </c>
      <c r="AG20" s="11">
        <v>20.182795194112874</v>
      </c>
      <c r="AH20" s="11">
        <v>20.318043211272382</v>
      </c>
      <c r="AI20" s="11">
        <v>20.453579972580648</v>
      </c>
      <c r="AJ20" s="11">
        <v>20.581570549971325</v>
      </c>
      <c r="AK20" s="11">
        <v>20.720755448172785</v>
      </c>
      <c r="AL20" s="11">
        <v>20.846844645513126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38.093169829871307</v>
      </c>
      <c r="N22" s="87">
        <f>SUM(N23:N24)</f>
        <v>37.864451796332055</v>
      </c>
      <c r="O22" s="87">
        <f t="shared" ref="O22:AL22" si="7">SUM(O23:O24)</f>
        <v>38.255462464981754</v>
      </c>
      <c r="P22" s="87">
        <f t="shared" si="7"/>
        <v>37.42805788041494</v>
      </c>
      <c r="Q22" s="87">
        <f t="shared" si="7"/>
        <v>39.749789291639139</v>
      </c>
      <c r="R22" s="87">
        <f t="shared" si="7"/>
        <v>40.37903453389076</v>
      </c>
      <c r="S22" s="87">
        <f t="shared" si="7"/>
        <v>39.357541565403316</v>
      </c>
      <c r="T22" s="87">
        <f t="shared" si="7"/>
        <v>40.961645037355062</v>
      </c>
      <c r="U22" s="87">
        <f t="shared" si="7"/>
        <v>40.814727640337949</v>
      </c>
      <c r="V22" s="87">
        <f t="shared" si="7"/>
        <v>39.056482916390145</v>
      </c>
      <c r="W22" s="87">
        <f t="shared" si="7"/>
        <v>40.183763775852761</v>
      </c>
      <c r="X22" s="87">
        <f t="shared" si="7"/>
        <v>38.550461200110711</v>
      </c>
      <c r="Y22" s="87">
        <f t="shared" si="7"/>
        <v>38.495639125606026</v>
      </c>
      <c r="Z22" s="87">
        <f t="shared" si="7"/>
        <v>38.431141922412948</v>
      </c>
      <c r="AA22" s="87">
        <f t="shared" si="7"/>
        <v>38.398269988996695</v>
      </c>
      <c r="AB22" s="87">
        <f t="shared" si="7"/>
        <v>38.272779655779651</v>
      </c>
      <c r="AC22" s="87">
        <f t="shared" si="7"/>
        <v>38.041943498725828</v>
      </c>
      <c r="AD22" s="87">
        <f t="shared" si="7"/>
        <v>37.788370292476714</v>
      </c>
      <c r="AE22" s="87">
        <f t="shared" si="7"/>
        <v>37.497282434033707</v>
      </c>
      <c r="AF22" s="87">
        <f t="shared" si="7"/>
        <v>37.189109124406109</v>
      </c>
      <c r="AG22" s="87">
        <f t="shared" si="7"/>
        <v>36.892212221578376</v>
      </c>
      <c r="AH22" s="87">
        <f t="shared" si="7"/>
        <v>36.571405835999421</v>
      </c>
      <c r="AI22" s="87">
        <f t="shared" si="7"/>
        <v>36.260222960153115</v>
      </c>
      <c r="AJ22" s="87">
        <f t="shared" si="7"/>
        <v>35.872123503569654</v>
      </c>
      <c r="AK22" s="87">
        <f t="shared" si="7"/>
        <v>35.496809111587282</v>
      </c>
      <c r="AL22" s="87">
        <f t="shared" si="7"/>
        <v>35.179286203401261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29.528160941665675</v>
      </c>
      <c r="N23" s="11">
        <v>29.950571643053717</v>
      </c>
      <c r="O23" s="11">
        <v>30.502995479711561</v>
      </c>
      <c r="P23" s="11">
        <v>29.50371769248795</v>
      </c>
      <c r="Q23" s="11">
        <v>31.520904421036303</v>
      </c>
      <c r="R23" s="11">
        <v>32.685920067305148</v>
      </c>
      <c r="S23" s="11">
        <v>31.939267042673656</v>
      </c>
      <c r="T23" s="11">
        <v>33.096157167693633</v>
      </c>
      <c r="U23" s="11">
        <v>32.831049887835619</v>
      </c>
      <c r="V23" s="11">
        <v>32.107616878531637</v>
      </c>
      <c r="W23" s="11">
        <v>33.410619264764669</v>
      </c>
      <c r="X23" s="11">
        <v>31.033595834527382</v>
      </c>
      <c r="Y23" s="11">
        <v>31.045412951386538</v>
      </c>
      <c r="Z23" s="11">
        <v>31.066550398971284</v>
      </c>
      <c r="AA23" s="11">
        <v>31.115213182116545</v>
      </c>
      <c r="AB23" s="11">
        <v>31.109122714183549</v>
      </c>
      <c r="AC23" s="11">
        <v>31.058042645372183</v>
      </c>
      <c r="AD23" s="11">
        <v>30.968341795393435</v>
      </c>
      <c r="AE23" s="11">
        <v>30.865139871418314</v>
      </c>
      <c r="AF23" s="11">
        <v>30.764130901404055</v>
      </c>
      <c r="AG23" s="11">
        <v>30.680514108296155</v>
      </c>
      <c r="AH23" s="11">
        <v>30.589705826944488</v>
      </c>
      <c r="AI23" s="11">
        <v>30.477478568635778</v>
      </c>
      <c r="AJ23" s="11">
        <v>30.364462921447636</v>
      </c>
      <c r="AK23" s="11">
        <v>30.233207684498172</v>
      </c>
      <c r="AL23" s="11">
        <v>30.079551127698153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8.5650088882056323</v>
      </c>
      <c r="N24" s="11">
        <v>7.9138801532783392</v>
      </c>
      <c r="O24" s="11">
        <v>7.7524669852701917</v>
      </c>
      <c r="P24" s="11">
        <v>7.9243401879269886</v>
      </c>
      <c r="Q24" s="11">
        <v>8.2288848706028368</v>
      </c>
      <c r="R24" s="11">
        <v>7.6931144665856133</v>
      </c>
      <c r="S24" s="11">
        <v>7.4182745227296625</v>
      </c>
      <c r="T24" s="11">
        <v>7.8654878696614299</v>
      </c>
      <c r="U24" s="11">
        <v>7.9836777525023326</v>
      </c>
      <c r="V24" s="11">
        <v>6.9488660378585054</v>
      </c>
      <c r="W24" s="11">
        <v>6.7731445110880895</v>
      </c>
      <c r="X24" s="11">
        <v>7.5168653655833273</v>
      </c>
      <c r="Y24" s="11">
        <v>7.4502261742194875</v>
      </c>
      <c r="Z24" s="11">
        <v>7.3645915234416615</v>
      </c>
      <c r="AA24" s="11">
        <v>7.2830568068801513</v>
      </c>
      <c r="AB24" s="11">
        <v>7.1636569415961047</v>
      </c>
      <c r="AC24" s="11">
        <v>6.9839008533536484</v>
      </c>
      <c r="AD24" s="11">
        <v>6.8200284970832783</v>
      </c>
      <c r="AE24" s="11">
        <v>6.6321425626153943</v>
      </c>
      <c r="AF24" s="11">
        <v>6.4249782230020527</v>
      </c>
      <c r="AG24" s="11">
        <v>6.211698113282222</v>
      </c>
      <c r="AH24" s="11">
        <v>5.9817000090549302</v>
      </c>
      <c r="AI24" s="11">
        <v>5.7827443915173378</v>
      </c>
      <c r="AJ24" s="11">
        <v>5.5076605821220204</v>
      </c>
      <c r="AK24" s="11">
        <v>5.2636014270891121</v>
      </c>
      <c r="AL24" s="11">
        <v>5.0997350757031077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44.849941199352898</v>
      </c>
      <c r="N26" s="87">
        <f>SUM(N27:N30)</f>
        <v>41.217611008652852</v>
      </c>
      <c r="O26" s="87">
        <f t="shared" ref="O26:AL26" si="9">SUM(O27:O30)</f>
        <v>42.27938266607962</v>
      </c>
      <c r="P26" s="87">
        <f t="shared" si="9"/>
        <v>43.33913538554868</v>
      </c>
      <c r="Q26" s="87">
        <f t="shared" si="9"/>
        <v>44.245306547615314</v>
      </c>
      <c r="R26" s="87">
        <f>SUM(R27:R30)</f>
        <v>45.057614002628171</v>
      </c>
      <c r="S26" s="87">
        <f t="shared" si="9"/>
        <v>41.009324916479933</v>
      </c>
      <c r="T26" s="87">
        <f t="shared" si="9"/>
        <v>41.38833645257872</v>
      </c>
      <c r="U26" s="87">
        <f t="shared" si="9"/>
        <v>45.445004568152299</v>
      </c>
      <c r="V26" s="87">
        <f t="shared" si="9"/>
        <v>47.91003478575152</v>
      </c>
      <c r="W26" s="87">
        <f t="shared" si="9"/>
        <v>40.718517739912564</v>
      </c>
      <c r="X26" s="87">
        <f t="shared" si="9"/>
        <v>40.951381630058165</v>
      </c>
      <c r="Y26" s="87">
        <f t="shared" si="9"/>
        <v>40.819254565844091</v>
      </c>
      <c r="Z26" s="87">
        <f t="shared" si="9"/>
        <v>40.648536441949972</v>
      </c>
      <c r="AA26" s="87">
        <f t="shared" si="9"/>
        <v>40.519690746570042</v>
      </c>
      <c r="AB26" s="87">
        <f t="shared" si="9"/>
        <v>40.33690983845954</v>
      </c>
      <c r="AC26" s="87">
        <f t="shared" si="9"/>
        <v>40.134182032401462</v>
      </c>
      <c r="AD26" s="87">
        <f t="shared" si="9"/>
        <v>39.902224723013106</v>
      </c>
      <c r="AE26" s="87">
        <f t="shared" si="9"/>
        <v>39.681674089349286</v>
      </c>
      <c r="AF26" s="87">
        <f t="shared" si="9"/>
        <v>39.446957190354887</v>
      </c>
      <c r="AG26" s="87">
        <f t="shared" si="9"/>
        <v>39.233366436569632</v>
      </c>
      <c r="AH26" s="87">
        <f t="shared" si="9"/>
        <v>39.017287897818441</v>
      </c>
      <c r="AI26" s="87">
        <f t="shared" si="9"/>
        <v>38.805401686972374</v>
      </c>
      <c r="AJ26" s="87">
        <f t="shared" si="9"/>
        <v>38.59347936635951</v>
      </c>
      <c r="AK26" s="87">
        <f t="shared" si="9"/>
        <v>38.381057590831318</v>
      </c>
      <c r="AL26" s="87">
        <f t="shared" si="9"/>
        <v>38.159741750586683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9.4442514130290931</v>
      </c>
      <c r="N27" s="11">
        <v>7.192877291964626</v>
      </c>
      <c r="O27" s="11">
        <v>8.1501319076733569</v>
      </c>
      <c r="P27" s="11">
        <v>7.7032736988730477</v>
      </c>
      <c r="Q27" s="11">
        <v>7.8254860020784758</v>
      </c>
      <c r="R27" s="11">
        <v>8.9841239096406156</v>
      </c>
      <c r="S27" s="11">
        <v>7.0315167086148422</v>
      </c>
      <c r="T27" s="11">
        <v>5.9916108536890693</v>
      </c>
      <c r="U27" s="11">
        <v>8.828822438795644</v>
      </c>
      <c r="V27" s="11">
        <v>7.8656376167525472</v>
      </c>
      <c r="W27" s="11">
        <v>6.4084719317670196</v>
      </c>
      <c r="X27" s="11">
        <v>6.2767608562784174</v>
      </c>
      <c r="Y27" s="11">
        <v>6.3113513637643548</v>
      </c>
      <c r="Z27" s="11">
        <v>6.3743155152813573</v>
      </c>
      <c r="AA27" s="11">
        <v>6.4317167899118708</v>
      </c>
      <c r="AB27" s="11">
        <v>6.4436570484951581</v>
      </c>
      <c r="AC27" s="11">
        <v>6.4516979957781686</v>
      </c>
      <c r="AD27" s="11">
        <v>6.4579467214827888</v>
      </c>
      <c r="AE27" s="11">
        <v>6.46273451820616</v>
      </c>
      <c r="AF27" s="11">
        <v>6.4674059952219398</v>
      </c>
      <c r="AG27" s="11">
        <v>6.4749176163455324</v>
      </c>
      <c r="AH27" s="11">
        <v>6.4850546661564445</v>
      </c>
      <c r="AI27" s="11">
        <v>6.4939332191424812</v>
      </c>
      <c r="AJ27" s="11">
        <v>6.5022791837791791</v>
      </c>
      <c r="AK27" s="11">
        <v>6.5096149858825134</v>
      </c>
      <c r="AL27" s="11">
        <v>6.514364883286599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15.363989341510933</v>
      </c>
      <c r="N28" s="11">
        <v>16.029208239291084</v>
      </c>
      <c r="O28" s="11">
        <v>15.117401405061567</v>
      </c>
      <c r="P28" s="11">
        <v>15.910802648803374</v>
      </c>
      <c r="Q28" s="11">
        <v>16.64914132105908</v>
      </c>
      <c r="R28" s="11">
        <v>16.735117185855866</v>
      </c>
      <c r="S28" s="11">
        <v>15.610313592445438</v>
      </c>
      <c r="T28" s="11">
        <v>15.436178269802088</v>
      </c>
      <c r="U28" s="11">
        <v>16.134985913373892</v>
      </c>
      <c r="V28" s="11">
        <v>18.030849717711828</v>
      </c>
      <c r="W28" s="11">
        <v>15.121466341630082</v>
      </c>
      <c r="X28" s="11">
        <v>15.028002036448633</v>
      </c>
      <c r="Y28" s="11">
        <v>14.96464698097166</v>
      </c>
      <c r="Z28" s="11">
        <v>14.92030658349546</v>
      </c>
      <c r="AA28" s="11">
        <v>14.8847453436868</v>
      </c>
      <c r="AB28" s="11">
        <v>14.82718528602236</v>
      </c>
      <c r="AC28" s="11">
        <v>14.757528635896133</v>
      </c>
      <c r="AD28" s="11">
        <v>14.67530298403231</v>
      </c>
      <c r="AE28" s="11">
        <v>14.587642053202549</v>
      </c>
      <c r="AF28" s="11">
        <v>14.496284566876502</v>
      </c>
      <c r="AG28" s="11">
        <v>14.418392998145247</v>
      </c>
      <c r="AH28" s="11">
        <v>14.341468077353014</v>
      </c>
      <c r="AI28" s="11">
        <v>14.270709981113999</v>
      </c>
      <c r="AJ28" s="11">
        <v>14.197390762629466</v>
      </c>
      <c r="AK28" s="11">
        <v>14.120642675114942</v>
      </c>
      <c r="AL28" s="11">
        <v>14.04046528854562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13.365816538839427</v>
      </c>
      <c r="N29" s="11">
        <v>11.867988041822271</v>
      </c>
      <c r="O29" s="11">
        <v>12.053830729776775</v>
      </c>
      <c r="P29" s="11">
        <v>12.980012820874443</v>
      </c>
      <c r="Q29" s="11">
        <v>12.399031430735045</v>
      </c>
      <c r="R29" s="11">
        <v>12.280382263541712</v>
      </c>
      <c r="S29" s="11">
        <v>11.392907596027062</v>
      </c>
      <c r="T29" s="11">
        <v>12.587386295167123</v>
      </c>
      <c r="U29" s="11">
        <v>14.159867047092744</v>
      </c>
      <c r="V29" s="11">
        <v>15.645699294023268</v>
      </c>
      <c r="W29" s="11">
        <v>12.704436403342074</v>
      </c>
      <c r="X29" s="11">
        <v>13.349068601721452</v>
      </c>
      <c r="Y29" s="11">
        <v>13.216075266417638</v>
      </c>
      <c r="Z29" s="11">
        <v>13.062035665709262</v>
      </c>
      <c r="AA29" s="11">
        <v>12.943234693637336</v>
      </c>
      <c r="AB29" s="11">
        <v>12.825375920841902</v>
      </c>
      <c r="AC29" s="11">
        <v>12.686233006452603</v>
      </c>
      <c r="AD29" s="11">
        <v>12.533786463524551</v>
      </c>
      <c r="AE29" s="11">
        <v>12.397300805803839</v>
      </c>
      <c r="AF29" s="11">
        <v>12.250187449762143</v>
      </c>
      <c r="AG29" s="11">
        <v>12.105407900281186</v>
      </c>
      <c r="AH29" s="11">
        <v>11.956841711461232</v>
      </c>
      <c r="AI29" s="11">
        <v>11.810799060667796</v>
      </c>
      <c r="AJ29" s="11">
        <v>11.666898476634481</v>
      </c>
      <c r="AK29" s="11">
        <v>11.519272235157912</v>
      </c>
      <c r="AL29" s="11">
        <v>11.369175786311885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6.6758839059734392</v>
      </c>
      <c r="N30" s="11">
        <v>6.1275374355748724</v>
      </c>
      <c r="O30" s="11">
        <v>6.9580186235679164</v>
      </c>
      <c r="P30" s="11">
        <v>6.7450462169978138</v>
      </c>
      <c r="Q30" s="11">
        <v>7.3716477937427154</v>
      </c>
      <c r="R30" s="11">
        <v>7.0579906435899709</v>
      </c>
      <c r="S30" s="11">
        <v>6.9745870193925965</v>
      </c>
      <c r="T30" s="11">
        <v>7.3731610339204421</v>
      </c>
      <c r="U30" s="11">
        <v>6.3213291688900179</v>
      </c>
      <c r="V30" s="11">
        <v>6.3678481572638796</v>
      </c>
      <c r="W30" s="11">
        <v>6.4841430631733914</v>
      </c>
      <c r="X30" s="11">
        <v>6.2975501356096633</v>
      </c>
      <c r="Y30" s="11">
        <v>6.3271809546904398</v>
      </c>
      <c r="Z30" s="11">
        <v>6.2918786774638935</v>
      </c>
      <c r="AA30" s="11">
        <v>6.2599939193340353</v>
      </c>
      <c r="AB30" s="11">
        <v>6.2406915831001246</v>
      </c>
      <c r="AC30" s="11">
        <v>6.2387223942745527</v>
      </c>
      <c r="AD30" s="11">
        <v>6.2351885539734608</v>
      </c>
      <c r="AE30" s="11">
        <v>6.2339967121367348</v>
      </c>
      <c r="AF30" s="11">
        <v>6.2330791784943029</v>
      </c>
      <c r="AG30" s="11">
        <v>6.2346479217976682</v>
      </c>
      <c r="AH30" s="11">
        <v>6.2339234428477566</v>
      </c>
      <c r="AI30" s="11">
        <v>6.2299594260480999</v>
      </c>
      <c r="AJ30" s="11">
        <v>6.2269109433163852</v>
      </c>
      <c r="AK30" s="11">
        <v>6.2315276946759539</v>
      </c>
      <c r="AL30" s="11">
        <v>6.2357357924425791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32.243465595694225</v>
      </c>
      <c r="N32" s="87">
        <f t="shared" si="10"/>
        <v>31.50472905436612</v>
      </c>
      <c r="O32" s="87">
        <f t="shared" si="10"/>
        <v>32.168953719634011</v>
      </c>
      <c r="P32" s="87">
        <f t="shared" si="10"/>
        <v>32.776499647022867</v>
      </c>
      <c r="Q32" s="87">
        <f t="shared" si="10"/>
        <v>34.070825462436339</v>
      </c>
      <c r="R32" s="87">
        <f t="shared" si="10"/>
        <v>33.36122437726744</v>
      </c>
      <c r="S32" s="87">
        <f t="shared" si="10"/>
        <v>35.670636843612108</v>
      </c>
      <c r="T32" s="87">
        <f t="shared" si="10"/>
        <v>35.585010797514926</v>
      </c>
      <c r="U32" s="87">
        <f t="shared" si="10"/>
        <v>33.971625723204653</v>
      </c>
      <c r="V32" s="87">
        <f t="shared" si="10"/>
        <v>33.376626551529718</v>
      </c>
      <c r="W32" s="87">
        <f t="shared" si="10"/>
        <v>31.969364464112516</v>
      </c>
      <c r="X32" s="87">
        <f t="shared" si="10"/>
        <v>32.83810132556637</v>
      </c>
      <c r="Y32" s="87">
        <f t="shared" si="10"/>
        <v>33.10456334795559</v>
      </c>
      <c r="Z32" s="87">
        <f t="shared" si="10"/>
        <v>33.433031341553146</v>
      </c>
      <c r="AA32" s="87">
        <f t="shared" si="10"/>
        <v>33.819551592537515</v>
      </c>
      <c r="AB32" s="87">
        <f t="shared" si="10"/>
        <v>34.151535378094913</v>
      </c>
      <c r="AC32" s="87">
        <f t="shared" si="10"/>
        <v>34.456289264717988</v>
      </c>
      <c r="AD32" s="87">
        <f t="shared" si="10"/>
        <v>34.753394956723312</v>
      </c>
      <c r="AE32" s="87">
        <f t="shared" ref="AE32" si="11">SUM(AE33:AE35)</f>
        <v>35.064158455668633</v>
      </c>
      <c r="AF32" s="87">
        <f t="shared" ref="AF32" si="12">SUM(AF33:AF35)</f>
        <v>35.367618647607323</v>
      </c>
      <c r="AG32" s="87">
        <f t="shared" ref="AG32" si="13">SUM(AG33:AG35)</f>
        <v>35.672143037783329</v>
      </c>
      <c r="AH32" s="87">
        <f t="shared" ref="AH32" si="14">SUM(AH33:AH35)</f>
        <v>35.987205079825166</v>
      </c>
      <c r="AI32" s="87">
        <f t="shared" ref="AI32" si="15">SUM(AI33:AI35)</f>
        <v>36.292721098609974</v>
      </c>
      <c r="AJ32" s="87">
        <f t="shared" ref="AJ32" si="16">SUM(AJ33:AJ35)</f>
        <v>36.618854487514085</v>
      </c>
      <c r="AK32" s="87">
        <f t="shared" ref="AK32" si="17">SUM(AK33:AK35)</f>
        <v>36.951639921101133</v>
      </c>
      <c r="AL32" s="87">
        <f t="shared" ref="AL32" si="18">SUM(AL33:AL35)</f>
        <v>37.278304327608659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25.459201549853802</v>
      </c>
      <c r="N33" s="11">
        <v>24.113399533836368</v>
      </c>
      <c r="O33" s="11">
        <v>25.091341059412276</v>
      </c>
      <c r="P33" s="11">
        <v>25.615026888969027</v>
      </c>
      <c r="Q33" s="11">
        <v>27.359897994546092</v>
      </c>
      <c r="R33" s="11">
        <v>25.213647993322173</v>
      </c>
      <c r="S33" s="11">
        <v>27.68742193361966</v>
      </c>
      <c r="T33" s="11">
        <v>27.607556536143125</v>
      </c>
      <c r="U33" s="11">
        <v>26.858710873454534</v>
      </c>
      <c r="V33" s="11">
        <v>26.0085293736438</v>
      </c>
      <c r="W33" s="11">
        <v>25.172227839082897</v>
      </c>
      <c r="X33" s="11">
        <v>26.16223751580079</v>
      </c>
      <c r="Y33" s="11">
        <v>26.418029839756954</v>
      </c>
      <c r="Z33" s="11">
        <v>26.721583097583007</v>
      </c>
      <c r="AA33" s="11">
        <v>27.063598512953014</v>
      </c>
      <c r="AB33" s="11">
        <v>27.352325880611431</v>
      </c>
      <c r="AC33" s="11">
        <v>27.623359769461747</v>
      </c>
      <c r="AD33" s="11">
        <v>27.887851104418168</v>
      </c>
      <c r="AE33" s="11">
        <v>28.169348254191757</v>
      </c>
      <c r="AF33" s="11">
        <v>28.442934633150671</v>
      </c>
      <c r="AG33" s="11">
        <v>28.717158327832536</v>
      </c>
      <c r="AH33" s="11">
        <v>28.999511554948388</v>
      </c>
      <c r="AI33" s="11">
        <v>29.275209051511951</v>
      </c>
      <c r="AJ33" s="11">
        <v>29.571085113090451</v>
      </c>
      <c r="AK33" s="11">
        <v>29.867943929193402</v>
      </c>
      <c r="AL33" s="11">
        <v>30.154847152605036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6.2836190014972821</v>
      </c>
      <c r="N34" s="11">
        <v>7.0572422097494583</v>
      </c>
      <c r="O34" s="11">
        <v>6.7411158988230326</v>
      </c>
      <c r="P34" s="11">
        <v>6.8609834544590482</v>
      </c>
      <c r="Q34" s="11">
        <v>6.3468776610707875</v>
      </c>
      <c r="R34" s="11">
        <v>7.817482823450562</v>
      </c>
      <c r="S34" s="11">
        <v>7.7028485454749971</v>
      </c>
      <c r="T34" s="11">
        <v>7.684996976689324</v>
      </c>
      <c r="U34" s="11">
        <v>6.8017306571400553</v>
      </c>
      <c r="V34" s="11">
        <v>7.0889067847778229</v>
      </c>
      <c r="W34" s="11">
        <v>6.449518008869175</v>
      </c>
      <c r="X34" s="11">
        <v>6.4022474970749155</v>
      </c>
      <c r="Y34" s="11">
        <v>6.4095247153163486</v>
      </c>
      <c r="Z34" s="11">
        <v>6.4312209426160223</v>
      </c>
      <c r="AA34" s="11">
        <v>6.4720816490328907</v>
      </c>
      <c r="AB34" s="11">
        <v>6.5111485933872091</v>
      </c>
      <c r="AC34" s="11">
        <v>6.5417225880567331</v>
      </c>
      <c r="AD34" s="11">
        <v>6.5713649708527839</v>
      </c>
      <c r="AE34" s="11">
        <v>6.5985048850980252</v>
      </c>
      <c r="AF34" s="11">
        <v>6.6247256993100017</v>
      </c>
      <c r="AG34" s="11">
        <v>6.652299221928299</v>
      </c>
      <c r="AH34" s="11">
        <v>6.6823703525673235</v>
      </c>
      <c r="AI34" s="11">
        <v>6.7102615206716365</v>
      </c>
      <c r="AJ34" s="11">
        <v>6.7370261055760619</v>
      </c>
      <c r="AK34" s="11">
        <v>6.7710478920411115</v>
      </c>
      <c r="AL34" s="11">
        <v>6.8074361033166246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0.50064504434314383</v>
      </c>
      <c r="N35" s="11">
        <v>0.33408731078029424</v>
      </c>
      <c r="O35" s="11">
        <v>0.3364967613987026</v>
      </c>
      <c r="P35" s="11">
        <v>0.30048930359479542</v>
      </c>
      <c r="Q35" s="11">
        <v>0.36404980681946159</v>
      </c>
      <c r="R35" s="11">
        <v>0.33009356049469962</v>
      </c>
      <c r="S35" s="11">
        <v>0.28036636451745123</v>
      </c>
      <c r="T35" s="11">
        <v>0.29245728468247556</v>
      </c>
      <c r="U35" s="11">
        <v>0.31118419261006197</v>
      </c>
      <c r="V35" s="11">
        <v>0.27919039310809818</v>
      </c>
      <c r="W35" s="11">
        <v>0.34761861616044576</v>
      </c>
      <c r="X35" s="11">
        <v>0.27361631269065989</v>
      </c>
      <c r="Y35" s="11">
        <v>0.27700879288228614</v>
      </c>
      <c r="Z35" s="11">
        <v>0.280227301354114</v>
      </c>
      <c r="AA35" s="11">
        <v>0.28387143055160896</v>
      </c>
      <c r="AB35" s="11">
        <v>0.2880609040962665</v>
      </c>
      <c r="AC35" s="11">
        <v>0.29120690719950781</v>
      </c>
      <c r="AD35" s="11">
        <v>0.29417888145236326</v>
      </c>
      <c r="AE35" s="11">
        <v>0.29630531637884999</v>
      </c>
      <c r="AF35" s="11">
        <v>0.2999583151466434</v>
      </c>
      <c r="AG35" s="11">
        <v>0.30268548802249218</v>
      </c>
      <c r="AH35" s="11">
        <v>0.30532317230945866</v>
      </c>
      <c r="AI35" s="11">
        <v>0.30725052642638717</v>
      </c>
      <c r="AJ35" s="11">
        <v>0.31074326884757647</v>
      </c>
      <c r="AK35" s="11">
        <v>0.31264809986662251</v>
      </c>
      <c r="AL35" s="11">
        <v>0.31602107168699767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24.981259286453792</v>
      </c>
      <c r="N37" s="87">
        <f t="shared" ref="N37:AL37" si="19">SUM(N38:N39)</f>
        <v>25.905046351500218</v>
      </c>
      <c r="O37" s="87">
        <f t="shared" si="19"/>
        <v>27.507022176082465</v>
      </c>
      <c r="P37" s="87">
        <f t="shared" si="19"/>
        <v>26.595575201349412</v>
      </c>
      <c r="Q37" s="87">
        <f t="shared" si="19"/>
        <v>29.020574202245378</v>
      </c>
      <c r="R37" s="87">
        <f t="shared" si="19"/>
        <v>27.292188146049821</v>
      </c>
      <c r="S37" s="87">
        <f t="shared" si="19"/>
        <v>27.191118711450034</v>
      </c>
      <c r="T37" s="87">
        <f t="shared" si="19"/>
        <v>27.653160079466979</v>
      </c>
      <c r="U37" s="87">
        <f t="shared" si="19"/>
        <v>26.617168345969787</v>
      </c>
      <c r="V37" s="87">
        <f t="shared" si="19"/>
        <v>26.693458119837899</v>
      </c>
      <c r="W37" s="87">
        <f t="shared" si="19"/>
        <v>26.418764392395776</v>
      </c>
      <c r="X37" s="87">
        <f t="shared" si="19"/>
        <v>26.323761807204519</v>
      </c>
      <c r="Y37" s="87">
        <f t="shared" si="19"/>
        <v>26.4399754441278</v>
      </c>
      <c r="Z37" s="87">
        <f t="shared" si="19"/>
        <v>26.562947242285951</v>
      </c>
      <c r="AA37" s="87">
        <f t="shared" si="19"/>
        <v>26.710813663370587</v>
      </c>
      <c r="AB37" s="87">
        <f t="shared" si="19"/>
        <v>26.807621668159229</v>
      </c>
      <c r="AC37" s="87">
        <f t="shared" si="19"/>
        <v>26.879305944779418</v>
      </c>
      <c r="AD37" s="87">
        <f t="shared" si="19"/>
        <v>26.941361484681849</v>
      </c>
      <c r="AE37" s="87">
        <f t="shared" si="19"/>
        <v>26.999484570852797</v>
      </c>
      <c r="AF37" s="87">
        <f t="shared" si="19"/>
        <v>27.057798938104824</v>
      </c>
      <c r="AG37" s="87">
        <f t="shared" si="19"/>
        <v>27.12238314256183</v>
      </c>
      <c r="AH37" s="87">
        <f t="shared" si="19"/>
        <v>27.208414981300315</v>
      </c>
      <c r="AI37" s="87">
        <f t="shared" si="19"/>
        <v>27.288034309099995</v>
      </c>
      <c r="AJ37" s="87">
        <f t="shared" si="19"/>
        <v>27.369970225482078</v>
      </c>
      <c r="AK37" s="87">
        <f t="shared" si="19"/>
        <v>27.438196845500272</v>
      </c>
      <c r="AL37" s="87">
        <f t="shared" si="19"/>
        <v>27.48608236300106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20.031686122903121</v>
      </c>
      <c r="N38" s="11">
        <v>20.907517557084748</v>
      </c>
      <c r="O38" s="11">
        <v>22.201674160695415</v>
      </c>
      <c r="P38" s="11">
        <v>21.376633625353659</v>
      </c>
      <c r="Q38" s="11">
        <v>23.716449394582487</v>
      </c>
      <c r="R38" s="11">
        <v>21.69964583795289</v>
      </c>
      <c r="S38" s="11">
        <v>21.587923337841968</v>
      </c>
      <c r="T38" s="11">
        <v>21.46042544101018</v>
      </c>
      <c r="U38" s="11">
        <v>20.32869287106406</v>
      </c>
      <c r="V38" s="11">
        <v>20.575753062224361</v>
      </c>
      <c r="W38" s="11">
        <v>20.16544975413623</v>
      </c>
      <c r="X38" s="11">
        <v>18.746950113084782</v>
      </c>
      <c r="Y38" s="11">
        <v>18.7049177882074</v>
      </c>
      <c r="Z38" s="11">
        <v>18.680891253659109</v>
      </c>
      <c r="AA38" s="11">
        <v>18.677461636501615</v>
      </c>
      <c r="AB38" s="11">
        <v>18.634480059252041</v>
      </c>
      <c r="AC38" s="11">
        <v>18.572787701970686</v>
      </c>
      <c r="AD38" s="11">
        <v>18.500100300897532</v>
      </c>
      <c r="AE38" s="11">
        <v>18.420556749073128</v>
      </c>
      <c r="AF38" s="11">
        <v>18.339278884643203</v>
      </c>
      <c r="AG38" s="11">
        <v>18.258768088981121</v>
      </c>
      <c r="AH38" s="11">
        <v>18.203935485558983</v>
      </c>
      <c r="AI38" s="11">
        <v>18.144231746617621</v>
      </c>
      <c r="AJ38" s="11">
        <v>18.080214047274975</v>
      </c>
      <c r="AK38" s="11">
        <v>18.002405599508734</v>
      </c>
      <c r="AL38" s="11">
        <v>17.902943171201017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4.949573163550669</v>
      </c>
      <c r="N39" s="11">
        <v>4.9975287944154676</v>
      </c>
      <c r="O39" s="11">
        <v>5.3053480153870494</v>
      </c>
      <c r="P39" s="11">
        <v>5.2189415759957525</v>
      </c>
      <c r="Q39" s="11">
        <v>5.3041248076628902</v>
      </c>
      <c r="R39" s="11">
        <v>5.5925423080969301</v>
      </c>
      <c r="S39" s="11">
        <v>5.6031953736080666</v>
      </c>
      <c r="T39" s="11">
        <v>6.1927346384567992</v>
      </c>
      <c r="U39" s="11">
        <v>6.2884754749057281</v>
      </c>
      <c r="V39" s="11">
        <v>6.117705057613537</v>
      </c>
      <c r="W39" s="11">
        <v>6.2533146382595453</v>
      </c>
      <c r="X39" s="11">
        <v>7.576811694119737</v>
      </c>
      <c r="Y39" s="11">
        <v>7.735057655920401</v>
      </c>
      <c r="Z39" s="11">
        <v>7.8820559886268402</v>
      </c>
      <c r="AA39" s="11">
        <v>8.03335202686897</v>
      </c>
      <c r="AB39" s="11">
        <v>8.1731416089071853</v>
      </c>
      <c r="AC39" s="11">
        <v>8.3065182428087336</v>
      </c>
      <c r="AD39" s="11">
        <v>8.4412611837843166</v>
      </c>
      <c r="AE39" s="11">
        <v>8.5789278217796685</v>
      </c>
      <c r="AF39" s="11">
        <v>8.7185200534616207</v>
      </c>
      <c r="AG39" s="11">
        <v>8.8636150535807108</v>
      </c>
      <c r="AH39" s="11">
        <v>9.0044794957413306</v>
      </c>
      <c r="AI39" s="11">
        <v>9.1438025624823744</v>
      </c>
      <c r="AJ39" s="11">
        <v>9.2897561782071012</v>
      </c>
      <c r="AK39" s="11">
        <v>9.4357912459915365</v>
      </c>
      <c r="AL39" s="11">
        <v>9.5831391918000417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27.24554789373531</v>
      </c>
      <c r="N41" s="87">
        <f t="shared" ref="N41" si="20">SUM(N42:N43)</f>
        <v>25.497236520630985</v>
      </c>
      <c r="O41" s="87">
        <f t="shared" ref="O41" si="21">SUM(O42:O43)</f>
        <v>27.10982450027705</v>
      </c>
      <c r="P41" s="87">
        <f t="shared" ref="P41" si="22">SUM(P42:P43)</f>
        <v>26.192025597203113</v>
      </c>
      <c r="Q41" s="87">
        <f t="shared" ref="Q41" si="23">SUM(Q42:Q43)</f>
        <v>27.517376816752062</v>
      </c>
      <c r="R41" s="87">
        <f t="shared" ref="R41" si="24">SUM(R42:R43)</f>
        <v>28.338704181122104</v>
      </c>
      <c r="S41" s="87">
        <f t="shared" ref="S41" si="25">SUM(S42:S43)</f>
        <v>28.186017797306349</v>
      </c>
      <c r="T41" s="87">
        <f t="shared" ref="T41" si="26">SUM(T42:T43)</f>
        <v>27.854051698929887</v>
      </c>
      <c r="U41" s="87">
        <f t="shared" ref="U41" si="27">SUM(U42:U43)</f>
        <v>28.100365160057358</v>
      </c>
      <c r="V41" s="87">
        <f t="shared" ref="V41" si="28">SUM(V42:V43)</f>
        <v>29.800905787185322</v>
      </c>
      <c r="W41" s="87">
        <f t="shared" ref="W41" si="29">SUM(W42:W43)</f>
        <v>25.947014552385756</v>
      </c>
      <c r="X41" s="87">
        <f t="shared" ref="X41" si="30">SUM(X42:X43)</f>
        <v>29.306056806647327</v>
      </c>
      <c r="Y41" s="87">
        <f t="shared" ref="Y41" si="31">SUM(Y42:Y43)</f>
        <v>29.40380154302753</v>
      </c>
      <c r="Z41" s="87">
        <f t="shared" ref="Z41" si="32">SUM(Z42:Z43)</f>
        <v>29.507714514732193</v>
      </c>
      <c r="AA41" s="87">
        <f t="shared" ref="AA41" si="33">SUM(AA42:AA43)</f>
        <v>29.613950278540997</v>
      </c>
      <c r="AB41" s="87">
        <f t="shared" ref="AB41" si="34">SUM(AB42:AB43)</f>
        <v>29.656326750277145</v>
      </c>
      <c r="AC41" s="87">
        <f t="shared" ref="AC41" si="35">SUM(AC42:AC43)</f>
        <v>29.707095831649646</v>
      </c>
      <c r="AD41" s="87">
        <f t="shared" ref="AD41" si="36">SUM(AD42:AD43)</f>
        <v>29.750144723684627</v>
      </c>
      <c r="AE41" s="87">
        <f t="shared" ref="AE41" si="37">SUM(AE42:AE43)</f>
        <v>29.782106199920086</v>
      </c>
      <c r="AF41" s="87">
        <f t="shared" ref="AF41" si="38">SUM(AF42:AF43)</f>
        <v>29.796422785335508</v>
      </c>
      <c r="AG41" s="87">
        <f t="shared" ref="AG41" si="39">SUM(AG42:AG43)</f>
        <v>29.816244552025324</v>
      </c>
      <c r="AH41" s="87">
        <f t="shared" ref="AH41" si="40">SUM(AH42:AH43)</f>
        <v>29.822163815687759</v>
      </c>
      <c r="AI41" s="87">
        <f t="shared" ref="AI41" si="41">SUM(AI42:AI43)</f>
        <v>29.851575572091416</v>
      </c>
      <c r="AJ41" s="87">
        <f t="shared" ref="AJ41" si="42">SUM(AJ42:AJ43)</f>
        <v>29.875065140563837</v>
      </c>
      <c r="AK41" s="87">
        <f t="shared" ref="AK41" si="43">SUM(AK42:AK43)</f>
        <v>29.869457660274641</v>
      </c>
      <c r="AL41" s="87">
        <f t="shared" ref="AL41" si="44">SUM(AL42:AL43)</f>
        <v>29.847207279765858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14.709710699200562</v>
      </c>
      <c r="N42" s="11">
        <v>13.8133732983346</v>
      </c>
      <c r="O42" s="11">
        <v>13.990849217056763</v>
      </c>
      <c r="P42" s="11">
        <v>14.634214798428106</v>
      </c>
      <c r="Q42" s="11">
        <v>15.040554974742745</v>
      </c>
      <c r="R42" s="11">
        <v>14.967783376689285</v>
      </c>
      <c r="S42" s="11">
        <v>14.613469070204905</v>
      </c>
      <c r="T42" s="11">
        <v>14.81653814411426</v>
      </c>
      <c r="U42" s="11">
        <v>15.089554181091689</v>
      </c>
      <c r="V42" s="11">
        <v>15.042487678239608</v>
      </c>
      <c r="W42" s="11">
        <v>13.017748473254601</v>
      </c>
      <c r="X42" s="11">
        <v>15.571719062270143</v>
      </c>
      <c r="Y42" s="11">
        <v>15.619218101656942</v>
      </c>
      <c r="Z42" s="11">
        <v>15.659280722001794</v>
      </c>
      <c r="AA42" s="11">
        <v>15.687809802833858</v>
      </c>
      <c r="AB42" s="11">
        <v>15.663004190654918</v>
      </c>
      <c r="AC42" s="11">
        <v>15.665625477401106</v>
      </c>
      <c r="AD42" s="11">
        <v>15.668558585176026</v>
      </c>
      <c r="AE42" s="11">
        <v>15.663959499578757</v>
      </c>
      <c r="AF42" s="11">
        <v>15.642965410684836</v>
      </c>
      <c r="AG42" s="11">
        <v>15.623467800001569</v>
      </c>
      <c r="AH42" s="11">
        <v>15.594063569913837</v>
      </c>
      <c r="AI42" s="11">
        <v>15.587588004655521</v>
      </c>
      <c r="AJ42" s="11">
        <v>15.575751458138644</v>
      </c>
      <c r="AK42" s="11">
        <v>15.538365753985223</v>
      </c>
      <c r="AL42" s="11">
        <v>15.484841731554255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12.535837194534748</v>
      </c>
      <c r="N43" s="11">
        <v>11.683863222296386</v>
      </c>
      <c r="O43" s="11">
        <v>13.118975283220289</v>
      </c>
      <c r="P43" s="11">
        <v>11.557810798775007</v>
      </c>
      <c r="Q43" s="11">
        <v>12.476821842009317</v>
      </c>
      <c r="R43" s="11">
        <v>13.370920804432821</v>
      </c>
      <c r="S43" s="11">
        <v>13.572548727101443</v>
      </c>
      <c r="T43" s="11">
        <v>13.037513554815629</v>
      </c>
      <c r="U43" s="11">
        <v>13.010810978965671</v>
      </c>
      <c r="V43" s="11">
        <v>14.758418108945715</v>
      </c>
      <c r="W43" s="11">
        <v>12.929266079131155</v>
      </c>
      <c r="X43" s="11">
        <v>13.734337744377186</v>
      </c>
      <c r="Y43" s="11">
        <v>13.784583441370588</v>
      </c>
      <c r="Z43" s="11">
        <v>13.8484337927304</v>
      </c>
      <c r="AA43" s="11">
        <v>13.92614047570714</v>
      </c>
      <c r="AB43" s="11">
        <v>13.993322559622229</v>
      </c>
      <c r="AC43" s="11">
        <v>14.041470354248538</v>
      </c>
      <c r="AD43" s="11">
        <v>14.0815861385086</v>
      </c>
      <c r="AE43" s="11">
        <v>14.118146700341329</v>
      </c>
      <c r="AF43" s="11">
        <v>14.153457374650671</v>
      </c>
      <c r="AG43" s="11">
        <v>14.192776752023754</v>
      </c>
      <c r="AH43" s="11">
        <v>14.228100245773923</v>
      </c>
      <c r="AI43" s="11">
        <v>14.263987567435896</v>
      </c>
      <c r="AJ43" s="11">
        <v>14.299313682425193</v>
      </c>
      <c r="AK43" s="11">
        <v>14.331091906289416</v>
      </c>
      <c r="AL43" s="11">
        <v>14.362365548211603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39.093218904518963</v>
      </c>
      <c r="N45" s="87">
        <f t="shared" ref="N45" si="45">SUM(N46:N47)</f>
        <v>36.029909253913615</v>
      </c>
      <c r="O45" s="87">
        <f t="shared" ref="O45" si="46">SUM(O46:O47)</f>
        <v>38.232074950151151</v>
      </c>
      <c r="P45" s="87">
        <f t="shared" ref="P45" si="47">SUM(P46:P47)</f>
        <v>36.547687252935468</v>
      </c>
      <c r="Q45" s="87">
        <f t="shared" ref="Q45" si="48">SUM(Q46:Q47)</f>
        <v>39.88063910834375</v>
      </c>
      <c r="R45" s="87">
        <f t="shared" ref="R45" si="49">SUM(R46:R47)</f>
        <v>40.155772080312502</v>
      </c>
      <c r="S45" s="87">
        <f t="shared" ref="S45" si="50">SUM(S46:S47)</f>
        <v>39.937915247953711</v>
      </c>
      <c r="T45" s="87">
        <f t="shared" ref="T45" si="51">SUM(T46:T47)</f>
        <v>39.336636060400991</v>
      </c>
      <c r="U45" s="87">
        <f t="shared" ref="U45" si="52">SUM(U46:U47)</f>
        <v>38.865737972897392</v>
      </c>
      <c r="V45" s="87">
        <f t="shared" ref="V45" si="53">SUM(V46:V47)</f>
        <v>39.52759755065992</v>
      </c>
      <c r="W45" s="87">
        <f t="shared" ref="W45" si="54">SUM(W46:W47)</f>
        <v>35.258242688806078</v>
      </c>
      <c r="X45" s="87">
        <f t="shared" ref="X45" si="55">SUM(X46:X47)</f>
        <v>34.898212009537815</v>
      </c>
      <c r="Y45" s="87">
        <f t="shared" ref="Y45" si="56">SUM(Y46:Y47)</f>
        <v>35.161984755710087</v>
      </c>
      <c r="Z45" s="87">
        <f t="shared" ref="Z45" si="57">SUM(Z46:Z47)</f>
        <v>35.117331646122679</v>
      </c>
      <c r="AA45" s="87">
        <f t="shared" ref="AA45" si="58">SUM(AA46:AA47)</f>
        <v>35.075219909863364</v>
      </c>
      <c r="AB45" s="87">
        <f t="shared" ref="AB45" si="59">SUM(AB46:AB47)</f>
        <v>35.146232227548872</v>
      </c>
      <c r="AC45" s="87">
        <f t="shared" ref="AC45" si="60">SUM(AC46:AC47)</f>
        <v>35.139079345868538</v>
      </c>
      <c r="AD45" s="87">
        <f t="shared" ref="AD45" si="61">SUM(AD46:AD47)</f>
        <v>35.054615845681852</v>
      </c>
      <c r="AE45" s="87">
        <f t="shared" ref="AE45" si="62">SUM(AE46:AE47)</f>
        <v>34.983702194445343</v>
      </c>
      <c r="AF45" s="87">
        <f t="shared" ref="AF45" si="63">SUM(AF46:AF47)</f>
        <v>34.919419111020694</v>
      </c>
      <c r="AG45" s="87">
        <f t="shared" ref="AG45" si="64">SUM(AG46:AG47)</f>
        <v>34.877132004516859</v>
      </c>
      <c r="AH45" s="87">
        <f t="shared" ref="AH45" si="65">SUM(AH46:AH47)</f>
        <v>34.814478561530883</v>
      </c>
      <c r="AI45" s="87">
        <f t="shared" ref="AI45" si="66">SUM(AI46:AI47)</f>
        <v>34.75919292911675</v>
      </c>
      <c r="AJ45" s="87">
        <f t="shared" ref="AJ45" si="67">SUM(AJ46:AJ47)</f>
        <v>34.695790921488104</v>
      </c>
      <c r="AK45" s="87">
        <f t="shared" ref="AK45" si="68">SUM(AK46:AK47)</f>
        <v>34.624714324533883</v>
      </c>
      <c r="AL45" s="87">
        <f t="shared" ref="AL45" si="69">SUM(AL46:AL47)</f>
        <v>34.552422578295854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7.7901303889701472</v>
      </c>
      <c r="N46" s="11">
        <v>7.1048292985240913</v>
      </c>
      <c r="O46" s="11">
        <v>7.1400050597075211</v>
      </c>
      <c r="P46" s="11">
        <v>7.3417220030981145</v>
      </c>
      <c r="Q46" s="11">
        <v>8.1941166937067855</v>
      </c>
      <c r="R46" s="11">
        <v>8.4504142351770906</v>
      </c>
      <c r="S46" s="11">
        <v>8.1534357689456023</v>
      </c>
      <c r="T46" s="11">
        <v>7.2463861675910302</v>
      </c>
      <c r="U46" s="11">
        <v>7.8571025233931984</v>
      </c>
      <c r="V46" s="11">
        <v>7.5825918952971163</v>
      </c>
      <c r="W46" s="11">
        <v>6.3669994410286801</v>
      </c>
      <c r="X46" s="11">
        <v>5.4203671824123179</v>
      </c>
      <c r="Y46" s="11">
        <v>5.4111588030355353</v>
      </c>
      <c r="Z46" s="11">
        <v>5.4097163323360471</v>
      </c>
      <c r="AA46" s="11">
        <v>5.4094783517527842</v>
      </c>
      <c r="AB46" s="11">
        <v>5.4013083710095193</v>
      </c>
      <c r="AC46" s="11">
        <v>5.3794540718502768</v>
      </c>
      <c r="AD46" s="11">
        <v>5.3481532648397003</v>
      </c>
      <c r="AE46" s="11">
        <v>5.327265301117218</v>
      </c>
      <c r="AF46" s="11">
        <v>5.3052791192694917</v>
      </c>
      <c r="AG46" s="11">
        <v>5.2846520821375371</v>
      </c>
      <c r="AH46" s="11">
        <v>5.2635932581017242</v>
      </c>
      <c r="AI46" s="11">
        <v>5.2440793832328856</v>
      </c>
      <c r="AJ46" s="11">
        <v>5.2255188430341928</v>
      </c>
      <c r="AK46" s="11">
        <v>5.2093953017386587</v>
      </c>
      <c r="AL46" s="11">
        <v>5.1935705238591057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31.303088515548815</v>
      </c>
      <c r="N47" s="11">
        <v>28.925079955389528</v>
      </c>
      <c r="O47" s="11">
        <v>31.092069890443629</v>
      </c>
      <c r="P47" s="11">
        <v>29.205965249837355</v>
      </c>
      <c r="Q47" s="11">
        <v>31.686522414636965</v>
      </c>
      <c r="R47" s="11">
        <v>31.70535784513541</v>
      </c>
      <c r="S47" s="11">
        <v>31.784479479008112</v>
      </c>
      <c r="T47" s="11">
        <v>32.090249892809965</v>
      </c>
      <c r="U47" s="11">
        <v>31.008635449504194</v>
      </c>
      <c r="V47" s="11">
        <v>31.945005655362806</v>
      </c>
      <c r="W47" s="11">
        <v>28.8912432477774</v>
      </c>
      <c r="X47" s="11">
        <v>29.477844827125498</v>
      </c>
      <c r="Y47" s="11">
        <v>29.750825952674553</v>
      </c>
      <c r="Z47" s="11">
        <v>29.707615313786629</v>
      </c>
      <c r="AA47" s="11">
        <v>29.665741558110582</v>
      </c>
      <c r="AB47" s="11">
        <v>29.744923856539355</v>
      </c>
      <c r="AC47" s="11">
        <v>29.759625274018259</v>
      </c>
      <c r="AD47" s="11">
        <v>29.70646258084215</v>
      </c>
      <c r="AE47" s="11">
        <v>29.656436893328124</v>
      </c>
      <c r="AF47" s="11">
        <v>29.614139991751202</v>
      </c>
      <c r="AG47" s="11">
        <v>29.592479922379322</v>
      </c>
      <c r="AH47" s="11">
        <v>29.550885303429162</v>
      </c>
      <c r="AI47" s="11">
        <v>29.515113545883864</v>
      </c>
      <c r="AJ47" s="11">
        <v>29.47027207845391</v>
      </c>
      <c r="AK47" s="11">
        <v>29.415319022795224</v>
      </c>
      <c r="AL47" s="11">
        <v>29.358852054436746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319.95100000000008</v>
      </c>
      <c r="N49" s="87">
        <f t="shared" si="70"/>
        <v>313.30400000000003</v>
      </c>
      <c r="O49" s="87">
        <f t="shared" si="70"/>
        <v>323.04899999999998</v>
      </c>
      <c r="P49" s="87">
        <f t="shared" si="70"/>
        <v>324.8239999999999</v>
      </c>
      <c r="Q49" s="87">
        <f t="shared" si="70"/>
        <v>340.53300000000007</v>
      </c>
      <c r="R49" s="87">
        <f t="shared" si="70"/>
        <v>339.30599999999998</v>
      </c>
      <c r="S49" s="87">
        <f t="shared" si="70"/>
        <v>342.82899999999989</v>
      </c>
      <c r="T49" s="87">
        <f t="shared" si="70"/>
        <v>346.89300000000003</v>
      </c>
      <c r="U49" s="87">
        <f t="shared" si="70"/>
        <v>353.27099999999996</v>
      </c>
      <c r="V49" s="87">
        <f t="shared" si="70"/>
        <v>360.46799999999996</v>
      </c>
      <c r="W49" s="87">
        <f t="shared" si="70"/>
        <v>350.45100000000008</v>
      </c>
      <c r="X49" s="87">
        <f t="shared" si="70"/>
        <v>351.08399999999995</v>
      </c>
      <c r="Y49" s="87">
        <f t="shared" si="70"/>
        <v>353.08800000000002</v>
      </c>
      <c r="Z49" s="87">
        <f t="shared" si="70"/>
        <v>355.22599999999989</v>
      </c>
      <c r="AA49" s="87">
        <f t="shared" si="70"/>
        <v>357.83100000000002</v>
      </c>
      <c r="AB49" s="87">
        <f t="shared" si="70"/>
        <v>360.00799999999998</v>
      </c>
      <c r="AC49" s="87">
        <f t="shared" si="70"/>
        <v>361.82700000000017</v>
      </c>
      <c r="AD49" s="87">
        <f t="shared" si="70"/>
        <v>363.44999999999987</v>
      </c>
      <c r="AE49" s="87">
        <f t="shared" ref="AE49:AL49" si="71">SUM(AE5,AE9,AE15,AE22,AE26,AE32,AE37,AE41,AE45)</f>
        <v>365.05700000000013</v>
      </c>
      <c r="AF49" s="87">
        <f t="shared" si="71"/>
        <v>366.6339999999999</v>
      </c>
      <c r="AG49" s="87">
        <f t="shared" si="71"/>
        <v>368.36999999999989</v>
      </c>
      <c r="AH49" s="87">
        <f t="shared" si="71"/>
        <v>370.07800000000003</v>
      </c>
      <c r="AI49" s="87">
        <f t="shared" si="71"/>
        <v>371.78099999999995</v>
      </c>
      <c r="AJ49" s="87">
        <f t="shared" si="71"/>
        <v>373.48300000000017</v>
      </c>
      <c r="AK49" s="87">
        <f t="shared" si="71"/>
        <v>375.15199999999987</v>
      </c>
      <c r="AL49" s="87">
        <f t="shared" si="71"/>
        <v>376.80799999999971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7.3105287743977371E-2</v>
      </c>
      <c r="N52" s="337">
        <f t="shared" si="73"/>
        <v>8.0272538103692864E-2</v>
      </c>
      <c r="O52" s="337">
        <f t="shared" si="73"/>
        <v>8.1105350829279693E-2</v>
      </c>
      <c r="P52" s="337">
        <f t="shared" si="73"/>
        <v>8.2943681041224085E-2</v>
      </c>
      <c r="Q52" s="337">
        <f t="shared" si="73"/>
        <v>8.2191966276633277E-2</v>
      </c>
      <c r="R52" s="337">
        <f t="shared" si="73"/>
        <v>8.3430616224650325E-2</v>
      </c>
      <c r="S52" s="337">
        <f t="shared" si="73"/>
        <v>8.511323136608806E-2</v>
      </c>
      <c r="T52" s="337">
        <f t="shared" si="73"/>
        <v>8.7941741249671856E-2</v>
      </c>
      <c r="U52" s="337">
        <f t="shared" si="73"/>
        <v>8.9369937496007551E-2</v>
      </c>
      <c r="V52" s="337">
        <f t="shared" si="73"/>
        <v>9.2266533867918166E-2</v>
      </c>
      <c r="W52" s="337">
        <f t="shared" si="73"/>
        <v>9.7605977870698316E-2</v>
      </c>
      <c r="X52" s="337">
        <f t="shared" si="73"/>
        <v>9.4440726546426351E-2</v>
      </c>
      <c r="Y52" s="337">
        <f t="shared" si="73"/>
        <v>9.5351253842975284E-2</v>
      </c>
      <c r="Z52" s="337">
        <f t="shared" si="73"/>
        <v>9.61569282944926E-2</v>
      </c>
      <c r="AA52" s="337">
        <f t="shared" si="73"/>
        <v>9.6974460612604577E-2</v>
      </c>
      <c r="AB52" s="337">
        <f t="shared" si="73"/>
        <v>9.7847532753329594E-2</v>
      </c>
      <c r="AC52" s="337">
        <f t="shared" si="73"/>
        <v>9.8710987215461579E-2</v>
      </c>
      <c r="AD52" s="337">
        <f t="shared" si="73"/>
        <v>9.9584758508270699E-2</v>
      </c>
      <c r="AE52" s="337">
        <f t="shared" ref="AE52:AL52" si="74">AE5/AE$49</f>
        <v>0.10048570953420319</v>
      </c>
      <c r="AF52" s="337">
        <f t="shared" si="74"/>
        <v>0.10140033179459468</v>
      </c>
      <c r="AG52" s="337">
        <f t="shared" si="74"/>
        <v>0.10234545645771914</v>
      </c>
      <c r="AH52" s="337">
        <f t="shared" si="74"/>
        <v>0.1032893558704699</v>
      </c>
      <c r="AI52" s="337">
        <f t="shared" si="74"/>
        <v>0.10421090747612706</v>
      </c>
      <c r="AJ52" s="337">
        <f t="shared" si="74"/>
        <v>0.10516239413157377</v>
      </c>
      <c r="AK52" s="337">
        <f t="shared" si="74"/>
        <v>0.10616838178606884</v>
      </c>
      <c r="AL52" s="337">
        <f t="shared" si="74"/>
        <v>0.10718033351119877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5.0344027224943959E-2</v>
      </c>
      <c r="N53" s="336">
        <f t="shared" si="75"/>
        <v>5.5521092704063961E-2</v>
      </c>
      <c r="O53" s="336">
        <f t="shared" si="75"/>
        <v>5.5560876831134406E-2</v>
      </c>
      <c r="P53" s="336">
        <f t="shared" si="75"/>
        <v>5.6957308337043468E-2</v>
      </c>
      <c r="Q53" s="336">
        <f t="shared" si="75"/>
        <v>5.3794819569057788E-2</v>
      </c>
      <c r="R53" s="336">
        <f t="shared" si="75"/>
        <v>5.6507458187003486E-2</v>
      </c>
      <c r="S53" s="336">
        <f t="shared" si="75"/>
        <v>6.0349666782346788E-2</v>
      </c>
      <c r="T53" s="336">
        <f t="shared" si="75"/>
        <v>6.0896643101482788E-2</v>
      </c>
      <c r="U53" s="336">
        <f t="shared" si="75"/>
        <v>6.3035687770599882E-2</v>
      </c>
      <c r="V53" s="336">
        <f t="shared" si="75"/>
        <v>6.5103678690438677E-2</v>
      </c>
      <c r="W53" s="336">
        <f t="shared" si="75"/>
        <v>6.8555286097760001E-2</v>
      </c>
      <c r="X53" s="336">
        <f t="shared" si="75"/>
        <v>6.1227252041498745E-2</v>
      </c>
      <c r="Y53" s="336">
        <f t="shared" si="75"/>
        <v>6.1539860263018768E-2</v>
      </c>
      <c r="Z53" s="336">
        <f t="shared" si="75"/>
        <v>6.1920642603340112E-2</v>
      </c>
      <c r="AA53" s="336">
        <f t="shared" si="75"/>
        <v>6.2309315061348271E-2</v>
      </c>
      <c r="AB53" s="336">
        <f t="shared" si="75"/>
        <v>6.2654014113205744E-2</v>
      </c>
      <c r="AC53" s="336">
        <f t="shared" si="75"/>
        <v>6.3022507263517616E-2</v>
      </c>
      <c r="AD53" s="336">
        <f t="shared" si="75"/>
        <v>6.3411063293304828E-2</v>
      </c>
      <c r="AE53" s="336">
        <f t="shared" ref="AE53:AL53" si="76">AE6/AE$49</f>
        <v>6.3818448326846827E-2</v>
      </c>
      <c r="AF53" s="336">
        <f t="shared" si="76"/>
        <v>6.4211717958301051E-2</v>
      </c>
      <c r="AG53" s="336">
        <f t="shared" si="76"/>
        <v>6.4622247416575643E-2</v>
      </c>
      <c r="AH53" s="336">
        <f t="shared" si="76"/>
        <v>6.5026284095136666E-2</v>
      </c>
      <c r="AI53" s="336">
        <f t="shared" si="76"/>
        <v>6.5429588320361609E-2</v>
      </c>
      <c r="AJ53" s="336">
        <f t="shared" si="76"/>
        <v>6.5845899945573091E-2</v>
      </c>
      <c r="AK53" s="336">
        <f t="shared" si="76"/>
        <v>6.6266184635847269E-2</v>
      </c>
      <c r="AL53" s="336">
        <f t="shared" si="76"/>
        <v>6.6687912653944206E-2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2.2761260519033408E-2</v>
      </c>
      <c r="N54" s="336">
        <f t="shared" si="77"/>
        <v>2.4751445399628903E-2</v>
      </c>
      <c r="O54" s="336">
        <f t="shared" si="77"/>
        <v>2.5544473998145301E-2</v>
      </c>
      <c r="P54" s="336">
        <f t="shared" si="77"/>
        <v>2.5986372704180614E-2</v>
      </c>
      <c r="Q54" s="336">
        <f t="shared" si="77"/>
        <v>2.8397146707575496E-2</v>
      </c>
      <c r="R54" s="336">
        <f t="shared" si="77"/>
        <v>2.6923158037646843E-2</v>
      </c>
      <c r="S54" s="336">
        <f t="shared" si="77"/>
        <v>2.4763564583741279E-2</v>
      </c>
      <c r="T54" s="336">
        <f t="shared" si="77"/>
        <v>2.7045098148189069E-2</v>
      </c>
      <c r="U54" s="336">
        <f t="shared" si="77"/>
        <v>2.6334249725407675E-2</v>
      </c>
      <c r="V54" s="336">
        <f t="shared" si="77"/>
        <v>2.7162855177479496E-2</v>
      </c>
      <c r="W54" s="336">
        <f t="shared" si="77"/>
        <v>2.9050691772938314E-2</v>
      </c>
      <c r="X54" s="336">
        <f t="shared" si="77"/>
        <v>3.3213474504927613E-2</v>
      </c>
      <c r="Y54" s="336">
        <f t="shared" si="77"/>
        <v>3.3811393579956515E-2</v>
      </c>
      <c r="Z54" s="336">
        <f t="shared" si="77"/>
        <v>3.4236285691152488E-2</v>
      </c>
      <c r="AA54" s="336">
        <f t="shared" si="77"/>
        <v>3.4665145551256299E-2</v>
      </c>
      <c r="AB54" s="336">
        <f t="shared" si="77"/>
        <v>3.5193518640123843E-2</v>
      </c>
      <c r="AC54" s="336">
        <f t="shared" si="77"/>
        <v>3.5688479951943963E-2</v>
      </c>
      <c r="AD54" s="336">
        <f t="shared" si="77"/>
        <v>3.6173695214965863E-2</v>
      </c>
      <c r="AE54" s="336">
        <f t="shared" ref="AE54:AL54" si="78">AE7/AE$49</f>
        <v>3.6667261207356368E-2</v>
      </c>
      <c r="AF54" s="336">
        <f t="shared" si="78"/>
        <v>3.718861383629362E-2</v>
      </c>
      <c r="AG54" s="336">
        <f t="shared" si="78"/>
        <v>3.7723209041143499E-2</v>
      </c>
      <c r="AH54" s="336">
        <f t="shared" si="78"/>
        <v>3.8263071775333252E-2</v>
      </c>
      <c r="AI54" s="336">
        <f t="shared" si="78"/>
        <v>3.8781319155765465E-2</v>
      </c>
      <c r="AJ54" s="336">
        <f t="shared" si="78"/>
        <v>3.9316494186000681E-2</v>
      </c>
      <c r="AK54" s="336">
        <f t="shared" si="78"/>
        <v>3.9902197150221579E-2</v>
      </c>
      <c r="AL54" s="336">
        <f t="shared" si="78"/>
        <v>4.049242085725456E-2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0.17249929078747719</v>
      </c>
      <c r="N56" s="337">
        <f t="shared" si="79"/>
        <v>0.17643193769566268</v>
      </c>
      <c r="O56" s="337">
        <f t="shared" si="79"/>
        <v>0.17195581797140738</v>
      </c>
      <c r="P56" s="337">
        <f t="shared" si="79"/>
        <v>0.18036968687338706</v>
      </c>
      <c r="Q56" s="337">
        <f t="shared" si="79"/>
        <v>0.17626348169167214</v>
      </c>
      <c r="R56" s="337">
        <f t="shared" si="79"/>
        <v>0.17214526554363399</v>
      </c>
      <c r="S56" s="337">
        <f t="shared" si="79"/>
        <v>0.18471541406307729</v>
      </c>
      <c r="T56" s="337">
        <f t="shared" si="79"/>
        <v>0.18242677440751898</v>
      </c>
      <c r="U56" s="337">
        <f t="shared" si="79"/>
        <v>0.18925745684346545</v>
      </c>
      <c r="V56" s="337">
        <f t="shared" si="79"/>
        <v>0.1907927627823803</v>
      </c>
      <c r="W56" s="337">
        <f t="shared" si="79"/>
        <v>0.20586363637841007</v>
      </c>
      <c r="X56" s="337">
        <f t="shared" si="79"/>
        <v>0.21071111020791272</v>
      </c>
      <c r="Y56" s="337">
        <f t="shared" si="79"/>
        <v>0.21172593921634161</v>
      </c>
      <c r="Z56" s="337">
        <f t="shared" si="79"/>
        <v>0.21328858774391563</v>
      </c>
      <c r="AA56" s="337">
        <f t="shared" si="79"/>
        <v>0.21490467736852359</v>
      </c>
      <c r="AB56" s="337">
        <f t="shared" si="79"/>
        <v>0.21637775393323186</v>
      </c>
      <c r="AC56" s="337">
        <f t="shared" si="79"/>
        <v>0.21793709783608967</v>
      </c>
      <c r="AD56" s="337">
        <f t="shared" si="79"/>
        <v>0.21956032197657122</v>
      </c>
      <c r="AE56" s="337">
        <f t="shared" ref="AE56:AL56" si="80">AE9/AE$49</f>
        <v>0.22111681116517298</v>
      </c>
      <c r="AF56" s="337">
        <f t="shared" si="80"/>
        <v>0.22270058410445123</v>
      </c>
      <c r="AG56" s="337">
        <f t="shared" si="80"/>
        <v>0.22431321059971066</v>
      </c>
      <c r="AH56" s="337">
        <f t="shared" si="80"/>
        <v>0.22595359365824305</v>
      </c>
      <c r="AI56" s="337">
        <f t="shared" si="80"/>
        <v>0.22752894234920951</v>
      </c>
      <c r="AJ56" s="337">
        <f t="shared" si="80"/>
        <v>0.22912910325400007</v>
      </c>
      <c r="AK56" s="337">
        <f t="shared" si="80"/>
        <v>0.23072481954584831</v>
      </c>
      <c r="AL56" s="337">
        <f t="shared" si="80"/>
        <v>0.23222605438766283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4.6125500842727388E-2</v>
      </c>
      <c r="N57" s="336">
        <f t="shared" si="81"/>
        <v>4.5079844246033091E-2</v>
      </c>
      <c r="O57" s="336">
        <f t="shared" si="81"/>
        <v>4.3880659134170115E-2</v>
      </c>
      <c r="P57" s="336">
        <f t="shared" si="81"/>
        <v>4.5963549924819311E-2</v>
      </c>
      <c r="Q57" s="336">
        <f t="shared" si="81"/>
        <v>4.6697972379002542E-2</v>
      </c>
      <c r="R57" s="336">
        <f t="shared" si="81"/>
        <v>4.7304367050736401E-2</v>
      </c>
      <c r="S57" s="336">
        <f t="shared" si="81"/>
        <v>4.8900829897748535E-2</v>
      </c>
      <c r="T57" s="336">
        <f t="shared" si="81"/>
        <v>4.6638241402402872E-2</v>
      </c>
      <c r="U57" s="336">
        <f t="shared" si="81"/>
        <v>5.2516339365842914E-2</v>
      </c>
      <c r="V57" s="336">
        <f t="shared" si="81"/>
        <v>5.3468471047002919E-2</v>
      </c>
      <c r="W57" s="336">
        <f t="shared" si="81"/>
        <v>5.7884181504511391E-2</v>
      </c>
      <c r="X57" s="336">
        <f t="shared" si="81"/>
        <v>5.7272014888284963E-2</v>
      </c>
      <c r="Y57" s="336">
        <f t="shared" si="81"/>
        <v>5.7576082520581204E-2</v>
      </c>
      <c r="Z57" s="336">
        <f t="shared" si="81"/>
        <v>5.8048583205478475E-2</v>
      </c>
      <c r="AA57" s="336">
        <f t="shared" si="81"/>
        <v>5.8502314495310799E-2</v>
      </c>
      <c r="AB57" s="336">
        <f t="shared" si="81"/>
        <v>5.8909619341562185E-2</v>
      </c>
      <c r="AC57" s="336">
        <f t="shared" si="81"/>
        <v>5.9311834951130994E-2</v>
      </c>
      <c r="AD57" s="336">
        <f t="shared" si="81"/>
        <v>5.9705063776148072E-2</v>
      </c>
      <c r="AE57" s="336">
        <f t="shared" ref="AE57:AL57" si="82">AE10/AE$49</f>
        <v>6.0089407203579581E-2</v>
      </c>
      <c r="AF57" s="336">
        <f t="shared" si="82"/>
        <v>6.0480076214512402E-2</v>
      </c>
      <c r="AG57" s="336">
        <f t="shared" si="82"/>
        <v>6.0898227025256157E-2</v>
      </c>
      <c r="AH57" s="336">
        <f t="shared" si="82"/>
        <v>6.1311156795634418E-2</v>
      </c>
      <c r="AI57" s="336">
        <f t="shared" si="82"/>
        <v>6.172438458875118E-2</v>
      </c>
      <c r="AJ57" s="336">
        <f t="shared" si="82"/>
        <v>6.2123846493872231E-2</v>
      </c>
      <c r="AK57" s="336">
        <f t="shared" si="82"/>
        <v>6.2543666713342938E-2</v>
      </c>
      <c r="AL57" s="336">
        <f t="shared" si="82"/>
        <v>6.2949864028467487E-2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The Marches</v>
      </c>
      <c r="L58" s="232" t="str">
        <f>'Occ T3'!A13</f>
        <v>22 Health professionals</v>
      </c>
      <c r="M58" s="336">
        <f t="shared" ref="M58:AD58" si="83">M11/M$49</f>
        <v>3.978409489472319E-2</v>
      </c>
      <c r="N58" s="336">
        <f t="shared" si="83"/>
        <v>4.4361851207636915E-2</v>
      </c>
      <c r="O58" s="336">
        <f t="shared" si="83"/>
        <v>4.4889451342027861E-2</v>
      </c>
      <c r="P58" s="336">
        <f t="shared" si="83"/>
        <v>4.5695852152419447E-2</v>
      </c>
      <c r="Q58" s="336">
        <f t="shared" si="83"/>
        <v>4.6011794861960102E-2</v>
      </c>
      <c r="R58" s="336">
        <f t="shared" si="83"/>
        <v>4.1226683589859987E-2</v>
      </c>
      <c r="S58" s="336">
        <f t="shared" si="83"/>
        <v>4.6352052291341483E-2</v>
      </c>
      <c r="T58" s="336">
        <f t="shared" si="83"/>
        <v>4.8228872172751798E-2</v>
      </c>
      <c r="U58" s="336">
        <f t="shared" si="83"/>
        <v>4.6779593726326181E-2</v>
      </c>
      <c r="V58" s="336">
        <f t="shared" si="83"/>
        <v>4.7826740727733491E-2</v>
      </c>
      <c r="W58" s="336">
        <f t="shared" si="83"/>
        <v>4.8480828915264798E-2</v>
      </c>
      <c r="X58" s="336">
        <f t="shared" si="83"/>
        <v>5.0137426333723076E-2</v>
      </c>
      <c r="Y58" s="336">
        <f t="shared" si="83"/>
        <v>5.0340221766502762E-2</v>
      </c>
      <c r="Z58" s="336">
        <f t="shared" si="83"/>
        <v>5.0592043875696269E-2</v>
      </c>
      <c r="AA58" s="336">
        <f t="shared" si="83"/>
        <v>5.0863135050622121E-2</v>
      </c>
      <c r="AB58" s="336">
        <f t="shared" si="83"/>
        <v>5.1094109525755507E-2</v>
      </c>
      <c r="AC58" s="336">
        <f t="shared" si="83"/>
        <v>5.1354112712208203E-2</v>
      </c>
      <c r="AD58" s="336">
        <f t="shared" si="83"/>
        <v>5.1625841690739242E-2</v>
      </c>
      <c r="AE58" s="336">
        <f t="shared" ref="AE58:AL58" si="84">AE11/AE$49</f>
        <v>5.182176799426113E-2</v>
      </c>
      <c r="AF58" s="336">
        <f t="shared" si="84"/>
        <v>5.2072710318726803E-2</v>
      </c>
      <c r="AG58" s="336">
        <f t="shared" si="84"/>
        <v>5.2294288416326301E-2</v>
      </c>
      <c r="AH58" s="336">
        <f t="shared" si="84"/>
        <v>5.2528264694501989E-2</v>
      </c>
      <c r="AI58" s="336">
        <f t="shared" si="84"/>
        <v>5.2756232298840224E-2</v>
      </c>
      <c r="AJ58" s="336">
        <f t="shared" si="84"/>
        <v>5.2991126444972052E-2</v>
      </c>
      <c r="AK58" s="336">
        <f t="shared" si="84"/>
        <v>5.3214048265444035E-2</v>
      </c>
      <c r="AL58" s="336">
        <f t="shared" si="84"/>
        <v>5.3395939586527212E-2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3.8367816087662029E-2</v>
      </c>
      <c r="N59" s="336">
        <f t="shared" si="85"/>
        <v>4.0094519723920703E-2</v>
      </c>
      <c r="O59" s="336">
        <f t="shared" si="85"/>
        <v>3.9288492483550305E-2</v>
      </c>
      <c r="P59" s="336">
        <f t="shared" si="85"/>
        <v>4.1094044710795107E-2</v>
      </c>
      <c r="Q59" s="336">
        <f t="shared" si="85"/>
        <v>3.7366614083046465E-2</v>
      </c>
      <c r="R59" s="336">
        <f t="shared" si="85"/>
        <v>3.7294581813647074E-2</v>
      </c>
      <c r="S59" s="336">
        <f t="shared" si="85"/>
        <v>3.9756316528798699E-2</v>
      </c>
      <c r="T59" s="336">
        <f t="shared" si="85"/>
        <v>3.7746204384312081E-2</v>
      </c>
      <c r="U59" s="336">
        <f t="shared" si="85"/>
        <v>3.6318976942730313E-2</v>
      </c>
      <c r="V59" s="336">
        <f t="shared" si="85"/>
        <v>3.5603376372581166E-2</v>
      </c>
      <c r="W59" s="336">
        <f t="shared" si="85"/>
        <v>3.8960720101433276E-2</v>
      </c>
      <c r="X59" s="336">
        <f t="shared" si="85"/>
        <v>3.9268001915710858E-2</v>
      </c>
      <c r="Y59" s="336">
        <f t="shared" si="85"/>
        <v>3.9467901294872654E-2</v>
      </c>
      <c r="Z59" s="336">
        <f t="shared" si="85"/>
        <v>3.9785449620254619E-2</v>
      </c>
      <c r="AA59" s="336">
        <f t="shared" si="85"/>
        <v>4.010969006499715E-2</v>
      </c>
      <c r="AB59" s="336">
        <f t="shared" si="85"/>
        <v>4.0430903769051646E-2</v>
      </c>
      <c r="AC59" s="336">
        <f t="shared" si="85"/>
        <v>4.0779229213758511E-2</v>
      </c>
      <c r="AD59" s="336">
        <f t="shared" si="85"/>
        <v>4.1153473730007363E-2</v>
      </c>
      <c r="AE59" s="336">
        <f t="shared" ref="AE59:AL59" si="86">AE12/AE$49</f>
        <v>4.1501043720684021E-2</v>
      </c>
      <c r="AF59" s="336">
        <f t="shared" si="86"/>
        <v>4.1823536356575541E-2</v>
      </c>
      <c r="AG59" s="336">
        <f t="shared" si="86"/>
        <v>4.215327328484203E-2</v>
      </c>
      <c r="AH59" s="336">
        <f t="shared" si="86"/>
        <v>4.2510134980733735E-2</v>
      </c>
      <c r="AI59" s="336">
        <f t="shared" si="86"/>
        <v>4.2815484445122995E-2</v>
      </c>
      <c r="AJ59" s="336">
        <f t="shared" si="86"/>
        <v>4.3128190594455759E-2</v>
      </c>
      <c r="AK59" s="336">
        <f t="shared" si="86"/>
        <v>4.3438528820314917E-2</v>
      </c>
      <c r="AL59" s="336">
        <f t="shared" si="86"/>
        <v>4.3729700883424559E-2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4.8221878962364573E-2</v>
      </c>
      <c r="N60" s="336">
        <f t="shared" si="87"/>
        <v>4.6895722518071968E-2</v>
      </c>
      <c r="O60" s="336">
        <f t="shared" si="87"/>
        <v>4.3897215011659101E-2</v>
      </c>
      <c r="P60" s="336">
        <f t="shared" si="87"/>
        <v>4.761624008535318E-2</v>
      </c>
      <c r="Q60" s="336">
        <f t="shared" si="87"/>
        <v>4.6187100367663048E-2</v>
      </c>
      <c r="R60" s="336">
        <f t="shared" si="87"/>
        <v>4.6319633089390508E-2</v>
      </c>
      <c r="S60" s="336">
        <f t="shared" si="87"/>
        <v>4.9706215345188542E-2</v>
      </c>
      <c r="T60" s="336">
        <f t="shared" si="87"/>
        <v>4.9813456448052226E-2</v>
      </c>
      <c r="U60" s="336">
        <f t="shared" si="87"/>
        <v>5.3642546808566068E-2</v>
      </c>
      <c r="V60" s="336">
        <f t="shared" si="87"/>
        <v>5.3894174635062707E-2</v>
      </c>
      <c r="W60" s="336">
        <f t="shared" si="87"/>
        <v>6.0537905857200605E-2</v>
      </c>
      <c r="X60" s="336">
        <f t="shared" si="87"/>
        <v>6.4033667070193784E-2</v>
      </c>
      <c r="Y60" s="336">
        <f t="shared" si="87"/>
        <v>6.4341733634385029E-2</v>
      </c>
      <c r="Z60" s="336">
        <f t="shared" si="87"/>
        <v>6.4862511042486248E-2</v>
      </c>
      <c r="AA60" s="336">
        <f t="shared" si="87"/>
        <v>6.5429537757593539E-2</v>
      </c>
      <c r="AB60" s="336">
        <f t="shared" si="87"/>
        <v>6.5943121296862528E-2</v>
      </c>
      <c r="AC60" s="336">
        <f t="shared" si="87"/>
        <v>6.6491920958991924E-2</v>
      </c>
      <c r="AD60" s="336">
        <f t="shared" si="87"/>
        <v>6.7075942779676545E-2</v>
      </c>
      <c r="AE60" s="336">
        <f t="shared" ref="AE60:AL60" si="88">AE13/AE$49</f>
        <v>6.7704592246648251E-2</v>
      </c>
      <c r="AF60" s="336">
        <f t="shared" si="88"/>
        <v>6.83242612146365E-2</v>
      </c>
      <c r="AG60" s="336">
        <f t="shared" si="88"/>
        <v>6.8967421873286167E-2</v>
      </c>
      <c r="AH60" s="336">
        <f t="shared" si="88"/>
        <v>6.960403718737293E-2</v>
      </c>
      <c r="AI60" s="336">
        <f t="shared" si="88"/>
        <v>7.0232841016495129E-2</v>
      </c>
      <c r="AJ60" s="336">
        <f t="shared" si="88"/>
        <v>7.0885939720700022E-2</v>
      </c>
      <c r="AK60" s="336">
        <f t="shared" si="88"/>
        <v>7.1528575746746453E-2</v>
      </c>
      <c r="AL60" s="336">
        <f t="shared" si="88"/>
        <v>7.2150549889243534E-2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0.10896345623128573</v>
      </c>
      <c r="N62" s="337">
        <f t="shared" si="89"/>
        <v>0.1112608741949126</v>
      </c>
      <c r="O62" s="337">
        <f t="shared" si="89"/>
        <v>0.11064922659689633</v>
      </c>
      <c r="P62" s="337">
        <f t="shared" si="89"/>
        <v>0.11210537896223756</v>
      </c>
      <c r="Q62" s="337">
        <f t="shared" si="89"/>
        <v>0.1116951352966587</v>
      </c>
      <c r="R62" s="337">
        <f t="shared" si="89"/>
        <v>0.11200224145597112</v>
      </c>
      <c r="S62" s="337">
        <f t="shared" si="89"/>
        <v>0.11367579823748612</v>
      </c>
      <c r="T62" s="337">
        <f t="shared" si="89"/>
        <v>0.11624683799293591</v>
      </c>
      <c r="U62" s="337">
        <f t="shared" si="89"/>
        <v>0.11613008812973781</v>
      </c>
      <c r="V62" s="337">
        <f t="shared" si="89"/>
        <v>0.11670682486019732</v>
      </c>
      <c r="W62" s="337">
        <f t="shared" si="89"/>
        <v>0.12442282260093514</v>
      </c>
      <c r="X62" s="337">
        <f t="shared" si="89"/>
        <v>0.1170150099856863</v>
      </c>
      <c r="Y62" s="337">
        <f t="shared" si="89"/>
        <v>0.11679102454572445</v>
      </c>
      <c r="Z62" s="337">
        <f t="shared" si="89"/>
        <v>0.11711474951350269</v>
      </c>
      <c r="AA62" s="337">
        <f t="shared" si="89"/>
        <v>0.11763508471092721</v>
      </c>
      <c r="AB62" s="337">
        <f t="shared" si="89"/>
        <v>0.1180889798899606</v>
      </c>
      <c r="AC62" s="337">
        <f t="shared" si="89"/>
        <v>0.11855742499014592</v>
      </c>
      <c r="AD62" s="337">
        <f t="shared" si="89"/>
        <v>0.11904418344070071</v>
      </c>
      <c r="AE62" s="337">
        <f t="shared" ref="AE62:AL62" si="90">AE15/AE$49</f>
        <v>0.11955760513228914</v>
      </c>
      <c r="AF62" s="337">
        <f t="shared" si="90"/>
        <v>0.12009322376931707</v>
      </c>
      <c r="AG62" s="337">
        <f t="shared" si="90"/>
        <v>0.12059957494100823</v>
      </c>
      <c r="AH62" s="337">
        <f t="shared" si="90"/>
        <v>0.12108655892041936</v>
      </c>
      <c r="AI62" s="337">
        <f t="shared" si="90"/>
        <v>0.12154811121612694</v>
      </c>
      <c r="AJ62" s="337">
        <f t="shared" si="90"/>
        <v>0.12210870384185256</v>
      </c>
      <c r="AK62" s="337">
        <f t="shared" si="90"/>
        <v>0.12262753838470823</v>
      </c>
      <c r="AL62" s="337">
        <f t="shared" si="90"/>
        <v>0.12317656017373892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1.6259433403389121E-2</v>
      </c>
      <c r="N63" s="336">
        <f t="shared" si="91"/>
        <v>1.6646912516510098E-2</v>
      </c>
      <c r="O63" s="336">
        <f t="shared" si="91"/>
        <v>1.6345179097114439E-2</v>
      </c>
      <c r="P63" s="336">
        <f t="shared" si="91"/>
        <v>1.7038746316878305E-2</v>
      </c>
      <c r="Q63" s="336">
        <f t="shared" si="91"/>
        <v>1.5454504825878032E-2</v>
      </c>
      <c r="R63" s="336">
        <f t="shared" si="91"/>
        <v>1.518030818361241E-2</v>
      </c>
      <c r="S63" s="336">
        <f t="shared" si="91"/>
        <v>1.5676902493169845E-2</v>
      </c>
      <c r="T63" s="336">
        <f t="shared" si="91"/>
        <v>1.7033266217187305E-2</v>
      </c>
      <c r="U63" s="336">
        <f t="shared" si="91"/>
        <v>1.8184251359097865E-2</v>
      </c>
      <c r="V63" s="336">
        <f t="shared" si="91"/>
        <v>1.7135471449480324E-2</v>
      </c>
      <c r="W63" s="336">
        <f t="shared" si="91"/>
        <v>1.9114883255902094E-2</v>
      </c>
      <c r="X63" s="336">
        <f t="shared" si="91"/>
        <v>1.6174196504913297E-2</v>
      </c>
      <c r="Y63" s="336">
        <f t="shared" si="91"/>
        <v>1.6202879449294154E-2</v>
      </c>
      <c r="Z63" s="336">
        <f t="shared" si="91"/>
        <v>1.6259392584288934E-2</v>
      </c>
      <c r="AA63" s="336">
        <f t="shared" si="91"/>
        <v>1.6305299841436388E-2</v>
      </c>
      <c r="AB63" s="336">
        <f t="shared" si="91"/>
        <v>1.6338779071753188E-2</v>
      </c>
      <c r="AC63" s="336">
        <f t="shared" si="91"/>
        <v>1.6388545016793359E-2</v>
      </c>
      <c r="AD63" s="336">
        <f t="shared" si="91"/>
        <v>1.6436138130528688E-2</v>
      </c>
      <c r="AE63" s="336">
        <f t="shared" ref="AE63:AL63" si="92">AE16/AE$49</f>
        <v>1.6486175452569019E-2</v>
      </c>
      <c r="AF63" s="336">
        <f t="shared" si="92"/>
        <v>1.652003878429931E-2</v>
      </c>
      <c r="AG63" s="336">
        <f t="shared" si="92"/>
        <v>1.6553468412423774E-2</v>
      </c>
      <c r="AH63" s="336">
        <f t="shared" si="92"/>
        <v>1.6592938934363408E-2</v>
      </c>
      <c r="AI63" s="336">
        <f t="shared" si="92"/>
        <v>1.6628596913107602E-2</v>
      </c>
      <c r="AJ63" s="336">
        <f t="shared" si="92"/>
        <v>1.666902855864166E-2</v>
      </c>
      <c r="AK63" s="336">
        <f t="shared" si="92"/>
        <v>1.6720458666467732E-2</v>
      </c>
      <c r="AL63" s="336">
        <f t="shared" si="92"/>
        <v>1.6768675898808823E-2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1.4795282847141666E-2</v>
      </c>
      <c r="N64" s="336">
        <f t="shared" si="93"/>
        <v>1.9766994158951636E-2</v>
      </c>
      <c r="O64" s="336">
        <f t="shared" si="93"/>
        <v>1.9398735213865842E-2</v>
      </c>
      <c r="P64" s="336">
        <f t="shared" si="93"/>
        <v>1.8959938391679799E-2</v>
      </c>
      <c r="Q64" s="336">
        <f t="shared" si="93"/>
        <v>1.91033956717526E-2</v>
      </c>
      <c r="R64" s="336">
        <f t="shared" si="93"/>
        <v>1.7343576795896012E-2</v>
      </c>
      <c r="S64" s="336">
        <f t="shared" si="93"/>
        <v>1.9146002308127186E-2</v>
      </c>
      <c r="T64" s="336">
        <f t="shared" si="93"/>
        <v>1.9027815538437846E-2</v>
      </c>
      <c r="U64" s="336">
        <f t="shared" si="93"/>
        <v>1.9857533068016926E-2</v>
      </c>
      <c r="V64" s="336">
        <f t="shared" si="93"/>
        <v>1.9246001710165599E-2</v>
      </c>
      <c r="W64" s="336">
        <f t="shared" si="93"/>
        <v>1.9979020927328877E-2</v>
      </c>
      <c r="X64" s="336">
        <f t="shared" si="93"/>
        <v>1.943514323025498E-2</v>
      </c>
      <c r="Y64" s="336">
        <f t="shared" si="93"/>
        <v>1.9536973786553814E-2</v>
      </c>
      <c r="Z64" s="336">
        <f t="shared" si="93"/>
        <v>1.965445280599502E-2</v>
      </c>
      <c r="AA64" s="336">
        <f t="shared" si="93"/>
        <v>1.9777699183606116E-2</v>
      </c>
      <c r="AB64" s="336">
        <f t="shared" si="93"/>
        <v>1.9879919894450239E-2</v>
      </c>
      <c r="AC64" s="336">
        <f t="shared" si="93"/>
        <v>1.9988070294270976E-2</v>
      </c>
      <c r="AD64" s="336">
        <f t="shared" si="93"/>
        <v>2.0102821995277177E-2</v>
      </c>
      <c r="AE64" s="336">
        <f t="shared" ref="AE64:AL64" si="94">AE17/AE$49</f>
        <v>2.0226926859317755E-2</v>
      </c>
      <c r="AF64" s="336">
        <f t="shared" si="94"/>
        <v>2.0344168960254625E-2</v>
      </c>
      <c r="AG64" s="336">
        <f t="shared" si="94"/>
        <v>2.0451855818933808E-2</v>
      </c>
      <c r="AH64" s="336">
        <f t="shared" si="94"/>
        <v>2.0543212576439054E-2</v>
      </c>
      <c r="AI64" s="336">
        <f t="shared" si="94"/>
        <v>2.0625859971704168E-2</v>
      </c>
      <c r="AJ64" s="336">
        <f t="shared" si="94"/>
        <v>2.0738200887527512E-2</v>
      </c>
      <c r="AK64" s="336">
        <f t="shared" si="94"/>
        <v>2.0849810129000175E-2</v>
      </c>
      <c r="AL64" s="336">
        <f t="shared" si="94"/>
        <v>2.0957531512057211E-2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1.0731196156699523E-2</v>
      </c>
      <c r="N65" s="336">
        <f t="shared" si="95"/>
        <v>1.1774949644324418E-2</v>
      </c>
      <c r="O65" s="336">
        <f t="shared" si="95"/>
        <v>1.0694891771506235E-2</v>
      </c>
      <c r="P65" s="336">
        <f t="shared" si="95"/>
        <v>9.8247879122681514E-3</v>
      </c>
      <c r="Q65" s="336">
        <f t="shared" si="95"/>
        <v>1.0176525180548322E-2</v>
      </c>
      <c r="R65" s="336">
        <f t="shared" si="95"/>
        <v>1.0281126485169224E-2</v>
      </c>
      <c r="S65" s="336">
        <f t="shared" si="95"/>
        <v>1.0853639664323048E-2</v>
      </c>
      <c r="T65" s="336">
        <f t="shared" si="95"/>
        <v>9.8804358356761324E-3</v>
      </c>
      <c r="U65" s="336">
        <f t="shared" si="95"/>
        <v>9.6206278041465407E-3</v>
      </c>
      <c r="V65" s="336">
        <f t="shared" si="95"/>
        <v>9.4533184351100596E-3</v>
      </c>
      <c r="W65" s="336">
        <f t="shared" si="95"/>
        <v>1.0320489029176403E-2</v>
      </c>
      <c r="X65" s="336">
        <f t="shared" si="95"/>
        <v>1.1469966163949082E-2</v>
      </c>
      <c r="Y65" s="336">
        <f t="shared" si="95"/>
        <v>1.1598467834993754E-2</v>
      </c>
      <c r="Z65" s="336">
        <f t="shared" si="95"/>
        <v>1.1752550004425681E-2</v>
      </c>
      <c r="AA65" s="336">
        <f t="shared" si="95"/>
        <v>1.192098182879271E-2</v>
      </c>
      <c r="AB65" s="336">
        <f t="shared" si="95"/>
        <v>1.2100662933005482E-2</v>
      </c>
      <c r="AC65" s="336">
        <f t="shared" si="95"/>
        <v>1.2263413688644809E-2</v>
      </c>
      <c r="AD65" s="336">
        <f t="shared" si="95"/>
        <v>1.2428211097125786E-2</v>
      </c>
      <c r="AE65" s="336">
        <f t="shared" ref="AE65:AL65" si="96">AE18/AE$49</f>
        <v>1.2559377318250431E-2</v>
      </c>
      <c r="AF65" s="336">
        <f t="shared" si="96"/>
        <v>1.2743583276015396E-2</v>
      </c>
      <c r="AG65" s="336">
        <f t="shared" si="96"/>
        <v>1.2885604924550343E-2</v>
      </c>
      <c r="AH65" s="336">
        <f t="shared" si="96"/>
        <v>1.3024931163535316E-2</v>
      </c>
      <c r="AI65" s="336">
        <f t="shared" si="96"/>
        <v>1.3135682258348364E-2</v>
      </c>
      <c r="AJ65" s="336">
        <f t="shared" si="96"/>
        <v>1.3317249757053526E-2</v>
      </c>
      <c r="AK65" s="336">
        <f t="shared" si="96"/>
        <v>1.3432538470357969E-2</v>
      </c>
      <c r="AL65" s="336">
        <f t="shared" si="96"/>
        <v>1.3614091637531725E-2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1.3103258978022607E-2</v>
      </c>
      <c r="N66" s="336">
        <f t="shared" si="97"/>
        <v>1.1671263115924809E-2</v>
      </c>
      <c r="O66" s="336">
        <f t="shared" si="97"/>
        <v>1.2803904438921742E-2</v>
      </c>
      <c r="P66" s="336">
        <f t="shared" si="97"/>
        <v>1.4336392098450376E-2</v>
      </c>
      <c r="Q66" s="336">
        <f t="shared" si="97"/>
        <v>1.411478518326785E-2</v>
      </c>
      <c r="R66" s="336">
        <f t="shared" si="97"/>
        <v>1.6288701562392198E-2</v>
      </c>
      <c r="S66" s="336">
        <f t="shared" si="97"/>
        <v>1.4487861591454054E-2</v>
      </c>
      <c r="T66" s="336">
        <f t="shared" si="97"/>
        <v>1.5268326390468481E-2</v>
      </c>
      <c r="U66" s="336">
        <f t="shared" si="97"/>
        <v>1.3727858760570109E-2</v>
      </c>
      <c r="V66" s="336">
        <f t="shared" si="97"/>
        <v>1.6170593046705432E-2</v>
      </c>
      <c r="W66" s="336">
        <f t="shared" si="97"/>
        <v>1.7004128971734131E-2</v>
      </c>
      <c r="X66" s="336">
        <f t="shared" si="97"/>
        <v>1.5759535493622707E-2</v>
      </c>
      <c r="Y66" s="336">
        <f t="shared" si="97"/>
        <v>1.5247741375620946E-2</v>
      </c>
      <c r="Z66" s="336">
        <f t="shared" si="97"/>
        <v>1.5158633353607868E-2</v>
      </c>
      <c r="AA66" s="336">
        <f t="shared" si="97"/>
        <v>1.5263751592525129E-2</v>
      </c>
      <c r="AB66" s="336">
        <f t="shared" si="97"/>
        <v>1.5372672646039759E-2</v>
      </c>
      <c r="AC66" s="336">
        <f t="shared" si="97"/>
        <v>1.547637514508165E-2</v>
      </c>
      <c r="AD66" s="336">
        <f t="shared" si="97"/>
        <v>1.5583340817018647E-2</v>
      </c>
      <c r="AE66" s="336">
        <f t="shared" ref="AE66:AL66" si="98">AE19/AE$49</f>
        <v>1.569021459624665E-2</v>
      </c>
      <c r="AF66" s="336">
        <f t="shared" si="98"/>
        <v>1.5800447774310659E-2</v>
      </c>
      <c r="AG66" s="336">
        <f t="shared" si="98"/>
        <v>1.5919180860940154E-2</v>
      </c>
      <c r="AH66" s="336">
        <f t="shared" si="98"/>
        <v>1.6023419892360537E-2</v>
      </c>
      <c r="AI66" s="336">
        <f t="shared" si="98"/>
        <v>1.6142842271872467E-2</v>
      </c>
      <c r="AJ66" s="336">
        <f t="shared" si="98"/>
        <v>1.6277109857043261E-2</v>
      </c>
      <c r="AK66" s="336">
        <f t="shared" si="98"/>
        <v>1.6391771016916253E-2</v>
      </c>
      <c r="AL66" s="336">
        <f t="shared" si="98"/>
        <v>1.6511414929100247E-2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5.4074284846032807E-2</v>
      </c>
      <c r="N67" s="336">
        <f t="shared" si="99"/>
        <v>5.1400754759201625E-2</v>
      </c>
      <c r="O67" s="336">
        <f t="shared" si="99"/>
        <v>5.1406516075488053E-2</v>
      </c>
      <c r="P67" s="336">
        <f t="shared" si="99"/>
        <v>5.1945514242960941E-2</v>
      </c>
      <c r="Q67" s="336">
        <f t="shared" si="99"/>
        <v>5.2845924435211897E-2</v>
      </c>
      <c r="R67" s="336">
        <f t="shared" si="99"/>
        <v>5.29085284289013E-2</v>
      </c>
      <c r="S67" s="336">
        <f t="shared" si="99"/>
        <v>5.3511392180411996E-2</v>
      </c>
      <c r="T67" s="336">
        <f t="shared" si="99"/>
        <v>5.5036994011166157E-2</v>
      </c>
      <c r="U67" s="336">
        <f t="shared" si="99"/>
        <v>5.473981713790637E-2</v>
      </c>
      <c r="V67" s="336">
        <f t="shared" si="99"/>
        <v>5.4701440218735908E-2</v>
      </c>
      <c r="W67" s="336">
        <f t="shared" si="99"/>
        <v>5.8004300416793636E-2</v>
      </c>
      <c r="X67" s="336">
        <f t="shared" si="99"/>
        <v>5.4176168592946224E-2</v>
      </c>
      <c r="Y67" s="336">
        <f t="shared" si="99"/>
        <v>5.4204962099261789E-2</v>
      </c>
      <c r="Z67" s="336">
        <f t="shared" si="99"/>
        <v>5.4289720765185207E-2</v>
      </c>
      <c r="AA67" s="336">
        <f t="shared" si="99"/>
        <v>5.4367352264566855E-2</v>
      </c>
      <c r="AB67" s="336">
        <f t="shared" si="99"/>
        <v>5.4396945344711928E-2</v>
      </c>
      <c r="AC67" s="336">
        <f t="shared" si="99"/>
        <v>5.4441020845355133E-2</v>
      </c>
      <c r="AD67" s="336">
        <f t="shared" si="99"/>
        <v>5.4493671400750412E-2</v>
      </c>
      <c r="AE67" s="336">
        <f t="shared" ref="AE67:AL67" si="100">AE20/AE$49</f>
        <v>5.4594910905905264E-2</v>
      </c>
      <c r="AF67" s="336">
        <f t="shared" si="100"/>
        <v>5.4684984974437058E-2</v>
      </c>
      <c r="AG67" s="336">
        <f t="shared" si="100"/>
        <v>5.4789464924160161E-2</v>
      </c>
      <c r="AH67" s="336">
        <f t="shared" si="100"/>
        <v>5.4902056353721057E-2</v>
      </c>
      <c r="AI67" s="336">
        <f t="shared" si="100"/>
        <v>5.5015129801094333E-2</v>
      </c>
      <c r="AJ67" s="336">
        <f t="shared" si="100"/>
        <v>5.5107114781586621E-2</v>
      </c>
      <c r="AK67" s="336">
        <f t="shared" si="100"/>
        <v>5.5232960101966114E-2</v>
      </c>
      <c r="AL67" s="336">
        <f t="shared" si="100"/>
        <v>5.5324846196240902E-2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0.11905938668693425</v>
      </c>
      <c r="N69" s="337">
        <f t="shared" si="101"/>
        <v>0.12085530920873035</v>
      </c>
      <c r="O69" s="337">
        <f t="shared" si="101"/>
        <v>0.11841999964396038</v>
      </c>
      <c r="P69" s="337">
        <f t="shared" si="101"/>
        <v>0.11522565414013421</v>
      </c>
      <c r="Q69" s="337">
        <f t="shared" si="101"/>
        <v>0.11672815642430875</v>
      </c>
      <c r="R69" s="337">
        <f t="shared" si="101"/>
        <v>0.11900477602485887</v>
      </c>
      <c r="S69" s="337">
        <f t="shared" si="101"/>
        <v>0.11480225291735334</v>
      </c>
      <c r="T69" s="337">
        <f t="shared" si="101"/>
        <v>0.11808149786059408</v>
      </c>
      <c r="U69" s="337">
        <f t="shared" si="101"/>
        <v>0.11553376201368908</v>
      </c>
      <c r="V69" s="337">
        <f t="shared" si="101"/>
        <v>0.10834937613433133</v>
      </c>
      <c r="W69" s="337">
        <f t="shared" si="101"/>
        <v>0.11466300217677436</v>
      </c>
      <c r="X69" s="337">
        <f t="shared" si="101"/>
        <v>0.10980409588620021</v>
      </c>
      <c r="Y69" s="337">
        <f t="shared" si="101"/>
        <v>0.10902562286343921</v>
      </c>
      <c r="Z69" s="337">
        <f t="shared" si="101"/>
        <v>0.10818786328256648</v>
      </c>
      <c r="AA69" s="337">
        <f t="shared" si="101"/>
        <v>0.10730839415533225</v>
      </c>
      <c r="AB69" s="337">
        <f t="shared" si="101"/>
        <v>0.10631091435684666</v>
      </c>
      <c r="AC69" s="337">
        <f t="shared" si="101"/>
        <v>0.10513848745042745</v>
      </c>
      <c r="AD69" s="337">
        <f t="shared" si="101"/>
        <v>0.10397130359740467</v>
      </c>
      <c r="AE69" s="337">
        <f t="shared" ref="AE69:AL69" si="102">AE22/AE$49</f>
        <v>0.10271624002288327</v>
      </c>
      <c r="AF69" s="337">
        <f t="shared" si="102"/>
        <v>0.10143387990313533</v>
      </c>
      <c r="AG69" s="337">
        <f t="shared" si="102"/>
        <v>0.10014988251371823</v>
      </c>
      <c r="AH69" s="337">
        <f t="shared" si="102"/>
        <v>9.882080490058695E-2</v>
      </c>
      <c r="AI69" s="337">
        <f t="shared" si="102"/>
        <v>9.753113515793739E-2</v>
      </c>
      <c r="AJ69" s="337">
        <f t="shared" si="102"/>
        <v>9.6047540325984421E-2</v>
      </c>
      <c r="AK69" s="337">
        <f t="shared" si="102"/>
        <v>9.461980506991112E-2</v>
      </c>
      <c r="AL69" s="337">
        <f t="shared" si="102"/>
        <v>9.336130390915609E-2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9.2289634793032899E-2</v>
      </c>
      <c r="N70" s="336">
        <f t="shared" si="103"/>
        <v>9.5595880177251846E-2</v>
      </c>
      <c r="O70" s="336">
        <f t="shared" si="103"/>
        <v>9.4422194403052051E-2</v>
      </c>
      <c r="P70" s="336">
        <f t="shared" si="103"/>
        <v>9.0829857684432053E-2</v>
      </c>
      <c r="Q70" s="336">
        <f t="shared" si="103"/>
        <v>9.2563435617212711E-2</v>
      </c>
      <c r="R70" s="336">
        <f t="shared" si="103"/>
        <v>9.633168899844137E-2</v>
      </c>
      <c r="S70" s="336">
        <f t="shared" si="103"/>
        <v>9.3163842739889757E-2</v>
      </c>
      <c r="T70" s="336">
        <f t="shared" si="103"/>
        <v>9.540739411776436E-2</v>
      </c>
      <c r="U70" s="336">
        <f t="shared" si="103"/>
        <v>9.293446076195222E-2</v>
      </c>
      <c r="V70" s="336">
        <f t="shared" si="103"/>
        <v>8.9072031022258955E-2</v>
      </c>
      <c r="W70" s="336">
        <f t="shared" si="103"/>
        <v>9.5336064855756325E-2</v>
      </c>
      <c r="X70" s="336">
        <f t="shared" si="103"/>
        <v>8.8393648911734471E-2</v>
      </c>
      <c r="Y70" s="336">
        <f t="shared" si="103"/>
        <v>8.7925426384885735E-2</v>
      </c>
      <c r="Z70" s="336">
        <f t="shared" si="103"/>
        <v>8.7455733530122495E-2</v>
      </c>
      <c r="AA70" s="336">
        <f t="shared" si="103"/>
        <v>8.6955051915894768E-2</v>
      </c>
      <c r="AB70" s="336">
        <f t="shared" si="103"/>
        <v>8.6412309488076794E-2</v>
      </c>
      <c r="AC70" s="336">
        <f t="shared" si="103"/>
        <v>8.5836719330984607E-2</v>
      </c>
      <c r="AD70" s="336">
        <f t="shared" si="103"/>
        <v>8.5206608324098071E-2</v>
      </c>
      <c r="AE70" s="336">
        <f t="shared" ref="AE70:AL70" si="104">AE23/AE$49</f>
        <v>8.4548823530074216E-2</v>
      </c>
      <c r="AF70" s="336">
        <f t="shared" si="104"/>
        <v>8.3909650772716282E-2</v>
      </c>
      <c r="AG70" s="336">
        <f t="shared" si="104"/>
        <v>8.3287222380476603E-2</v>
      </c>
      <c r="AH70" s="336">
        <f t="shared" si="104"/>
        <v>8.2657455528144033E-2</v>
      </c>
      <c r="AI70" s="336">
        <f t="shared" si="104"/>
        <v>8.1976966463148421E-2</v>
      </c>
      <c r="AJ70" s="336">
        <f t="shared" si="104"/>
        <v>8.1300789919347388E-2</v>
      </c>
      <c r="AK70" s="336">
        <f t="shared" si="104"/>
        <v>8.0589221660815308E-2</v>
      </c>
      <c r="AL70" s="336">
        <f t="shared" si="104"/>
        <v>7.9827262498933613E-2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2.6769751893901347E-2</v>
      </c>
      <c r="N71" s="336">
        <f t="shared" si="105"/>
        <v>2.5259429031478493E-2</v>
      </c>
      <c r="O71" s="336">
        <f t="shared" si="105"/>
        <v>2.3997805240908322E-2</v>
      </c>
      <c r="P71" s="336">
        <f t="shared" si="105"/>
        <v>2.4395796455702137E-2</v>
      </c>
      <c r="Q71" s="336">
        <f t="shared" si="105"/>
        <v>2.4164720807096036E-2</v>
      </c>
      <c r="R71" s="336">
        <f t="shared" si="105"/>
        <v>2.2673087026417491E-2</v>
      </c>
      <c r="S71" s="336">
        <f t="shared" si="105"/>
        <v>2.1638410177463589E-2</v>
      </c>
      <c r="T71" s="336">
        <f t="shared" si="105"/>
        <v>2.2674103742829719E-2</v>
      </c>
      <c r="U71" s="336">
        <f t="shared" si="105"/>
        <v>2.2599301251736863E-2</v>
      </c>
      <c r="V71" s="336">
        <f t="shared" si="105"/>
        <v>1.9277345112072377E-2</v>
      </c>
      <c r="W71" s="336">
        <f t="shared" si="105"/>
        <v>1.9326937321018024E-2</v>
      </c>
      <c r="X71" s="336">
        <f t="shared" si="105"/>
        <v>2.1410446974465737E-2</v>
      </c>
      <c r="Y71" s="336">
        <f t="shared" si="105"/>
        <v>2.1100196478553469E-2</v>
      </c>
      <c r="Z71" s="336">
        <f t="shared" si="105"/>
        <v>2.0732129752443977E-2</v>
      </c>
      <c r="AA71" s="336">
        <f t="shared" si="105"/>
        <v>2.0353342239437473E-2</v>
      </c>
      <c r="AB71" s="336">
        <f t="shared" si="105"/>
        <v>1.9898604868769876E-2</v>
      </c>
      <c r="AC71" s="336">
        <f t="shared" si="105"/>
        <v>1.9301768119442841E-2</v>
      </c>
      <c r="AD71" s="336">
        <f t="shared" si="105"/>
        <v>1.8764695273306591E-2</v>
      </c>
      <c r="AE71" s="336">
        <f t="shared" ref="AE71:AL71" si="106">AE24/AE$49</f>
        <v>1.8167416492809046E-2</v>
      </c>
      <c r="AF71" s="336">
        <f t="shared" si="106"/>
        <v>1.7524229130419039E-2</v>
      </c>
      <c r="AG71" s="336">
        <f t="shared" si="106"/>
        <v>1.6862660133241641E-2</v>
      </c>
      <c r="AH71" s="336">
        <f t="shared" si="106"/>
        <v>1.6163349372442917E-2</v>
      </c>
      <c r="AI71" s="336">
        <f t="shared" si="106"/>
        <v>1.5554168694788971E-2</v>
      </c>
      <c r="AJ71" s="336">
        <f t="shared" si="106"/>
        <v>1.4746750406637029E-2</v>
      </c>
      <c r="AK71" s="336">
        <f t="shared" si="106"/>
        <v>1.4030583409095817E-2</v>
      </c>
      <c r="AL71" s="336">
        <f t="shared" si="106"/>
        <v>1.3534041410222478E-2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0.14017753093240179</v>
      </c>
      <c r="N73" s="337">
        <f t="shared" si="107"/>
        <v>0.13155788310603392</v>
      </c>
      <c r="O73" s="337">
        <f t="shared" si="107"/>
        <v>0.13087606730272999</v>
      </c>
      <c r="P73" s="337">
        <f t="shared" si="107"/>
        <v>0.13342343972597065</v>
      </c>
      <c r="Q73" s="337">
        <f t="shared" si="107"/>
        <v>0.1299295708422247</v>
      </c>
      <c r="R73" s="337">
        <f t="shared" si="107"/>
        <v>0.13279344898890139</v>
      </c>
      <c r="S73" s="337">
        <f t="shared" si="107"/>
        <v>0.11962034984344949</v>
      </c>
      <c r="T73" s="337">
        <f t="shared" si="107"/>
        <v>0.11931153540883994</v>
      </c>
      <c r="U73" s="337">
        <f t="shared" si="107"/>
        <v>0.12864063160619554</v>
      </c>
      <c r="V73" s="337">
        <f t="shared" si="107"/>
        <v>0.1329106461204643</v>
      </c>
      <c r="W73" s="337">
        <f t="shared" si="107"/>
        <v>0.1161889044114942</v>
      </c>
      <c r="X73" s="337">
        <f t="shared" si="107"/>
        <v>0.11664268844509625</v>
      </c>
      <c r="Y73" s="337">
        <f t="shared" si="107"/>
        <v>0.11560646231490192</v>
      </c>
      <c r="Z73" s="337">
        <f t="shared" si="107"/>
        <v>0.11443007111514919</v>
      </c>
      <c r="AA73" s="337">
        <f t="shared" si="107"/>
        <v>0.11323694913679933</v>
      </c>
      <c r="AB73" s="337">
        <f t="shared" si="107"/>
        <v>0.11204448189612326</v>
      </c>
      <c r="AC73" s="337">
        <f t="shared" si="107"/>
        <v>0.11092091533357501</v>
      </c>
      <c r="AD73" s="337">
        <f t="shared" si="107"/>
        <v>0.10978738402259766</v>
      </c>
      <c r="AE73" s="337">
        <f t="shared" ref="AE73:AL73" si="108">AE26/AE$49</f>
        <v>0.1086999402541227</v>
      </c>
      <c r="AF73" s="337">
        <f t="shared" si="108"/>
        <v>0.10759219600570295</v>
      </c>
      <c r="AG73" s="337">
        <f t="shared" si="108"/>
        <v>0.10650532463710304</v>
      </c>
      <c r="AH73" s="337">
        <f t="shared" si="108"/>
        <v>0.10542990369008273</v>
      </c>
      <c r="AI73" s="337">
        <f t="shared" si="108"/>
        <v>0.10437704370845304</v>
      </c>
      <c r="AJ73" s="337">
        <f t="shared" si="108"/>
        <v>0.10333396531129795</v>
      </c>
      <c r="AK73" s="337">
        <f t="shared" si="108"/>
        <v>0.10230801805889701</v>
      </c>
      <c r="AL73" s="337">
        <f t="shared" si="108"/>
        <v>0.10127104984657097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2.95178055796953E-2</v>
      </c>
      <c r="N74" s="336">
        <f t="shared" si="109"/>
        <v>2.2958140630073749E-2</v>
      </c>
      <c r="O74" s="336">
        <f t="shared" si="109"/>
        <v>2.5228779249195501E-2</v>
      </c>
      <c r="P74" s="336">
        <f t="shared" si="109"/>
        <v>2.3715223317467459E-2</v>
      </c>
      <c r="Q74" s="336">
        <f t="shared" si="109"/>
        <v>2.2980110597441289E-2</v>
      </c>
      <c r="R74" s="336">
        <f t="shared" si="109"/>
        <v>2.6477940000001816E-2</v>
      </c>
      <c r="S74" s="336">
        <f t="shared" si="109"/>
        <v>2.0510273951780171E-2</v>
      </c>
      <c r="T74" s="336">
        <f t="shared" si="109"/>
        <v>1.7272216083025801E-2</v>
      </c>
      <c r="U74" s="336">
        <f t="shared" si="109"/>
        <v>2.4991642220266154E-2</v>
      </c>
      <c r="V74" s="336">
        <f t="shared" si="109"/>
        <v>2.1820626565333255E-2</v>
      </c>
      <c r="W74" s="336">
        <f t="shared" si="109"/>
        <v>1.8286356528493336E-2</v>
      </c>
      <c r="X74" s="336">
        <f t="shared" si="109"/>
        <v>1.7878231011035587E-2</v>
      </c>
      <c r="Y74" s="336">
        <f t="shared" si="109"/>
        <v>1.7874726311186882E-2</v>
      </c>
      <c r="Z74" s="336">
        <f t="shared" si="109"/>
        <v>1.7944394597471356E-2</v>
      </c>
      <c r="AA74" s="336">
        <f t="shared" si="109"/>
        <v>1.7974174372572167E-2</v>
      </c>
      <c r="AB74" s="336">
        <f t="shared" si="109"/>
        <v>1.7898649609161904E-2</v>
      </c>
      <c r="AC74" s="336">
        <f t="shared" si="109"/>
        <v>1.7830891547004964E-2</v>
      </c>
      <c r="AD74" s="336">
        <f t="shared" si="109"/>
        <v>1.776845981973529E-2</v>
      </c>
      <c r="AE74" s="336">
        <f t="shared" ref="AE74:AL74" si="110">AE27/AE$49</f>
        <v>1.7703357333803099E-2</v>
      </c>
      <c r="AF74" s="336">
        <f t="shared" si="110"/>
        <v>1.7639951546288508E-2</v>
      </c>
      <c r="AG74" s="336">
        <f t="shared" si="110"/>
        <v>1.757721208661274E-2</v>
      </c>
      <c r="AH74" s="336">
        <f t="shared" si="110"/>
        <v>1.7523480634235065E-2</v>
      </c>
      <c r="AI74" s="336">
        <f t="shared" si="110"/>
        <v>1.7467092775430917E-2</v>
      </c>
      <c r="AJ74" s="336">
        <f t="shared" si="110"/>
        <v>1.7409839761861119E-2</v>
      </c>
      <c r="AK74" s="336">
        <f t="shared" si="110"/>
        <v>1.7351939976016431E-2</v>
      </c>
      <c r="AL74" s="336">
        <f t="shared" si="110"/>
        <v>1.7288287093922116E-2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4.8019819727117372E-2</v>
      </c>
      <c r="N75" s="336">
        <f t="shared" si="111"/>
        <v>5.1161837191006442E-2</v>
      </c>
      <c r="O75" s="336">
        <f t="shared" si="111"/>
        <v>4.6796001241488347E-2</v>
      </c>
      <c r="P75" s="336">
        <f t="shared" si="111"/>
        <v>4.8982841935335378E-2</v>
      </c>
      <c r="Q75" s="336">
        <f t="shared" si="111"/>
        <v>4.8891418221021388E-2</v>
      </c>
      <c r="R75" s="336">
        <f t="shared" si="111"/>
        <v>4.932160700328278E-2</v>
      </c>
      <c r="S75" s="336">
        <f t="shared" si="111"/>
        <v>4.5533818878932188E-2</v>
      </c>
      <c r="T75" s="336">
        <f t="shared" si="111"/>
        <v>4.449838500575707E-2</v>
      </c>
      <c r="U75" s="336">
        <f t="shared" si="111"/>
        <v>4.5673111898157204E-2</v>
      </c>
      <c r="V75" s="336">
        <f t="shared" si="111"/>
        <v>5.0020666793479114E-2</v>
      </c>
      <c r="W75" s="336">
        <f t="shared" si="111"/>
        <v>4.3148589507891487E-2</v>
      </c>
      <c r="X75" s="336">
        <f t="shared" si="111"/>
        <v>4.2804576786320755E-2</v>
      </c>
      <c r="Y75" s="336">
        <f t="shared" si="111"/>
        <v>4.2382202116672499E-2</v>
      </c>
      <c r="Z75" s="336">
        <f t="shared" si="111"/>
        <v>4.2002293141536556E-2</v>
      </c>
      <c r="AA75" s="336">
        <f t="shared" si="111"/>
        <v>4.1597137597599983E-2</v>
      </c>
      <c r="AB75" s="336">
        <f t="shared" si="111"/>
        <v>4.1185710556494191E-2</v>
      </c>
      <c r="AC75" s="336">
        <f t="shared" si="111"/>
        <v>4.0786145411746848E-2</v>
      </c>
      <c r="AD75" s="336">
        <f t="shared" si="111"/>
        <v>4.0377776816707428E-2</v>
      </c>
      <c r="AE75" s="336">
        <f t="shared" ref="AE75:AL75" si="112">AE28/AE$49</f>
        <v>3.9959902298004266E-2</v>
      </c>
      <c r="AF75" s="336">
        <f t="shared" si="112"/>
        <v>3.9538844097591896E-2</v>
      </c>
      <c r="AG75" s="336">
        <f t="shared" si="112"/>
        <v>3.914106197069591E-2</v>
      </c>
      <c r="AH75" s="336">
        <f t="shared" si="112"/>
        <v>3.8752555075829996E-2</v>
      </c>
      <c r="AI75" s="336">
        <f t="shared" si="112"/>
        <v>3.8384721061899343E-2</v>
      </c>
      <c r="AJ75" s="336">
        <f t="shared" si="112"/>
        <v>3.801348592206194E-2</v>
      </c>
      <c r="AK75" s="336">
        <f t="shared" si="112"/>
        <v>3.7639790471901913E-2</v>
      </c>
      <c r="AL75" s="336">
        <f t="shared" si="112"/>
        <v>3.7261590222462448E-2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4.1774573415427438E-2</v>
      </c>
      <c r="N76" s="336">
        <f t="shared" si="113"/>
        <v>3.7880103802767504E-2</v>
      </c>
      <c r="O76" s="336">
        <f t="shared" si="113"/>
        <v>3.7312700951796091E-2</v>
      </c>
      <c r="P76" s="336">
        <f t="shared" si="113"/>
        <v>3.99601409405538E-2</v>
      </c>
      <c r="Q76" s="336">
        <f t="shared" si="113"/>
        <v>3.641066043741735E-2</v>
      </c>
      <c r="R76" s="336">
        <f t="shared" si="113"/>
        <v>3.6192646942705735E-2</v>
      </c>
      <c r="S76" s="336">
        <f t="shared" si="113"/>
        <v>3.3232041618495127E-2</v>
      </c>
      <c r="T76" s="336">
        <f t="shared" si="113"/>
        <v>3.6286077537359136E-2</v>
      </c>
      <c r="U76" s="336">
        <f t="shared" si="113"/>
        <v>4.0082166515487391E-2</v>
      </c>
      <c r="V76" s="336">
        <f t="shared" si="113"/>
        <v>4.3403850810677422E-2</v>
      </c>
      <c r="W76" s="336">
        <f t="shared" si="113"/>
        <v>3.6251676848809311E-2</v>
      </c>
      <c r="X76" s="336">
        <f t="shared" si="113"/>
        <v>3.8022435091663115E-2</v>
      </c>
      <c r="Y76" s="336">
        <f t="shared" si="113"/>
        <v>3.7429975718284499E-2</v>
      </c>
      <c r="Z76" s="336">
        <f t="shared" si="113"/>
        <v>3.6771057483712524E-2</v>
      </c>
      <c r="AA76" s="336">
        <f t="shared" si="113"/>
        <v>3.6171362161571623E-2</v>
      </c>
      <c r="AB76" s="336">
        <f t="shared" si="113"/>
        <v>3.5625252552281897E-2</v>
      </c>
      <c r="AC76" s="336">
        <f t="shared" si="113"/>
        <v>3.506159851656343E-2</v>
      </c>
      <c r="AD76" s="336">
        <f t="shared" si="113"/>
        <v>3.4485586637844422E-2</v>
      </c>
      <c r="AE76" s="336">
        <f t="shared" ref="AE76:AL76" si="114">AE29/AE$49</f>
        <v>3.3959904359603665E-2</v>
      </c>
      <c r="AF76" s="336">
        <f t="shared" si="114"/>
        <v>3.3412578892743572E-2</v>
      </c>
      <c r="AG76" s="336">
        <f t="shared" si="114"/>
        <v>3.2862089476019193E-2</v>
      </c>
      <c r="AH76" s="336">
        <f t="shared" si="114"/>
        <v>3.2308977327647766E-2</v>
      </c>
      <c r="AI76" s="336">
        <f t="shared" si="114"/>
        <v>3.1768162064946294E-2</v>
      </c>
      <c r="AJ76" s="336">
        <f t="shared" si="114"/>
        <v>3.1238097789282177E-2</v>
      </c>
      <c r="AK76" s="336">
        <f t="shared" si="114"/>
        <v>3.070561328516952E-2</v>
      </c>
      <c r="AL76" s="336">
        <f t="shared" si="114"/>
        <v>3.0172331230525609E-2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2.0865332210161673E-2</v>
      </c>
      <c r="N77" s="336">
        <f t="shared" si="115"/>
        <v>1.9557801482186221E-2</v>
      </c>
      <c r="O77" s="336">
        <f t="shared" si="115"/>
        <v>2.1538585860250044E-2</v>
      </c>
      <c r="P77" s="336">
        <f t="shared" si="115"/>
        <v>2.076523353261402E-2</v>
      </c>
      <c r="Q77" s="336">
        <f t="shared" si="115"/>
        <v>2.1647381586344681E-2</v>
      </c>
      <c r="R77" s="336">
        <f t="shared" si="115"/>
        <v>2.0801255042911033E-2</v>
      </c>
      <c r="S77" s="336">
        <f t="shared" si="115"/>
        <v>2.0344215394242023E-2</v>
      </c>
      <c r="T77" s="336">
        <f t="shared" si="115"/>
        <v>2.1254856782697954E-2</v>
      </c>
      <c r="U77" s="336">
        <f t="shared" si="115"/>
        <v>1.7893710972284788E-2</v>
      </c>
      <c r="V77" s="336">
        <f t="shared" si="115"/>
        <v>1.7665501950974511E-2</v>
      </c>
      <c r="W77" s="336">
        <f t="shared" si="115"/>
        <v>1.8502281526300082E-2</v>
      </c>
      <c r="X77" s="336">
        <f t="shared" si="115"/>
        <v>1.7937445556076792E-2</v>
      </c>
      <c r="Y77" s="336">
        <f t="shared" si="115"/>
        <v>1.7919558168758041E-2</v>
      </c>
      <c r="Z77" s="336">
        <f t="shared" si="115"/>
        <v>1.771232589242875E-2</v>
      </c>
      <c r="AA77" s="336">
        <f t="shared" si="115"/>
        <v>1.7494275005055557E-2</v>
      </c>
      <c r="AB77" s="336">
        <f t="shared" si="115"/>
        <v>1.7334869178185275E-2</v>
      </c>
      <c r="AC77" s="336">
        <f t="shared" si="115"/>
        <v>1.7242279858259747E-2</v>
      </c>
      <c r="AD77" s="336">
        <f t="shared" si="115"/>
        <v>1.7155560748310532E-2</v>
      </c>
      <c r="AE77" s="336">
        <f t="shared" ref="AE77:AL77" si="116">AE30/AE$49</f>
        <v>1.7076776262711667E-2</v>
      </c>
      <c r="AF77" s="336">
        <f t="shared" si="116"/>
        <v>1.7000821469078987E-2</v>
      </c>
      <c r="AG77" s="336">
        <f t="shared" si="116"/>
        <v>1.6924961103775199E-2</v>
      </c>
      <c r="AH77" s="336">
        <f t="shared" si="116"/>
        <v>1.6844890652369923E-2</v>
      </c>
      <c r="AI77" s="336">
        <f t="shared" si="116"/>
        <v>1.6757067806176487E-2</v>
      </c>
      <c r="AJ77" s="336">
        <f t="shared" si="116"/>
        <v>1.6672541838092716E-2</v>
      </c>
      <c r="AK77" s="336">
        <f t="shared" si="116"/>
        <v>1.6610674325809156E-2</v>
      </c>
      <c r="AL77" s="336">
        <f t="shared" si="116"/>
        <v>1.6548841299660794E-2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0.10077626135156388</v>
      </c>
      <c r="N79" s="337">
        <f t="shared" si="117"/>
        <v>0.10055642141296031</v>
      </c>
      <c r="O79" s="337">
        <f t="shared" si="117"/>
        <v>9.9579177523019771E-2</v>
      </c>
      <c r="P79" s="337">
        <f t="shared" si="117"/>
        <v>0.10090541230642711</v>
      </c>
      <c r="Q79" s="337">
        <f t="shared" si="117"/>
        <v>0.10005146479911295</v>
      </c>
      <c r="R79" s="337">
        <f t="shared" si="117"/>
        <v>9.8321940600129207E-2</v>
      </c>
      <c r="S79" s="337">
        <f t="shared" si="117"/>
        <v>0.10404789805883434</v>
      </c>
      <c r="T79" s="337">
        <f t="shared" si="117"/>
        <v>0.10258209533635709</v>
      </c>
      <c r="U79" s="337">
        <f t="shared" si="117"/>
        <v>9.6163075155347194E-2</v>
      </c>
      <c r="V79" s="337">
        <f t="shared" si="117"/>
        <v>9.2592481306328772E-2</v>
      </c>
      <c r="W79" s="337">
        <f t="shared" si="117"/>
        <v>9.1223493338904754E-2</v>
      </c>
      <c r="X79" s="337">
        <f t="shared" si="117"/>
        <v>9.3533460156447965E-2</v>
      </c>
      <c r="Y79" s="337">
        <f t="shared" si="117"/>
        <v>9.3757259799131062E-2</v>
      </c>
      <c r="Z79" s="337">
        <f t="shared" si="117"/>
        <v>9.4117635931922655E-2</v>
      </c>
      <c r="AA79" s="337">
        <f t="shared" si="117"/>
        <v>9.4512637509152397E-2</v>
      </c>
      <c r="AB79" s="337">
        <f t="shared" si="117"/>
        <v>9.4863267977641927E-2</v>
      </c>
      <c r="AC79" s="337">
        <f t="shared" si="117"/>
        <v>9.5228629330364981E-2</v>
      </c>
      <c r="AD79" s="337">
        <f t="shared" si="117"/>
        <v>9.5620841812418006E-2</v>
      </c>
      <c r="AE79" s="337">
        <f t="shared" ref="AE79:AL79" si="118">AE32/AE$49</f>
        <v>9.6051187775247751E-2</v>
      </c>
      <c r="AF79" s="337">
        <f t="shared" si="118"/>
        <v>9.6465735986316956E-2</v>
      </c>
      <c r="AG79" s="337">
        <f t="shared" si="118"/>
        <v>9.6837807198695169E-2</v>
      </c>
      <c r="AH79" s="337">
        <f t="shared" si="118"/>
        <v>9.7242216721407815E-2</v>
      </c>
      <c r="AI79" s="337">
        <f t="shared" si="118"/>
        <v>9.7618547205505335E-2</v>
      </c>
      <c r="AJ79" s="337">
        <f t="shared" si="118"/>
        <v>9.8046911070956561E-2</v>
      </c>
      <c r="AK79" s="337">
        <f t="shared" si="118"/>
        <v>9.8497782021956817E-2</v>
      </c>
      <c r="AL79" s="337">
        <f t="shared" si="118"/>
        <v>9.8931828219169141E-2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7.9572189334785007E-2</v>
      </c>
      <c r="N80" s="336">
        <f t="shared" si="119"/>
        <v>7.6964863307957654E-2</v>
      </c>
      <c r="O80" s="336">
        <f t="shared" si="119"/>
        <v>7.7670387648351422E-2</v>
      </c>
      <c r="P80" s="336">
        <f t="shared" si="119"/>
        <v>7.8858172083863989E-2</v>
      </c>
      <c r="Q80" s="336">
        <f t="shared" si="119"/>
        <v>8.0344336656200971E-2</v>
      </c>
      <c r="R80" s="336">
        <f t="shared" si="119"/>
        <v>7.4309466951136063E-2</v>
      </c>
      <c r="S80" s="336">
        <f t="shared" si="119"/>
        <v>8.0761609821863575E-2</v>
      </c>
      <c r="T80" s="336">
        <f t="shared" si="119"/>
        <v>7.9585222348514159E-2</v>
      </c>
      <c r="U80" s="336">
        <f t="shared" si="119"/>
        <v>7.6028632051469092E-2</v>
      </c>
      <c r="V80" s="336">
        <f t="shared" si="119"/>
        <v>7.2152117174461544E-2</v>
      </c>
      <c r="W80" s="336">
        <f t="shared" si="119"/>
        <v>7.1828095337387793E-2</v>
      </c>
      <c r="X80" s="336">
        <f t="shared" si="119"/>
        <v>7.4518455742217798E-2</v>
      </c>
      <c r="Y80" s="336">
        <f t="shared" si="119"/>
        <v>7.4819959442849804E-2</v>
      </c>
      <c r="Z80" s="336">
        <f t="shared" si="119"/>
        <v>7.5224175869961704E-2</v>
      </c>
      <c r="AA80" s="336">
        <f t="shared" si="119"/>
        <v>7.563234742924177E-2</v>
      </c>
      <c r="AB80" s="336">
        <f t="shared" si="119"/>
        <v>7.5976994624040117E-2</v>
      </c>
      <c r="AC80" s="336">
        <f t="shared" si="119"/>
        <v>7.6344108564208132E-2</v>
      </c>
      <c r="AD80" s="336">
        <f t="shared" si="119"/>
        <v>7.6730915131154709E-2</v>
      </c>
      <c r="AE80" s="336">
        <f t="shared" ref="AE80:AL80" si="120">AE33/AE$49</f>
        <v>7.7164246279873408E-2</v>
      </c>
      <c r="AF80" s="336">
        <f t="shared" si="120"/>
        <v>7.7578551452267594E-2</v>
      </c>
      <c r="AG80" s="336">
        <f t="shared" si="120"/>
        <v>7.7957375268975601E-2</v>
      </c>
      <c r="AH80" s="336">
        <f t="shared" si="120"/>
        <v>7.8360539007853433E-2</v>
      </c>
      <c r="AI80" s="336">
        <f t="shared" si="120"/>
        <v>7.8743155383174376E-2</v>
      </c>
      <c r="AJ80" s="336">
        <f t="shared" si="120"/>
        <v>7.9176522393496998E-2</v>
      </c>
      <c r="AK80" s="336">
        <f t="shared" si="120"/>
        <v>7.961557962957258E-2</v>
      </c>
      <c r="AL80" s="336">
        <f t="shared" si="120"/>
        <v>8.0027088471065003E-2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1.9639316650041039E-2</v>
      </c>
      <c r="N81" s="336">
        <f t="shared" si="121"/>
        <v>2.2525222179574655E-2</v>
      </c>
      <c r="O81" s="336">
        <f t="shared" si="121"/>
        <v>2.0867162253475582E-2</v>
      </c>
      <c r="P81" s="336">
        <f t="shared" si="121"/>
        <v>2.1122156781700398E-2</v>
      </c>
      <c r="Q81" s="336">
        <f t="shared" si="121"/>
        <v>1.8638069323885752E-2</v>
      </c>
      <c r="R81" s="336">
        <f t="shared" si="121"/>
        <v>2.3039624478938075E-2</v>
      </c>
      <c r="S81" s="336">
        <f t="shared" si="121"/>
        <v>2.2468485879184666E-2</v>
      </c>
      <c r="T81" s="336">
        <f t="shared" si="121"/>
        <v>2.2153796636684289E-2</v>
      </c>
      <c r="U81" s="336">
        <f t="shared" si="121"/>
        <v>1.9253577726844422E-2</v>
      </c>
      <c r="V81" s="336">
        <f t="shared" si="121"/>
        <v>1.9665842140711029E-2</v>
      </c>
      <c r="W81" s="336">
        <f t="shared" si="121"/>
        <v>1.8403480112395666E-2</v>
      </c>
      <c r="X81" s="336">
        <f t="shared" si="121"/>
        <v>1.8235657270268414E-2</v>
      </c>
      <c r="Y81" s="336">
        <f t="shared" si="121"/>
        <v>1.8152768475044035E-2</v>
      </c>
      <c r="Z81" s="336">
        <f t="shared" si="121"/>
        <v>1.8104589592586196E-2</v>
      </c>
      <c r="AA81" s="336">
        <f t="shared" si="121"/>
        <v>1.8086978626873834E-2</v>
      </c>
      <c r="AB81" s="336">
        <f t="shared" si="121"/>
        <v>1.8086121956698765E-2</v>
      </c>
      <c r="AC81" s="336">
        <f t="shared" si="121"/>
        <v>1.8079697170351385E-2</v>
      </c>
      <c r="AD81" s="336">
        <f t="shared" si="121"/>
        <v>1.8080519936312524E-2</v>
      </c>
      <c r="AE81" s="336">
        <f t="shared" ref="AE81:AL81" si="122">AE34/AE$49</f>
        <v>1.8075272861766856E-2</v>
      </c>
      <c r="AF81" s="336">
        <f t="shared" si="122"/>
        <v>1.8069043512903886E-2</v>
      </c>
      <c r="AG81" s="336">
        <f t="shared" si="122"/>
        <v>1.805874317107338E-2</v>
      </c>
      <c r="AH81" s="336">
        <f t="shared" si="122"/>
        <v>1.8056653874500301E-2</v>
      </c>
      <c r="AI81" s="336">
        <f t="shared" si="122"/>
        <v>1.8048963020357783E-2</v>
      </c>
      <c r="AJ81" s="336">
        <f t="shared" si="122"/>
        <v>1.8038374184570806E-2</v>
      </c>
      <c r="AK81" s="336">
        <f t="shared" si="122"/>
        <v>1.8048811927008555E-2</v>
      </c>
      <c r="AL81" s="336">
        <f t="shared" si="122"/>
        <v>1.806606044276297E-2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1.5647553667378557E-3</v>
      </c>
      <c r="N82" s="336">
        <f t="shared" si="123"/>
        <v>1.0663359254280004E-3</v>
      </c>
      <c r="O82" s="336">
        <f t="shared" si="123"/>
        <v>1.0416276211927683E-3</v>
      </c>
      <c r="P82" s="336">
        <f t="shared" si="123"/>
        <v>9.2508344086273037E-4</v>
      </c>
      <c r="Q82" s="336">
        <f t="shared" si="123"/>
        <v>1.0690588190262369E-3</v>
      </c>
      <c r="R82" s="336">
        <f t="shared" si="123"/>
        <v>9.7284917005505253E-4</v>
      </c>
      <c r="S82" s="336">
        <f t="shared" si="123"/>
        <v>8.1780235778610127E-4</v>
      </c>
      <c r="T82" s="336">
        <f t="shared" si="123"/>
        <v>8.4307635115864416E-4</v>
      </c>
      <c r="U82" s="336">
        <f t="shared" si="123"/>
        <v>8.8086537703367109E-4</v>
      </c>
      <c r="V82" s="336">
        <f t="shared" si="123"/>
        <v>7.745219911562142E-4</v>
      </c>
      <c r="W82" s="336">
        <f t="shared" si="123"/>
        <v>9.9191788912129128E-4</v>
      </c>
      <c r="X82" s="336">
        <f t="shared" si="123"/>
        <v>7.793471439617298E-4</v>
      </c>
      <c r="Y82" s="336">
        <f t="shared" si="123"/>
        <v>7.84531881237216E-4</v>
      </c>
      <c r="Z82" s="336">
        <f t="shared" si="123"/>
        <v>7.8887046937474762E-4</v>
      </c>
      <c r="AA82" s="336">
        <f t="shared" si="123"/>
        <v>7.9331145303679373E-4</v>
      </c>
      <c r="AB82" s="336">
        <f t="shared" si="123"/>
        <v>8.0015139690303141E-4</v>
      </c>
      <c r="AC82" s="336">
        <f t="shared" si="123"/>
        <v>8.0482359580547524E-4</v>
      </c>
      <c r="AD82" s="336">
        <f t="shared" si="123"/>
        <v>8.0940674495078653E-4</v>
      </c>
      <c r="AE82" s="336">
        <f t="shared" ref="AE82:AL82" si="124">AE35/AE$49</f>
        <v>8.1166863360749111E-4</v>
      </c>
      <c r="AF82" s="336">
        <f t="shared" si="124"/>
        <v>8.1814102114545701E-4</v>
      </c>
      <c r="AG82" s="336">
        <f t="shared" si="124"/>
        <v>8.2168875864617713E-4</v>
      </c>
      <c r="AH82" s="336">
        <f t="shared" si="124"/>
        <v>8.2502383905408763E-4</v>
      </c>
      <c r="AI82" s="336">
        <f t="shared" si="124"/>
        <v>8.2642880197317031E-4</v>
      </c>
      <c r="AJ82" s="336">
        <f t="shared" si="124"/>
        <v>8.3201449288876957E-4</v>
      </c>
      <c r="AK82" s="336">
        <f t="shared" si="124"/>
        <v>8.3339046537569473E-4</v>
      </c>
      <c r="AL82" s="336">
        <f t="shared" si="124"/>
        <v>8.3867930534117622E-4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7.8078391023793603E-2</v>
      </c>
      <c r="N84" s="337">
        <f t="shared" si="125"/>
        <v>8.2683420420742199E-2</v>
      </c>
      <c r="O84" s="337">
        <f t="shared" si="125"/>
        <v>8.5148142158256071E-2</v>
      </c>
      <c r="P84" s="337">
        <f t="shared" si="125"/>
        <v>8.187687855992605E-2</v>
      </c>
      <c r="Q84" s="337">
        <f t="shared" si="125"/>
        <v>8.5221033504081459E-2</v>
      </c>
      <c r="R84" s="337">
        <f t="shared" si="125"/>
        <v>8.0435324297388852E-2</v>
      </c>
      <c r="S84" s="337">
        <f t="shared" si="125"/>
        <v>7.931393992763168E-2</v>
      </c>
      <c r="T84" s="337">
        <f t="shared" si="125"/>
        <v>7.971668520110517E-2</v>
      </c>
      <c r="U84" s="337">
        <f t="shared" si="125"/>
        <v>7.5344900504060036E-2</v>
      </c>
      <c r="V84" s="337">
        <f t="shared" si="125"/>
        <v>7.4052226882380418E-2</v>
      </c>
      <c r="W84" s="337">
        <f t="shared" si="125"/>
        <v>7.5385044963192482E-2</v>
      </c>
      <c r="X84" s="337">
        <f t="shared" si="125"/>
        <v>7.4978528805654837E-2</v>
      </c>
      <c r="Y84" s="337">
        <f t="shared" si="125"/>
        <v>7.4882112799437531E-2</v>
      </c>
      <c r="Z84" s="337">
        <f t="shared" si="125"/>
        <v>7.4777598605636861E-2</v>
      </c>
      <c r="AA84" s="337">
        <f t="shared" si="125"/>
        <v>7.4646449478582302E-2</v>
      </c>
      <c r="AB84" s="337">
        <f t="shared" si="125"/>
        <v>7.4463960990198072E-2</v>
      </c>
      <c r="AC84" s="337">
        <f t="shared" si="125"/>
        <v>7.4287728513293377E-2</v>
      </c>
      <c r="AD84" s="337">
        <f t="shared" si="125"/>
        <v>7.4126734034067568E-2</v>
      </c>
      <c r="AE84" s="337">
        <f t="shared" ref="AE84:AL84" si="126">AE37/AE$49</f>
        <v>7.3959640743370997E-2</v>
      </c>
      <c r="AF84" s="337">
        <f t="shared" si="126"/>
        <v>7.3800572063978873E-2</v>
      </c>
      <c r="AG84" s="337">
        <f t="shared" si="126"/>
        <v>7.3628099852218798E-2</v>
      </c>
      <c r="AH84" s="337">
        <f t="shared" si="126"/>
        <v>7.352075773566738E-2</v>
      </c>
      <c r="AI84" s="337">
        <f t="shared" si="126"/>
        <v>7.3398141134431286E-2</v>
      </c>
      <c r="AJ84" s="337">
        <f t="shared" si="126"/>
        <v>7.3283041598900256E-2</v>
      </c>
      <c r="AK84" s="337">
        <f t="shared" si="126"/>
        <v>7.3138879295592943E-2</v>
      </c>
      <c r="AL84" s="337">
        <f t="shared" si="126"/>
        <v>7.2944529741940406E-2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6.2608606076877765E-2</v>
      </c>
      <c r="N85" s="336">
        <f t="shared" si="127"/>
        <v>6.6732367148471597E-2</v>
      </c>
      <c r="O85" s="336">
        <f t="shared" si="127"/>
        <v>6.8725407479036979E-2</v>
      </c>
      <c r="P85" s="336">
        <f t="shared" si="127"/>
        <v>6.5809895898559415E-2</v>
      </c>
      <c r="Q85" s="336">
        <f t="shared" si="127"/>
        <v>6.9645084014126335E-2</v>
      </c>
      <c r="R85" s="336">
        <f t="shared" si="127"/>
        <v>6.395302717297334E-2</v>
      </c>
      <c r="S85" s="336">
        <f t="shared" si="127"/>
        <v>6.2969945185039691E-2</v>
      </c>
      <c r="T85" s="336">
        <f t="shared" si="127"/>
        <v>6.1864682887836246E-2</v>
      </c>
      <c r="U85" s="336">
        <f t="shared" si="127"/>
        <v>5.7544188090910553E-2</v>
      </c>
      <c r="V85" s="336">
        <f t="shared" si="127"/>
        <v>5.7080664753110855E-2</v>
      </c>
      <c r="W85" s="336">
        <f t="shared" si="127"/>
        <v>5.7541424490545681E-2</v>
      </c>
      <c r="X85" s="336">
        <f t="shared" si="127"/>
        <v>5.3397335432787553E-2</v>
      </c>
      <c r="Y85" s="336">
        <f t="shared" si="127"/>
        <v>5.2975229371169226E-2</v>
      </c>
      <c r="Z85" s="336">
        <f t="shared" si="127"/>
        <v>5.2588749848432023E-2</v>
      </c>
      <c r="AA85" s="336">
        <f t="shared" si="127"/>
        <v>5.2196320711457682E-2</v>
      </c>
      <c r="AB85" s="336">
        <f t="shared" si="127"/>
        <v>5.1761294358047716E-2</v>
      </c>
      <c r="AC85" s="336">
        <f t="shared" si="127"/>
        <v>5.1330574285420039E-2</v>
      </c>
      <c r="AD85" s="336">
        <f t="shared" si="127"/>
        <v>5.0901362775890878E-2</v>
      </c>
      <c r="AE85" s="336">
        <f t="shared" ref="AE85:AL85" si="128">AE38/AE$49</f>
        <v>5.0459398803674831E-2</v>
      </c>
      <c r="AF85" s="336">
        <f t="shared" si="128"/>
        <v>5.0020671527035702E-2</v>
      </c>
      <c r="AG85" s="336">
        <f t="shared" si="128"/>
        <v>4.9566381868722011E-2</v>
      </c>
      <c r="AH85" s="336">
        <f t="shared" si="128"/>
        <v>4.9189455967550033E-2</v>
      </c>
      <c r="AI85" s="336">
        <f t="shared" si="128"/>
        <v>4.8803547643956044E-2</v>
      </c>
      <c r="AJ85" s="336">
        <f t="shared" si="128"/>
        <v>4.8409737651445892E-2</v>
      </c>
      <c r="AK85" s="336">
        <f t="shared" si="128"/>
        <v>4.7986964215861141E-2</v>
      </c>
      <c r="AL85" s="336">
        <f t="shared" si="128"/>
        <v>4.7512110069852634E-2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1.5469784946915833E-2</v>
      </c>
      <c r="N86" s="336">
        <f t="shared" si="129"/>
        <v>1.5951053272270598E-2</v>
      </c>
      <c r="O86" s="336">
        <f t="shared" si="129"/>
        <v>1.6422734679219095E-2</v>
      </c>
      <c r="P86" s="336">
        <f t="shared" si="129"/>
        <v>1.6066982661366629E-2</v>
      </c>
      <c r="Q86" s="336">
        <f t="shared" si="129"/>
        <v>1.5575949489955127E-2</v>
      </c>
      <c r="R86" s="336">
        <f t="shared" si="129"/>
        <v>1.6482297124415513E-2</v>
      </c>
      <c r="S86" s="336">
        <f t="shared" si="129"/>
        <v>1.6343994742591988E-2</v>
      </c>
      <c r="T86" s="336">
        <f t="shared" si="129"/>
        <v>1.785200231326893E-2</v>
      </c>
      <c r="U86" s="336">
        <f t="shared" si="129"/>
        <v>1.7800712413149476E-2</v>
      </c>
      <c r="V86" s="336">
        <f t="shared" si="129"/>
        <v>1.6971562129269556E-2</v>
      </c>
      <c r="W86" s="336">
        <f t="shared" si="129"/>
        <v>1.7843620472646801E-2</v>
      </c>
      <c r="X86" s="336">
        <f t="shared" si="129"/>
        <v>2.1581193372867284E-2</v>
      </c>
      <c r="Y86" s="336">
        <f t="shared" si="129"/>
        <v>2.1906883428268308E-2</v>
      </c>
      <c r="Z86" s="336">
        <f t="shared" si="129"/>
        <v>2.2188848757204831E-2</v>
      </c>
      <c r="AA86" s="336">
        <f t="shared" si="129"/>
        <v>2.2450128767124621E-2</v>
      </c>
      <c r="AB86" s="336">
        <f t="shared" si="129"/>
        <v>2.2702666632150356E-2</v>
      </c>
      <c r="AC86" s="336">
        <f t="shared" si="129"/>
        <v>2.2957154227873349E-2</v>
      </c>
      <c r="AD86" s="336">
        <f t="shared" si="129"/>
        <v>2.3225371258176693E-2</v>
      </c>
      <c r="AE86" s="336">
        <f t="shared" ref="AE86:AL86" si="130">AE39/AE$49</f>
        <v>2.3500241939696173E-2</v>
      </c>
      <c r="AF86" s="336">
        <f t="shared" si="130"/>
        <v>2.3779900536943174E-2</v>
      </c>
      <c r="AG86" s="336">
        <f t="shared" si="130"/>
        <v>2.4061717983496791E-2</v>
      </c>
      <c r="AH86" s="336">
        <f t="shared" si="130"/>
        <v>2.4331301768117344E-2</v>
      </c>
      <c r="AI86" s="336">
        <f t="shared" si="130"/>
        <v>2.4594593490475242E-2</v>
      </c>
      <c r="AJ86" s="336">
        <f t="shared" si="130"/>
        <v>2.4873303947454361E-2</v>
      </c>
      <c r="AK86" s="336">
        <f t="shared" si="130"/>
        <v>2.5151915079731788E-2</v>
      </c>
      <c r="AL86" s="336">
        <f t="shared" si="130"/>
        <v>2.5432419672087772E-2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8.5155376584962389E-2</v>
      </c>
      <c r="N88" s="337">
        <f t="shared" si="131"/>
        <v>8.1381777828023208E-2</v>
      </c>
      <c r="O88" s="337">
        <f t="shared" si="131"/>
        <v>8.3918614514445336E-2</v>
      </c>
      <c r="P88" s="337">
        <f t="shared" si="131"/>
        <v>8.0634514682422234E-2</v>
      </c>
      <c r="Q88" s="337">
        <f t="shared" si="131"/>
        <v>8.0806784707361856E-2</v>
      </c>
      <c r="R88" s="337">
        <f t="shared" si="131"/>
        <v>8.3519608203574666E-2</v>
      </c>
      <c r="S88" s="337">
        <f t="shared" si="131"/>
        <v>8.2215967136112636E-2</v>
      </c>
      <c r="T88" s="337">
        <f t="shared" si="131"/>
        <v>8.0295802160694749E-2</v>
      </c>
      <c r="U88" s="337">
        <f t="shared" si="131"/>
        <v>7.9543368009424381E-2</v>
      </c>
      <c r="V88" s="337">
        <f t="shared" si="131"/>
        <v>8.2672819188347721E-2</v>
      </c>
      <c r="W88" s="337">
        <f t="shared" si="131"/>
        <v>7.4038922851941497E-2</v>
      </c>
      <c r="X88" s="337">
        <f t="shared" si="131"/>
        <v>8.3473062875685969E-2</v>
      </c>
      <c r="Y88" s="337">
        <f t="shared" si="131"/>
        <v>8.3276128169259583E-2</v>
      </c>
      <c r="Z88" s="337">
        <f t="shared" si="131"/>
        <v>8.306744020632556E-2</v>
      </c>
      <c r="AA88" s="337">
        <f t="shared" si="131"/>
        <v>8.2759599583437427E-2</v>
      </c>
      <c r="AB88" s="337">
        <f t="shared" si="131"/>
        <v>8.2376854820662732E-2</v>
      </c>
      <c r="AC88" s="337">
        <f t="shared" si="131"/>
        <v>8.2103037727006639E-2</v>
      </c>
      <c r="AD88" s="337">
        <f t="shared" si="131"/>
        <v>8.1854848600040275E-2</v>
      </c>
      <c r="AE88" s="337">
        <f t="shared" ref="AE88:AL88" si="132">AE41/AE$49</f>
        <v>8.1582071292757227E-2</v>
      </c>
      <c r="AF88" s="337">
        <f t="shared" si="132"/>
        <v>8.1270211669772899E-2</v>
      </c>
      <c r="AG88" s="337">
        <f t="shared" si="132"/>
        <v>8.0941022754364725E-2</v>
      </c>
      <c r="AH88" s="337">
        <f t="shared" si="132"/>
        <v>8.0583454881640509E-2</v>
      </c>
      <c r="AI88" s="337">
        <f t="shared" si="132"/>
        <v>8.0293440418126319E-2</v>
      </c>
      <c r="AJ88" s="337">
        <f t="shared" si="132"/>
        <v>7.9990428320870888E-2</v>
      </c>
      <c r="AK88" s="337">
        <f t="shared" si="132"/>
        <v>7.9619614610277042E-2</v>
      </c>
      <c r="AL88" s="337">
        <f t="shared" si="132"/>
        <v>7.921065179021114E-2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4.59748858393959E-2</v>
      </c>
      <c r="N89" s="336">
        <f t="shared" si="133"/>
        <v>4.4089361445543623E-2</v>
      </c>
      <c r="O89" s="336">
        <f t="shared" si="133"/>
        <v>4.3308752594983312E-2</v>
      </c>
      <c r="P89" s="336">
        <f t="shared" si="133"/>
        <v>4.5052751023409943E-2</v>
      </c>
      <c r="Q89" s="336">
        <f t="shared" si="133"/>
        <v>4.41676870516007E-2</v>
      </c>
      <c r="R89" s="336">
        <f t="shared" si="133"/>
        <v>4.4112934568470014E-2</v>
      </c>
      <c r="S89" s="336">
        <f t="shared" si="133"/>
        <v>4.262611701520265E-2</v>
      </c>
      <c r="T89" s="336">
        <f t="shared" si="133"/>
        <v>4.271212778613076E-2</v>
      </c>
      <c r="U89" s="336">
        <f t="shared" si="133"/>
        <v>4.27138207809067E-2</v>
      </c>
      <c r="V89" s="336">
        <f t="shared" si="133"/>
        <v>4.1730438425157321E-2</v>
      </c>
      <c r="W89" s="336">
        <f t="shared" si="133"/>
        <v>3.7145702175923591E-2</v>
      </c>
      <c r="X89" s="336">
        <f t="shared" si="133"/>
        <v>4.4353257517489107E-2</v>
      </c>
      <c r="Y89" s="336">
        <f t="shared" si="133"/>
        <v>4.4236049091605896E-2</v>
      </c>
      <c r="Z89" s="336">
        <f t="shared" si="133"/>
        <v>4.4082586077600738E-2</v>
      </c>
      <c r="AA89" s="336">
        <f t="shared" si="133"/>
        <v>4.3841393850264108E-2</v>
      </c>
      <c r="AB89" s="336">
        <f t="shared" si="133"/>
        <v>4.3507378143416035E-2</v>
      </c>
      <c r="AC89" s="336">
        <f t="shared" si="133"/>
        <v>4.329589963546418E-2</v>
      </c>
      <c r="AD89" s="336">
        <f t="shared" si="133"/>
        <v>4.3110630307266563E-2</v>
      </c>
      <c r="AE89" s="336">
        <f t="shared" ref="AE89:AL89" si="134">AE42/AE$49</f>
        <v>4.29082567916209E-2</v>
      </c>
      <c r="AF89" s="336">
        <f t="shared" si="134"/>
        <v>4.2666434129635659E-2</v>
      </c>
      <c r="AG89" s="336">
        <f t="shared" si="134"/>
        <v>4.2412432608522878E-2</v>
      </c>
      <c r="AH89" s="336">
        <f t="shared" si="134"/>
        <v>4.2137234771896293E-2</v>
      </c>
      <c r="AI89" s="336">
        <f t="shared" si="134"/>
        <v>4.192680100557996E-2</v>
      </c>
      <c r="AJ89" s="336">
        <f t="shared" si="134"/>
        <v>4.1704043980953981E-2</v>
      </c>
      <c r="AK89" s="336">
        <f t="shared" si="134"/>
        <v>4.1418853568647454E-2</v>
      </c>
      <c r="AL89" s="336">
        <f t="shared" si="134"/>
        <v>4.1094779653176865E-2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3.9180490745566496E-2</v>
      </c>
      <c r="N90" s="336">
        <f t="shared" si="135"/>
        <v>3.7292416382479592E-2</v>
      </c>
      <c r="O90" s="336">
        <f t="shared" si="135"/>
        <v>4.0609861919462031E-2</v>
      </c>
      <c r="P90" s="336">
        <f t="shared" si="135"/>
        <v>3.5581763659012298E-2</v>
      </c>
      <c r="Q90" s="336">
        <f t="shared" si="135"/>
        <v>3.6639097655761156E-2</v>
      </c>
      <c r="R90" s="336">
        <f t="shared" si="135"/>
        <v>3.940667363510466E-2</v>
      </c>
      <c r="S90" s="336">
        <f t="shared" si="135"/>
        <v>3.9589850120909979E-2</v>
      </c>
      <c r="T90" s="336">
        <f t="shared" si="135"/>
        <v>3.7583674374563995E-2</v>
      </c>
      <c r="U90" s="336">
        <f t="shared" si="135"/>
        <v>3.6829547228517688E-2</v>
      </c>
      <c r="V90" s="336">
        <f t="shared" si="135"/>
        <v>4.09423807631904E-2</v>
      </c>
      <c r="W90" s="336">
        <f t="shared" si="135"/>
        <v>3.6893220676017906E-2</v>
      </c>
      <c r="X90" s="336">
        <f t="shared" si="135"/>
        <v>3.9119805358196862E-2</v>
      </c>
      <c r="Y90" s="336">
        <f t="shared" si="135"/>
        <v>3.9040079077653694E-2</v>
      </c>
      <c r="Z90" s="336">
        <f t="shared" si="135"/>
        <v>3.8984854128724829E-2</v>
      </c>
      <c r="AA90" s="336">
        <f t="shared" si="135"/>
        <v>3.8918205733173311E-2</v>
      </c>
      <c r="AB90" s="336">
        <f t="shared" si="135"/>
        <v>3.8869476677246696E-2</v>
      </c>
      <c r="AC90" s="336">
        <f t="shared" si="135"/>
        <v>3.8807138091542452E-2</v>
      </c>
      <c r="AD90" s="336">
        <f t="shared" si="135"/>
        <v>3.8744218292773712E-2</v>
      </c>
      <c r="AE90" s="336">
        <f t="shared" ref="AE90:AL90" si="136">AE43/AE$49</f>
        <v>3.8673814501136328E-2</v>
      </c>
      <c r="AF90" s="336">
        <f t="shared" si="136"/>
        <v>3.8603777540137232E-2</v>
      </c>
      <c r="AG90" s="336">
        <f t="shared" si="136"/>
        <v>3.852859014584184E-2</v>
      </c>
      <c r="AH90" s="336">
        <f t="shared" si="136"/>
        <v>3.8446220109744224E-2</v>
      </c>
      <c r="AI90" s="336">
        <f t="shared" si="136"/>
        <v>3.8366639412546359E-2</v>
      </c>
      <c r="AJ90" s="336">
        <f t="shared" si="136"/>
        <v>3.8286384339916907E-2</v>
      </c>
      <c r="AK90" s="336">
        <f t="shared" si="136"/>
        <v>3.8200761041629581E-2</v>
      </c>
      <c r="AL90" s="336">
        <f t="shared" si="136"/>
        <v>3.8115872137034282E-2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0.12218501865760367</v>
      </c>
      <c r="N92" s="337">
        <f t="shared" si="137"/>
        <v>0.11499983802924192</v>
      </c>
      <c r="O92" s="337">
        <f t="shared" si="137"/>
        <v>0.118347603460005</v>
      </c>
      <c r="P92" s="337">
        <f t="shared" si="137"/>
        <v>0.11251535370827119</v>
      </c>
      <c r="Q92" s="337">
        <f t="shared" si="137"/>
        <v>0.11711240645794604</v>
      </c>
      <c r="R92" s="337">
        <f t="shared" si="137"/>
        <v>0.11834677866089166</v>
      </c>
      <c r="S92" s="337">
        <f t="shared" si="137"/>
        <v>0.11649514844996696</v>
      </c>
      <c r="T92" s="337">
        <f t="shared" si="137"/>
        <v>0.1133970303822821</v>
      </c>
      <c r="U92" s="337">
        <f t="shared" si="137"/>
        <v>0.11001678024207308</v>
      </c>
      <c r="V92" s="337">
        <f t="shared" si="137"/>
        <v>0.1096563288576515</v>
      </c>
      <c r="W92" s="337">
        <f t="shared" si="137"/>
        <v>0.1006081954076492</v>
      </c>
      <c r="X92" s="337">
        <f t="shared" si="137"/>
        <v>9.9401317090889424E-2</v>
      </c>
      <c r="Y92" s="337">
        <f t="shared" si="137"/>
        <v>9.9584196448789214E-2</v>
      </c>
      <c r="Z92" s="337">
        <f t="shared" si="137"/>
        <v>9.8859125306488521E-2</v>
      </c>
      <c r="AA92" s="337">
        <f t="shared" si="137"/>
        <v>9.802174744464108E-2</v>
      </c>
      <c r="AB92" s="337">
        <f t="shared" si="137"/>
        <v>9.7626253382005049E-2</v>
      </c>
      <c r="AC92" s="337">
        <f t="shared" si="137"/>
        <v>9.7115691603635229E-2</v>
      </c>
      <c r="AD92" s="337">
        <f t="shared" si="137"/>
        <v>9.6449624007929183E-2</v>
      </c>
      <c r="AE92" s="337">
        <f t="shared" ref="AE92:AL92" si="138">AE45/AE$49</f>
        <v>9.5830794079952805E-2</v>
      </c>
      <c r="AF92" s="337">
        <f t="shared" si="138"/>
        <v>9.5243264702729979E-2</v>
      </c>
      <c r="AG92" s="337">
        <f t="shared" si="138"/>
        <v>9.4679621045462084E-2</v>
      </c>
      <c r="AH92" s="337">
        <f t="shared" si="138"/>
        <v>9.407335362148217E-2</v>
      </c>
      <c r="AI92" s="337">
        <f t="shared" si="138"/>
        <v>9.3493731334083119E-2</v>
      </c>
      <c r="AJ92" s="337">
        <f t="shared" si="138"/>
        <v>9.2897912144563707E-2</v>
      </c>
      <c r="AK92" s="337">
        <f t="shared" si="138"/>
        <v>9.2295161226739808E-2</v>
      </c>
      <c r="AL92" s="337">
        <f t="shared" si="138"/>
        <v>9.1697688420351697E-2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2.4347885735534959E-2</v>
      </c>
      <c r="N93" s="336">
        <f t="shared" si="139"/>
        <v>2.267711008644668E-2</v>
      </c>
      <c r="O93" s="336">
        <f t="shared" si="139"/>
        <v>2.2101925898880732E-2</v>
      </c>
      <c r="P93" s="336">
        <f t="shared" si="139"/>
        <v>2.2602153791278098E-2</v>
      </c>
      <c r="Q93" s="336">
        <f t="shared" si="139"/>
        <v>2.406262151893292E-2</v>
      </c>
      <c r="R93" s="336">
        <f t="shared" si="139"/>
        <v>2.4904995005031124E-2</v>
      </c>
      <c r="S93" s="336">
        <f t="shared" si="139"/>
        <v>2.3782806498124736E-2</v>
      </c>
      <c r="T93" s="336">
        <f t="shared" si="139"/>
        <v>2.0889398654890787E-2</v>
      </c>
      <c r="U93" s="336">
        <f t="shared" si="139"/>
        <v>2.2241006262595002E-2</v>
      </c>
      <c r="V93" s="336">
        <f t="shared" si="139"/>
        <v>2.1035409232711688E-2</v>
      </c>
      <c r="W93" s="336">
        <f t="shared" si="139"/>
        <v>1.8168016187794237E-2</v>
      </c>
      <c r="X93" s="336">
        <f t="shared" si="139"/>
        <v>1.5438946754657913E-2</v>
      </c>
      <c r="Y93" s="336">
        <f t="shared" si="139"/>
        <v>1.5325241308216464E-2</v>
      </c>
      <c r="Z93" s="336">
        <f t="shared" si="139"/>
        <v>1.5228942510784821E-2</v>
      </c>
      <c r="AA93" s="336">
        <f t="shared" si="139"/>
        <v>1.5117411157090314E-2</v>
      </c>
      <c r="AB93" s="336">
        <f t="shared" si="139"/>
        <v>1.5003300957227394E-2</v>
      </c>
      <c r="AC93" s="336">
        <f t="shared" si="139"/>
        <v>1.486747553900144E-2</v>
      </c>
      <c r="AD93" s="336">
        <f t="shared" si="139"/>
        <v>1.4714962896793788E-2</v>
      </c>
      <c r="AE93" s="336">
        <f t="shared" ref="AE93:AL93" si="140">AE46/AE$49</f>
        <v>1.4592968498391255E-2</v>
      </c>
      <c r="AF93" s="336">
        <f t="shared" si="140"/>
        <v>1.4470232218696283E-2</v>
      </c>
      <c r="AG93" s="336">
        <f t="shared" si="140"/>
        <v>1.4346043603272629E-2</v>
      </c>
      <c r="AH93" s="336">
        <f t="shared" si="140"/>
        <v>1.4222929377325114E-2</v>
      </c>
      <c r="AI93" s="336">
        <f t="shared" si="140"/>
        <v>1.4105291510951034E-2</v>
      </c>
      <c r="AJ93" s="336">
        <f t="shared" si="140"/>
        <v>1.3991316453584743E-2</v>
      </c>
      <c r="AK93" s="336">
        <f t="shared" si="140"/>
        <v>1.3886092308554027E-2</v>
      </c>
      <c r="AL93" s="336">
        <f t="shared" si="140"/>
        <v>1.378306862874225E-2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9.783713292206872E-2</v>
      </c>
      <c r="N94" s="336">
        <f t="shared" si="141"/>
        <v>9.2322727942795252E-2</v>
      </c>
      <c r="O94" s="336">
        <f t="shared" si="141"/>
        <v>9.624567756112426E-2</v>
      </c>
      <c r="P94" s="336">
        <f t="shared" si="141"/>
        <v>8.9913199916993092E-2</v>
      </c>
      <c r="Q94" s="336">
        <f t="shared" si="141"/>
        <v>9.3049784939013128E-2</v>
      </c>
      <c r="R94" s="336">
        <f t="shared" si="141"/>
        <v>9.3441783655860519E-2</v>
      </c>
      <c r="S94" s="336">
        <f t="shared" si="141"/>
        <v>9.2712341951842234E-2</v>
      </c>
      <c r="T94" s="336">
        <f t="shared" si="141"/>
        <v>9.2507631727391335E-2</v>
      </c>
      <c r="U94" s="336">
        <f t="shared" si="141"/>
        <v>8.7775773979478069E-2</v>
      </c>
      <c r="V94" s="336">
        <f t="shared" si="141"/>
        <v>8.8620919624939828E-2</v>
      </c>
      <c r="W94" s="336">
        <f t="shared" si="141"/>
        <v>8.244017921985497E-2</v>
      </c>
      <c r="X94" s="336">
        <f t="shared" si="141"/>
        <v>8.3962370336231509E-2</v>
      </c>
      <c r="Y94" s="336">
        <f t="shared" si="141"/>
        <v>8.4258955140572744E-2</v>
      </c>
      <c r="Z94" s="336">
        <f t="shared" si="141"/>
        <v>8.3630182795703695E-2</v>
      </c>
      <c r="AA94" s="336">
        <f t="shared" si="141"/>
        <v>8.290433628755077E-2</v>
      </c>
      <c r="AB94" s="336">
        <f t="shared" si="141"/>
        <v>8.2622952424777657E-2</v>
      </c>
      <c r="AC94" s="336">
        <f t="shared" si="141"/>
        <v>8.224821606463377E-2</v>
      </c>
      <c r="AD94" s="336">
        <f t="shared" si="141"/>
        <v>8.1734661111135393E-2</v>
      </c>
      <c r="AE94" s="336">
        <f t="shared" ref="AE94:AL94" si="142">AE47/AE$49</f>
        <v>8.1237825581561549E-2</v>
      </c>
      <c r="AF94" s="336">
        <f t="shared" si="142"/>
        <v>8.0773032484033697E-2</v>
      </c>
      <c r="AG94" s="336">
        <f t="shared" si="142"/>
        <v>8.0333577442189455E-2</v>
      </c>
      <c r="AH94" s="336">
        <f t="shared" si="142"/>
        <v>7.9850424244157073E-2</v>
      </c>
      <c r="AI94" s="336">
        <f t="shared" si="142"/>
        <v>7.9388439823132081E-2</v>
      </c>
      <c r="AJ94" s="336">
        <f t="shared" si="142"/>
        <v>7.8906595690978965E-2</v>
      </c>
      <c r="AK94" s="336">
        <f t="shared" si="142"/>
        <v>7.840906891818579E-2</v>
      </c>
      <c r="AL94" s="336">
        <f t="shared" si="142"/>
        <v>7.7914619791609435E-2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The Marches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The Marches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The Marches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The Marches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The Marches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The Marches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The Marches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The Marches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The Marches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The Marches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The Marches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The Marches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The Marches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4.9506242615795202</v>
      </c>
      <c r="Y4" s="11">
        <f>'Occ T1'!D8-'Occ T1'!C8</f>
        <v>0.94697962046338091</v>
      </c>
      <c r="Z4" s="11">
        <f>'Occ T1'!E8-'Occ T1'!D8</f>
        <v>1.0197820206965744</v>
      </c>
      <c r="AA4" s="11">
        <f>'Occ T1'!F8-'Occ T1'!E8</f>
        <v>5.1605125382270742</v>
      </c>
      <c r="AB4" s="11">
        <f>'Occ T1'!D8-'Occ T1'!B8</f>
        <v>5.8976038820429011</v>
      </c>
      <c r="AC4" s="11">
        <f>'Occ T1'!F8-'Occ T1'!D8</f>
        <v>6.1802945589236487</v>
      </c>
    </row>
    <row r="5" spans="1:29" x14ac:dyDescent="0.2">
      <c r="W5" s="10" t="str">
        <f>name!E5</f>
        <v>Professional occupations</v>
      </c>
      <c r="X5" s="11">
        <f>'Occ T1'!C9-'Occ T1'!B9</f>
        <v>10.364764144090785</v>
      </c>
      <c r="Y5" s="11">
        <f>'Occ T1'!D9-'Occ T1'!C9</f>
        <v>3.3704316178111497</v>
      </c>
      <c r="Z5" s="11">
        <f>'Occ T1'!E9-'Occ T1'!D9</f>
        <v>5.7526052055447252</v>
      </c>
      <c r="AA5" s="11">
        <f>'Occ T1'!F9-'Occ T1'!E9</f>
        <v>9.606912663711455</v>
      </c>
      <c r="AB5" s="11">
        <f>'Occ T1'!D9-'Occ T1'!B9</f>
        <v>13.735195761901934</v>
      </c>
      <c r="AC5" s="11">
        <f>'Occ T1'!F9-'Occ T1'!D9</f>
        <v>15.35951786925618</v>
      </c>
    </row>
    <row r="6" spans="1:29" x14ac:dyDescent="0.2">
      <c r="W6" s="10" t="str">
        <f>name!E6</f>
        <v>Associate professional occupations</v>
      </c>
      <c r="X6" s="11">
        <f>'Occ T1'!C10-'Occ T1'!B10</f>
        <v>4.0660432042458652</v>
      </c>
      <c r="Y6" s="11">
        <f>'Occ T1'!D10-'Occ T1'!C10</f>
        <v>1.5350268596147245</v>
      </c>
      <c r="Z6" s="11">
        <f>'Occ T1'!E10-'Occ T1'!D10</f>
        <v>-1.0911251310953958</v>
      </c>
      <c r="AA6" s="11">
        <f>'Occ T1'!F10-'Occ T1'!E10</f>
        <v>3.9009358137212473</v>
      </c>
      <c r="AB6" s="11">
        <f>'Occ T1'!D10-'Occ T1'!B10</f>
        <v>5.6010700638605897</v>
      </c>
      <c r="AC6" s="11">
        <f>'Occ T1'!F10-'Occ T1'!D10</f>
        <v>2.8098106826258515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-1.3225516175006149</v>
      </c>
      <c r="Y7" s="11">
        <f>'Occ T1'!D11-'Occ T1'!C11</f>
        <v>1.1272808594626156</v>
      </c>
      <c r="Z7" s="11">
        <f>'Occ T1'!E11-'Occ T1'!D11</f>
        <v>-1.9109841200731097</v>
      </c>
      <c r="AA7" s="11">
        <f>'Occ T1'!F11-'Occ T1'!E11</f>
        <v>-3.0934934523783895</v>
      </c>
      <c r="AB7" s="11">
        <f>'Occ T1'!D11-'Occ T1'!B11</f>
        <v>-0.19527075803799931</v>
      </c>
      <c r="AC7" s="11">
        <f>'Occ T1'!F11-'Occ T1'!D11</f>
        <v>-5.0044775724514992</v>
      </c>
    </row>
    <row r="8" spans="1:29" x14ac:dyDescent="0.2">
      <c r="W8" s="10" t="str">
        <f>name!E8</f>
        <v>Skilled trades occupations</v>
      </c>
      <c r="X8" s="11">
        <f>'Occ T1'!C12-'Occ T1'!B12</f>
        <v>2.8524207831233497</v>
      </c>
      <c r="Y8" s="11">
        <f>'Occ T1'!D12-'Occ T1'!C12</f>
        <v>-7.1915170458389568</v>
      </c>
      <c r="Z8" s="11">
        <f>'Occ T1'!E12-'Occ T1'!D12</f>
        <v>-0.38160790145302315</v>
      </c>
      <c r="AA8" s="11">
        <f>'Occ T1'!F12-'Occ T1'!E12</f>
        <v>-2.1771680878728574</v>
      </c>
      <c r="AB8" s="11">
        <f>'Occ T1'!D12-'Occ T1'!B12</f>
        <v>-4.3390962627156071</v>
      </c>
      <c r="AC8" s="11">
        <f>'Occ T1'!F12-'Occ T1'!D12</f>
        <v>-2.5587759893258806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1.5402174262277413E-2</v>
      </c>
      <c r="Y9" s="11">
        <f>'Occ T1'!D13-'Occ T1'!C13</f>
        <v>-1.4072620874172017</v>
      </c>
      <c r="Z9" s="11">
        <f>'Occ T1'!E13-'Occ T1'!D13</f>
        <v>2.1821709139823966</v>
      </c>
      <c r="AA9" s="11">
        <f>'Occ T1'!F13-'Occ T1'!E13</f>
        <v>3.1267689495137461</v>
      </c>
      <c r="AB9" s="11">
        <f>'Occ T1'!D13-'Occ T1'!B13</f>
        <v>-1.3918599131549243</v>
      </c>
      <c r="AC9" s="11">
        <f>'Occ T1'!F13-'Occ T1'!D13</f>
        <v>5.3089398634961427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-0.59873002621192128</v>
      </c>
      <c r="Y10" s="11">
        <f>'Occ T1'!D14-'Occ T1'!C14</f>
        <v>-0.2746937274421235</v>
      </c>
      <c r="Z10" s="11">
        <f>'Occ T1'!E14-'Occ T1'!D14</f>
        <v>0.38885727576345275</v>
      </c>
      <c r="AA10" s="11">
        <f>'Occ T1'!F14-'Occ T1'!E14</f>
        <v>0.67846069484183147</v>
      </c>
      <c r="AB10" s="11">
        <f>'Occ T1'!D14-'Occ T1'!B14</f>
        <v>-0.87342375365404479</v>
      </c>
      <c r="AC10" s="11">
        <f>'Occ T1'!F14-'Occ T1'!D14</f>
        <v>1.0673179706052842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1.4622016060632177</v>
      </c>
      <c r="Y11" s="11">
        <f>'Occ T1'!D15-'Occ T1'!C15</f>
        <v>-3.8538912347995655</v>
      </c>
      <c r="Z11" s="11">
        <f>'Occ T1'!E15-'Occ T1'!D15</f>
        <v>3.7093121978913892</v>
      </c>
      <c r="AA11" s="11">
        <f>'Occ T1'!F15-'Occ T1'!E15</f>
        <v>0.19088052948871237</v>
      </c>
      <c r="AB11" s="11">
        <f>'Occ T1'!D15-'Occ T1'!B15</f>
        <v>-2.3916896287363478</v>
      </c>
      <c r="AC11" s="11">
        <f>'Occ T1'!F15-'Occ T1'!D15</f>
        <v>3.9001927273801016</v>
      </c>
    </row>
    <row r="12" spans="1:29" x14ac:dyDescent="0.2">
      <c r="W12" s="10" t="str">
        <f>name!E12</f>
        <v>Elementary occupations</v>
      </c>
      <c r="X12" s="11">
        <f>'Occ T1'!C16-'Occ T1'!B16</f>
        <v>-0.62817452965258269</v>
      </c>
      <c r="Y12" s="11">
        <f>'Occ T1'!D16-'Occ T1'!C16</f>
        <v>-4.2693548618538415</v>
      </c>
      <c r="Z12" s="11">
        <f>'Occ T1'!E16-'Occ T1'!D16</f>
        <v>-0.11201046125720637</v>
      </c>
      <c r="AA12" s="11">
        <f>'Occ T1'!F16-'Occ T1'!E16</f>
        <v>-0.59380964925301782</v>
      </c>
      <c r="AB12" s="11">
        <f>'Occ T1'!D16-'Occ T1'!B16</f>
        <v>-4.8975293915064242</v>
      </c>
      <c r="AC12" s="11">
        <f>'Occ T1'!F16-'Occ T1'!D16</f>
        <v>-0.7058201105102242</v>
      </c>
    </row>
    <row r="14" spans="1:29" x14ac:dyDescent="0.2">
      <c r="W14" s="10" t="str">
        <f>name!E3</f>
        <v>All occupations</v>
      </c>
      <c r="X14" s="11">
        <f>'Occ T1'!C18-'Occ T1'!B18</f>
        <v>21.161999999999978</v>
      </c>
      <c r="Y14" s="11">
        <f>'Occ T1'!D18-'Occ T1'!C18</f>
        <v>-10.016999999999882</v>
      </c>
      <c r="Z14" s="11">
        <f>'Occ T1'!E18-'Occ T1'!D18</f>
        <v>9.5569999999999027</v>
      </c>
      <c r="AA14" s="11">
        <f>'Occ T1'!F18-'Occ T1'!E18</f>
        <v>16.799999999999727</v>
      </c>
      <c r="AB14" s="11">
        <f>'Occ T1'!D18-'Occ T1'!B18</f>
        <v>11.145000000000095</v>
      </c>
      <c r="AC14" s="11">
        <f>'Occ T1'!F18-'Occ T1'!D18</f>
        <v>26.35699999999963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The Marches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6.1802945589236487</v>
      </c>
      <c r="O3" s="11">
        <f>'Occ T1'!AB64</f>
        <v>3.6263427402458532</v>
      </c>
      <c r="P3" s="11">
        <f>'Occ T1'!Q64</f>
        <v>2.5539518186778452</v>
      </c>
    </row>
    <row r="4" spans="1:16" x14ac:dyDescent="0.2">
      <c r="M4" s="10" t="str">
        <f>name!E5</f>
        <v>Professional occupations</v>
      </c>
      <c r="N4" s="11">
        <f>'Occ T1'!F65</f>
        <v>15.35951786925618</v>
      </c>
      <c r="O4" s="11">
        <f>'Occ T1'!AB65</f>
        <v>9.0371621209854993</v>
      </c>
      <c r="P4" s="11">
        <f>'Occ T1'!Q65</f>
        <v>6.3223557482706596</v>
      </c>
    </row>
    <row r="5" spans="1:16" x14ac:dyDescent="0.2">
      <c r="M5" s="10" t="str">
        <f>name!E6</f>
        <v>Associate professional occupations</v>
      </c>
      <c r="N5" s="11">
        <f>'Occ T1'!F66</f>
        <v>2.8098106826258515</v>
      </c>
      <c r="O5" s="11">
        <f>'Occ T1'!AB66</f>
        <v>3.4312020749458441</v>
      </c>
      <c r="P5" s="11">
        <f>'Occ T1'!Q66</f>
        <v>-0.62139139231997831</v>
      </c>
    </row>
    <row r="6" spans="1:16" x14ac:dyDescent="0.2">
      <c r="M6" s="10" t="str">
        <f>name!E7</f>
        <v>Administrative and secretarial occupations</v>
      </c>
      <c r="N6" s="11">
        <f>'Occ T1'!F67</f>
        <v>-5.0044775724514992</v>
      </c>
      <c r="O6" s="11">
        <f>'Occ T1'!AB67</f>
        <v>-6.3783913325347754</v>
      </c>
      <c r="P6" s="11">
        <f>'Occ T1'!Q67</f>
        <v>1.3739137600833207</v>
      </c>
    </row>
    <row r="7" spans="1:16" x14ac:dyDescent="0.2">
      <c r="M7" s="10" t="str">
        <f>name!E8</f>
        <v>Skilled trades occupations</v>
      </c>
      <c r="N7" s="11">
        <f>'Occ T1'!F68</f>
        <v>-2.5587759893258806</v>
      </c>
      <c r="O7" s="11">
        <f>'Occ T1'!AB68</f>
        <v>0.89656774785299476</v>
      </c>
      <c r="P7" s="11">
        <f>'Occ T1'!Q68</f>
        <v>-3.455343737178886</v>
      </c>
    </row>
    <row r="8" spans="1:16" x14ac:dyDescent="0.2">
      <c r="M8" s="10" t="str">
        <f>name!E9</f>
        <v>Caring, leisure and other service occupations</v>
      </c>
      <c r="N8" s="11">
        <f>'Occ T1'!F69</f>
        <v>5.3089398634961427</v>
      </c>
      <c r="O8" s="11">
        <f>'Occ T1'!AB69</f>
        <v>4.0463340446156728</v>
      </c>
      <c r="P8" s="11">
        <f>'Occ T1'!Q69</f>
        <v>1.2626058188805205</v>
      </c>
    </row>
    <row r="9" spans="1:16" x14ac:dyDescent="0.2">
      <c r="M9" s="10" t="str">
        <f>name!E10</f>
        <v>Sales and customer service occupations</v>
      </c>
      <c r="N9" s="11">
        <f>'Occ T1'!F70</f>
        <v>1.0673179706052842</v>
      </c>
      <c r="O9" s="11">
        <f>'Occ T1'!AB70</f>
        <v>2.4917543526825625E-3</v>
      </c>
      <c r="P9" s="11">
        <f>'Occ T1'!Q70</f>
        <v>1.0648262162526443</v>
      </c>
    </row>
    <row r="10" spans="1:16" x14ac:dyDescent="0.2">
      <c r="M10" s="10" t="str">
        <f>name!E11</f>
        <v>Process, plant and machine operatives</v>
      </c>
      <c r="N10" s="11">
        <f>'Occ T1'!F71</f>
        <v>3.9001927273801016</v>
      </c>
      <c r="O10" s="11">
        <f>'Occ T1'!AB71</f>
        <v>1.3226615681109779</v>
      </c>
      <c r="P10" s="11">
        <f>'Occ T1'!Q71</f>
        <v>2.5775311592691779</v>
      </c>
    </row>
    <row r="11" spans="1:16" x14ac:dyDescent="0.2">
      <c r="M11" s="10" t="str">
        <f>name!E12</f>
        <v>Elementary occupations</v>
      </c>
      <c r="N11" s="11">
        <f>'Occ T1'!F72</f>
        <v>-0.7058201105102242</v>
      </c>
      <c r="O11" s="11">
        <f>'Occ T1'!AB72</f>
        <v>-0.7108829949439528</v>
      </c>
      <c r="P11" s="11">
        <f>'Occ T1'!Q72</f>
        <v>5.0628844337516909E-3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26.35699999999963</v>
      </c>
      <c r="O13" s="11">
        <f>'Occ T1'!AB74</f>
        <v>15.273487723630836</v>
      </c>
      <c r="P13" s="11">
        <f>'Occ T1'!Q74</f>
        <v>11.083512276369078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The Marches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0.72881876523369993</v>
      </c>
      <c r="O3" s="11">
        <f>'Occ T5'!H44</f>
        <v>1.4892324373913119</v>
      </c>
      <c r="P3" s="11">
        <f>'Occ T5'!G44</f>
        <v>3.9622433562986927</v>
      </c>
    </row>
    <row r="4" spans="1:16" x14ac:dyDescent="0.2">
      <c r="M4" s="10" t="str">
        <f>name!E5</f>
        <v>Professional occupations</v>
      </c>
      <c r="N4" s="11">
        <f>'Occ T5'!I45</f>
        <v>-0.4317342754207516</v>
      </c>
      <c r="O4" s="11">
        <f>'Occ T5'!H45</f>
        <v>4.0258142364140213</v>
      </c>
      <c r="P4" s="11">
        <f>'Occ T5'!G45</f>
        <v>11.765437908262889</v>
      </c>
    </row>
    <row r="5" spans="1:16" x14ac:dyDescent="0.2">
      <c r="M5" s="10" t="str">
        <f>name!E6</f>
        <v>Associate professional occupations</v>
      </c>
      <c r="N5" s="11">
        <f>'Occ T5'!I46</f>
        <v>1.0288423120923262E-2</v>
      </c>
      <c r="O5" s="11">
        <f>'Occ T5'!H46</f>
        <v>0.90156358254106195</v>
      </c>
      <c r="P5" s="11">
        <f>'Occ T5'!G46</f>
        <v>1.8979586769638992</v>
      </c>
    </row>
    <row r="6" spans="1:16" x14ac:dyDescent="0.2">
      <c r="M6" s="10" t="str">
        <f>name!E7</f>
        <v>Administrative and secretarial occupations</v>
      </c>
      <c r="N6" s="11">
        <f>'Occ T5'!I47</f>
        <v>-7.6854229538095842E-2</v>
      </c>
      <c r="O6" s="11">
        <f>'Occ T5'!H47</f>
        <v>-2.2769607658677185</v>
      </c>
      <c r="P6" s="11">
        <f>'Occ T5'!G47</f>
        <v>-2.6506625770456367</v>
      </c>
    </row>
    <row r="7" spans="1:16" x14ac:dyDescent="0.2">
      <c r="M7" s="10" t="str">
        <f>name!E8</f>
        <v>Skilled trades occupations</v>
      </c>
      <c r="N7" s="11">
        <f>'Occ T5'!I48</f>
        <v>0.24888847239903455</v>
      </c>
      <c r="O7" s="11">
        <f>'Occ T5'!H48</f>
        <v>0.60673034328866349</v>
      </c>
      <c r="P7" s="11">
        <f>'Occ T5'!G48</f>
        <v>-3.414394805013572</v>
      </c>
    </row>
    <row r="8" spans="1:16" x14ac:dyDescent="0.2">
      <c r="M8" s="10" t="str">
        <f>name!E9</f>
        <v>Caring, leisure and other service occupations</v>
      </c>
      <c r="N8" s="11">
        <f>'Occ T5'!I49</f>
        <v>0.69241485788612067</v>
      </c>
      <c r="O8" s="11">
        <f>'Occ T5'!H49</f>
        <v>1.3760086271150449</v>
      </c>
      <c r="P8" s="11">
        <f>'Occ T5'!G49</f>
        <v>3.2405163784950055</v>
      </c>
    </row>
    <row r="9" spans="1:16" x14ac:dyDescent="0.2">
      <c r="M9" s="10" t="str">
        <f>name!E10</f>
        <v>Sales and customer service occupations</v>
      </c>
      <c r="N9" s="11">
        <f>'Occ T5'!I50</f>
        <v>-0.14391704982208697</v>
      </c>
      <c r="O9" s="11">
        <f>'Occ T5'!H50</f>
        <v>0.47447675204534967</v>
      </c>
      <c r="P9" s="11">
        <f>'Occ T5'!G50</f>
        <v>0.73675826838205261</v>
      </c>
    </row>
    <row r="10" spans="1:16" x14ac:dyDescent="0.2">
      <c r="M10" s="10" t="str">
        <f>name!E11</f>
        <v>Process, plant and machine operatives</v>
      </c>
      <c r="N10" s="11">
        <f>'Occ T5'!I51</f>
        <v>0.93526550583323553</v>
      </c>
      <c r="O10" s="11">
        <f>'Occ T5'!H51</f>
        <v>1.4829669014283144</v>
      </c>
      <c r="P10" s="11">
        <f>'Occ T5'!G51</f>
        <v>1.4819603201185814</v>
      </c>
    </row>
    <row r="11" spans="1:16" x14ac:dyDescent="0.2">
      <c r="M11" s="10" t="str">
        <f>name!E12</f>
        <v>Elementary occupations</v>
      </c>
      <c r="N11" s="11">
        <f>'Occ T5'!I52</f>
        <v>1.0778536529726672</v>
      </c>
      <c r="O11" s="11">
        <f>'Occ T5'!H52</f>
        <v>-0.82217546808633202</v>
      </c>
      <c r="P11" s="11">
        <f>'Occ T5'!G52</f>
        <v>-0.96149829539653098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3.0410241226647443</v>
      </c>
      <c r="O13" s="11">
        <f>'Occ T5'!H54</f>
        <v>7.257656646269723</v>
      </c>
      <c r="P13" s="11">
        <f>'Occ T5'!G54</f>
        <v>16.058319231065383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0.33355427677014227</v>
      </c>
      <c r="O18" s="11">
        <f>'Occ T5'!AN44</f>
        <v>0.61359409249951646</v>
      </c>
      <c r="P18" s="11">
        <f>'Occ T5'!AM44</f>
        <v>2.6791943709761821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4.6071537148829833E-2</v>
      </c>
      <c r="O19" s="11">
        <f>'Occ T5'!AN45</f>
        <v>2.9479791972466511</v>
      </c>
      <c r="P19" s="11">
        <f>'Occ T5'!AM45</f>
        <v>6.0431113865900379</v>
      </c>
    </row>
    <row r="20" spans="13:16" x14ac:dyDescent="0.2">
      <c r="M20" s="10" t="str">
        <f t="shared" si="0"/>
        <v>Associate professional occupations</v>
      </c>
      <c r="N20" s="11">
        <f>'Occ T5'!AO46</f>
        <v>4.0248222341310758E-2</v>
      </c>
      <c r="O20" s="11">
        <f>'Occ T5'!AN46</f>
        <v>1.0250329710478026</v>
      </c>
      <c r="P20" s="11">
        <f>'Occ T5'!AM46</f>
        <v>2.365920881556729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-0.27307941883746467</v>
      </c>
      <c r="O21" s="11">
        <f>'Occ T5'!AN47</f>
        <v>-2.5173375966305453</v>
      </c>
      <c r="P21" s="11">
        <f>'Occ T5'!AM47</f>
        <v>-3.5879743170667755</v>
      </c>
    </row>
    <row r="22" spans="13:16" x14ac:dyDescent="0.2">
      <c r="M22" s="10" t="str">
        <f t="shared" si="0"/>
        <v>Skilled trades occupations</v>
      </c>
      <c r="N22" s="11">
        <f>'Occ T5'!AO48</f>
        <v>0.37718475792686945</v>
      </c>
      <c r="O22" s="11">
        <f>'Occ T5'!AN48</f>
        <v>0.15012208369449764</v>
      </c>
      <c r="P22" s="11">
        <f>'Occ T5'!AM48</f>
        <v>0.36926090623162566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0.42520712149581108</v>
      </c>
      <c r="O23" s="11">
        <f>'Occ T5'!AN49</f>
        <v>1.0550753858552291</v>
      </c>
      <c r="P23" s="11">
        <f>'Occ T5'!AM49</f>
        <v>2.5660515372646167</v>
      </c>
    </row>
    <row r="24" spans="13:16" x14ac:dyDescent="0.2">
      <c r="M24" s="10" t="str">
        <f t="shared" si="0"/>
        <v>Sales and customer service occupations</v>
      </c>
      <c r="N24" s="11">
        <f>'Occ T5'!AO50</f>
        <v>-7.2079666511217222E-2</v>
      </c>
      <c r="O24" s="11">
        <f>'Occ T5'!AN50</f>
        <v>6.9120350781538775E-2</v>
      </c>
      <c r="P24" s="11">
        <f>'Occ T5'!AM50</f>
        <v>5.4510700823486857E-3</v>
      </c>
    </row>
    <row r="25" spans="13:16" x14ac:dyDescent="0.2">
      <c r="M25" s="10" t="str">
        <f t="shared" si="0"/>
        <v>Process, plant and machine operatives</v>
      </c>
      <c r="N25" s="11">
        <f>'Occ T5'!AO51</f>
        <v>6.7745874303426157E-2</v>
      </c>
      <c r="O25" s="11">
        <f>'Occ T5'!AN51</f>
        <v>0.77101604568221416</v>
      </c>
      <c r="P25" s="11">
        <f>'Occ T5'!AM51</f>
        <v>0.48389964812533837</v>
      </c>
    </row>
    <row r="26" spans="13:16" x14ac:dyDescent="0.2">
      <c r="M26" s="10" t="str">
        <f t="shared" si="0"/>
        <v>Elementary occupations</v>
      </c>
      <c r="N26" s="11">
        <f>'Occ T5'!AO52</f>
        <v>0.3043820632267813</v>
      </c>
      <c r="O26" s="11">
        <f>'Occ T5'!AN52</f>
        <v>-0.87553170852551432</v>
      </c>
      <c r="P26" s="11">
        <f>'Occ T5'!AM52</f>
        <v>-0.13973334964521422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1.2492347678644879</v>
      </c>
      <c r="O28" s="11">
        <f>'Occ T5'!AN54</f>
        <v>3.2390708216513815</v>
      </c>
      <c r="P28" s="11">
        <f>'Occ T5'!AM54</f>
        <v>10.785182134114905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0.39526448846355544</v>
      </c>
      <c r="O33" s="11">
        <f>'Occ T5'!X44</f>
        <v>0.87563834489179593</v>
      </c>
      <c r="P33" s="11">
        <f>'Occ T5'!W44</f>
        <v>1.2830489853225018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-0.4778058125695841</v>
      </c>
      <c r="O34" s="11">
        <f>'Occ T5'!X45</f>
        <v>1.0778350391673688</v>
      </c>
      <c r="P34" s="11">
        <f>'Occ T5'!W45</f>
        <v>5.7223265216728585</v>
      </c>
    </row>
    <row r="35" spans="1:16" x14ac:dyDescent="0.2">
      <c r="M35" s="10" t="str">
        <f t="shared" si="1"/>
        <v>Associate professional occupations</v>
      </c>
      <c r="N35" s="11">
        <f>'Occ T5'!Y46</f>
        <v>-2.9959799220393268E-2</v>
      </c>
      <c r="O35" s="11">
        <f>'Occ T5'!X46</f>
        <v>-0.12346938850674105</v>
      </c>
      <c r="P35" s="11">
        <f>'Occ T5'!W46</f>
        <v>-0.46796220459283688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0.19622518929936816</v>
      </c>
      <c r="O36" s="11">
        <f>'Occ T5'!X47</f>
        <v>0.24037683076282557</v>
      </c>
      <c r="P36" s="11">
        <f>'Occ T5'!W47</f>
        <v>0.93731174002113704</v>
      </c>
    </row>
    <row r="37" spans="1:16" x14ac:dyDescent="0.2">
      <c r="M37" s="10" t="str">
        <f t="shared" si="1"/>
        <v>Skilled trades occupations</v>
      </c>
      <c r="N37" s="11">
        <f>'Occ T5'!Y48</f>
        <v>-0.128296285527842</v>
      </c>
      <c r="O37" s="11">
        <f>'Occ T5'!X48</f>
        <v>0.45660825959416362</v>
      </c>
      <c r="P37" s="11">
        <f>'Occ T5'!W48</f>
        <v>-3.7836557112451956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0.26720773639030987</v>
      </c>
      <c r="O38" s="11">
        <f>'Occ T5'!X49</f>
        <v>0.32093324125981804</v>
      </c>
      <c r="P38" s="11">
        <f>'Occ T5'!W49</f>
        <v>0.67446484123038974</v>
      </c>
    </row>
    <row r="39" spans="1:16" x14ac:dyDescent="0.2">
      <c r="M39" s="10" t="str">
        <f t="shared" si="1"/>
        <v>Sales and customer service occupations</v>
      </c>
      <c r="N39" s="11">
        <f>'Occ T5'!Y50</f>
        <v>-7.1837383310869196E-2</v>
      </c>
      <c r="O39" s="11">
        <f>'Occ T5'!X50</f>
        <v>0.40535640126380557</v>
      </c>
      <c r="P39" s="11">
        <f>'Occ T5'!W50</f>
        <v>0.73130719829971103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The Marches</v>
      </c>
      <c r="M40" s="10" t="str">
        <f t="shared" si="1"/>
        <v>Process, plant and machine operatives</v>
      </c>
      <c r="N40" s="11">
        <f>'Occ T5'!Y51</f>
        <v>0.86751963152980904</v>
      </c>
      <c r="O40" s="11">
        <f>'Occ T5'!X51</f>
        <v>0.71195085574609296</v>
      </c>
      <c r="P40" s="11">
        <f>'Occ T5'!W51</f>
        <v>0.99806067199326876</v>
      </c>
    </row>
    <row r="41" spans="1:16" x14ac:dyDescent="0.2">
      <c r="M41" s="10" t="str">
        <f t="shared" si="1"/>
        <v>Elementary occupations</v>
      </c>
      <c r="N41" s="11">
        <f>'Occ T5'!Y52</f>
        <v>0.77347158974588526</v>
      </c>
      <c r="O41" s="11">
        <f>'Occ T5'!X52</f>
        <v>5.3356240439175195E-2</v>
      </c>
      <c r="P41" s="11">
        <f>'Occ T5'!W52</f>
        <v>-0.82176494575131009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1.7917893548002297</v>
      </c>
      <c r="O43" s="11">
        <f>'Occ T5'!X54</f>
        <v>4.0185858246183059</v>
      </c>
      <c r="P43" s="11">
        <f>'Occ T5'!W54</f>
        <v>5.2731370969505207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The Marches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The Marches, The Marches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3.4989800254562651</v>
      </c>
      <c r="C5" s="11">
        <f>HLOOKUP(C$3,'Qual F1'!$M$4:$BW$14,11,FALSE)</f>
        <v>5.0062834936183913</v>
      </c>
      <c r="D5" s="11">
        <f>HLOOKUP(D$3,'Qual F1'!$M$4:$BW$14,11,FALSE)</f>
        <v>4.8630470476176813</v>
      </c>
      <c r="E5" s="11">
        <f>HLOOKUP(E$3,'Qual F1'!$M$4:$BW$14,11,FALSE)</f>
        <v>6.2967837485743443</v>
      </c>
      <c r="F5" s="11">
        <f>HLOOKUP(F$3,'Qual F1'!$M$4:$BW$14,11,FALSE)</f>
        <v>9.3439481193804017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23.403663335713325</v>
      </c>
      <c r="C6" s="11">
        <f>HLOOKUP(C$3,'Qual F1'!$M$4:$BW$14,10,FALSE)</f>
        <v>34.019683856164477</v>
      </c>
      <c r="D6" s="11">
        <f>HLOOKUP(D$3,'Qual F1'!$M$4:$BW$14,10,FALSE)</f>
        <v>33.897105638091595</v>
      </c>
      <c r="E6" s="11">
        <f>HLOOKUP(E$3,'Qual F1'!$M$4:$BW$14,10,FALSE)</f>
        <v>43.234696384878532</v>
      </c>
      <c r="F6" s="11">
        <f>HLOOKUP(F$3,'Qual F1'!$M$4:$BW$14,10,FALSE)</f>
        <v>64.779195120224031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57.141830538286946</v>
      </c>
      <c r="C7" s="11">
        <f>HLOOKUP(C$3,'Qual F1'!$M$4:$BW$14,9,FALSE)</f>
        <v>59.14393323194043</v>
      </c>
      <c r="D7" s="11">
        <f>HLOOKUP(D$3,'Qual F1'!$M$4:$BW$14,9,FALSE)</f>
        <v>65.775272333375966</v>
      </c>
      <c r="E7" s="11">
        <f>HLOOKUP(E$3,'Qual F1'!$M$4:$BW$14,9,FALSE)</f>
        <v>70.491595497836713</v>
      </c>
      <c r="F7" s="11">
        <f>HLOOKUP(F$3,'Qual F1'!$M$4:$BW$14,9,FALSE)</f>
        <v>82.486342493663429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18.394730400627438</v>
      </c>
      <c r="C8" s="11">
        <f>HLOOKUP(C$3,'Qual F1'!$M$4:$BW$14,8,FALSE)</f>
        <v>17.303760862718349</v>
      </c>
      <c r="D8" s="11">
        <f>HLOOKUP(D$3,'Qual F1'!$M$4:$BW$14,8,FALSE)</f>
        <v>19.287755084489923</v>
      </c>
      <c r="E8" s="11">
        <f>HLOOKUP(E$3,'Qual F1'!$M$4:$BW$14,8,FALSE)</f>
        <v>19.122463989055944</v>
      </c>
      <c r="F8" s="11">
        <f>HLOOKUP(F$3,'Qual F1'!$M$4:$BW$14,8,FALSE)</f>
        <v>21.619354392441682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18.267255054476625</v>
      </c>
      <c r="C9" s="11">
        <f>HLOOKUP(C$3,'Qual F1'!$M$4:$BW$14,7,FALSE)</f>
        <v>18.123696402780237</v>
      </c>
      <c r="D9" s="11">
        <f>HLOOKUP(D$3,'Qual F1'!$M$4:$BW$14,7,FALSE)</f>
        <v>19.605973432205261</v>
      </c>
      <c r="E9" s="11">
        <f>HLOOKUP(E$3,'Qual F1'!$M$4:$BW$14,7,FALSE)</f>
        <v>20.511952435097143</v>
      </c>
      <c r="F9" s="11">
        <f>HLOOKUP(F$3,'Qual F1'!$M$4:$BW$14,7,FALSE)</f>
        <v>24.02670333815087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66.543461650265243</v>
      </c>
      <c r="C10" s="11">
        <f>HLOOKUP(C$3,'Qual F1'!$M$4:$BW$14,6,FALSE)</f>
        <v>75.561964651865324</v>
      </c>
      <c r="D10" s="11">
        <f>HLOOKUP(D$3,'Qual F1'!$M$4:$BW$14,6,FALSE)</f>
        <v>71.66260760194524</v>
      </c>
      <c r="E10" s="11">
        <f>HLOOKUP(E$3,'Qual F1'!$M$4:$BW$14,6,FALSE)</f>
        <v>74.76857042734423</v>
      </c>
      <c r="F10" s="11">
        <f>HLOOKUP(F$3,'Qual F1'!$M$4:$BW$14,6,FALSE)</f>
        <v>76.119668850373699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74.278980321823781</v>
      </c>
      <c r="C11" s="11">
        <f>HLOOKUP(C$3,'Qual F1'!$M$4:$BW$14,5,FALSE)</f>
        <v>80.299123487820552</v>
      </c>
      <c r="D11" s="11">
        <f>HLOOKUP(D$3,'Qual F1'!$M$4:$BW$14,5,FALSE)</f>
        <v>69.136054266029561</v>
      </c>
      <c r="E11" s="11">
        <f>HLOOKUP(E$3,'Qual F1'!$M$4:$BW$14,5,FALSE)</f>
        <v>73.238774549960937</v>
      </c>
      <c r="F11" s="11">
        <f>HLOOKUP(F$3,'Qual F1'!$M$4:$BW$14,5,FALSE)</f>
        <v>65.552701213391302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49.291587035848487</v>
      </c>
      <c r="C12" s="11">
        <f>HLOOKUP(C$3,'Qual F1'!$M$4:$BW$14,4,FALSE)</f>
        <v>46.885164665734251</v>
      </c>
      <c r="D12" s="11">
        <f>HLOOKUP(D$3,'Qual F1'!$M$4:$BW$14,4,FALSE)</f>
        <v>42.573080778659907</v>
      </c>
      <c r="E12" s="11">
        <f>HLOOKUP(E$3,'Qual F1'!$M$4:$BW$14,4,FALSE)</f>
        <v>37.118570327861761</v>
      </c>
      <c r="F12" s="11">
        <f>HLOOKUP(F$3,'Qual F1'!$M$4:$BW$14,4,FALSE)</f>
        <v>23.255383677640069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28.485511637502263</v>
      </c>
      <c r="C13" s="11">
        <f>HLOOKUP(C$3,'Qual F1'!$M$4:$BW$14,3,FALSE)</f>
        <v>24.124389347358083</v>
      </c>
      <c r="D13" s="11">
        <f>HLOOKUP(D$3,'Qual F1'!$M$4:$BW$14,3,FALSE)</f>
        <v>23.650103817585062</v>
      </c>
      <c r="E13" s="11">
        <f>HLOOKUP(E$3,'Qual F1'!$M$4:$BW$14,3,FALSE)</f>
        <v>15.224592639390579</v>
      </c>
      <c r="F13" s="11">
        <f>HLOOKUP(F$3,'Qual F1'!$M$4:$BW$14,3,FALSE)</f>
        <v>9.6247027947341692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339.30600000000032</v>
      </c>
      <c r="C15" s="11">
        <f t="shared" ref="C15:F15" si="0">SUM(C5:C13)</f>
        <v>360.46800000000007</v>
      </c>
      <c r="D15" s="11">
        <f t="shared" si="0"/>
        <v>350.45100000000025</v>
      </c>
      <c r="E15" s="11">
        <f t="shared" si="0"/>
        <v>360.00800000000027</v>
      </c>
      <c r="F15" s="11">
        <f t="shared" si="0"/>
        <v>376.80799999999959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1.031216667390574</v>
      </c>
      <c r="C19" s="18">
        <f t="shared" si="1"/>
        <v>1.388828826308685</v>
      </c>
      <c r="D19" s="18">
        <f t="shared" si="1"/>
        <v>1.3876539224078908</v>
      </c>
      <c r="E19" s="18">
        <f t="shared" si="1"/>
        <v>1.7490677286544576</v>
      </c>
      <c r="F19" s="18">
        <f t="shared" si="1"/>
        <v>2.479763730966543</v>
      </c>
      <c r="G19" s="11"/>
    </row>
    <row r="20" spans="1:7" x14ac:dyDescent="0.2">
      <c r="A20" t="str">
        <f>$A6</f>
        <v>RQF7 Other higher degree</v>
      </c>
      <c r="B20" s="18">
        <f t="shared" si="1"/>
        <v>6.8975094268045076</v>
      </c>
      <c r="C20" s="18">
        <f t="shared" si="1"/>
        <v>9.4376432460480455</v>
      </c>
      <c r="D20" s="18">
        <f t="shared" si="1"/>
        <v>9.672423716323129</v>
      </c>
      <c r="E20" s="18">
        <f t="shared" si="1"/>
        <v>12.009371009777144</v>
      </c>
      <c r="F20" s="18">
        <f t="shared" si="1"/>
        <v>17.191565762994443</v>
      </c>
      <c r="G20" s="11"/>
    </row>
    <row r="21" spans="1:7" x14ac:dyDescent="0.2">
      <c r="A21" t="str">
        <f>$A7</f>
        <v>RQF6 First degree</v>
      </c>
      <c r="B21" s="18">
        <f t="shared" si="1"/>
        <v>16.840795782652503</v>
      </c>
      <c r="C21" s="18">
        <f t="shared" si="1"/>
        <v>16.407540539504318</v>
      </c>
      <c r="D21" s="18">
        <f t="shared" si="1"/>
        <v>18.768750077293522</v>
      </c>
      <c r="E21" s="18">
        <f t="shared" si="1"/>
        <v>19.580563625762945</v>
      </c>
      <c r="F21" s="18">
        <f t="shared" si="1"/>
        <v>21.890815081862254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5.4212806141439938</v>
      </c>
      <c r="C22" s="18">
        <f t="shared" si="3"/>
        <v>4.800359771940462</v>
      </c>
      <c r="D22" s="18">
        <f t="shared" si="3"/>
        <v>5.5036952625302566</v>
      </c>
      <c r="E22" s="18">
        <f t="shared" si="3"/>
        <v>5.3116775152374203</v>
      </c>
      <c r="F22" s="18">
        <f t="shared" si="3"/>
        <v>5.7374987772132506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5.3837111794299561</v>
      </c>
      <c r="C23" s="18">
        <f t="shared" si="4"/>
        <v>5.0278239407604088</v>
      </c>
      <c r="D23" s="18">
        <f t="shared" si="4"/>
        <v>5.5944977849129396</v>
      </c>
      <c r="E23" s="18">
        <f t="shared" si="4"/>
        <v>5.6976379511280655</v>
      </c>
      <c r="F23" s="18">
        <f t="shared" si="4"/>
        <v>6.3763782451940765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19.61163718008676</v>
      </c>
      <c r="C24" s="18">
        <f t="shared" si="5"/>
        <v>20.962183786595567</v>
      </c>
      <c r="D24" s="18">
        <f t="shared" si="5"/>
        <v>20.448681157121875</v>
      </c>
      <c r="E24" s="18">
        <f t="shared" si="5"/>
        <v>20.768585816799675</v>
      </c>
      <c r="F24" s="18">
        <f t="shared" si="5"/>
        <v>20.201181729255691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21.891443216985174</v>
      </c>
      <c r="C25" s="18">
        <f t="shared" si="6"/>
        <v>22.27635282128248</v>
      </c>
      <c r="D25" s="18">
        <f t="shared" si="6"/>
        <v>19.727737762491621</v>
      </c>
      <c r="E25" s="18">
        <f t="shared" si="6"/>
        <v>20.343651960501123</v>
      </c>
      <c r="F25" s="18">
        <f t="shared" si="6"/>
        <v>17.396844338069091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14.527178132968011</v>
      </c>
      <c r="C26" s="18">
        <f>C12/C$15*100</f>
        <v>13.006748079090027</v>
      </c>
      <c r="D26" s="18">
        <f t="shared" si="7"/>
        <v>12.148083691774278</v>
      </c>
      <c r="E26" s="18">
        <f t="shared" si="7"/>
        <v>10.310484858075858</v>
      </c>
      <c r="F26" s="18">
        <f t="shared" si="7"/>
        <v>6.1716799212437357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8.3952277995385387</v>
      </c>
      <c r="C27" s="18">
        <f>C13/C$15*100</f>
        <v>6.6925189884700105</v>
      </c>
      <c r="D27" s="18">
        <f t="shared" si="8"/>
        <v>6.7484766251444697</v>
      </c>
      <c r="E27" s="18">
        <f t="shared" si="8"/>
        <v>4.2289595340632893</v>
      </c>
      <c r="F27" s="18">
        <f t="shared" si="8"/>
        <v>2.5542724132009349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9.3688118110746732</v>
      </c>
      <c r="C33" s="18">
        <f t="shared" si="9"/>
        <v>-2.8611333374008119</v>
      </c>
      <c r="D33" s="18">
        <f t="shared" si="9"/>
        <v>5.3033194284021645</v>
      </c>
      <c r="E33" s="18">
        <f t="shared" si="9"/>
        <v>4.0258238607540742</v>
      </c>
      <c r="F33" s="18">
        <f>IF(F$3-D$3 &lt;&gt; 0,(EXP(LN(F5/D5)/(F$3-D$3))-1)*100,0)</f>
        <v>4.4499243613637995</v>
      </c>
    </row>
    <row r="34" spans="1:6" x14ac:dyDescent="0.2">
      <c r="A34" t="str">
        <f>$A20</f>
        <v>RQF7 Other higher degree</v>
      </c>
      <c r="B34" s="18">
        <f t="shared" si="9"/>
        <v>9.8023431233654534</v>
      </c>
      <c r="C34" s="18">
        <f t="shared" si="9"/>
        <v>-0.36031557080642429</v>
      </c>
      <c r="D34" s="18">
        <f t="shared" si="9"/>
        <v>4.9866212855377734</v>
      </c>
      <c r="E34" s="18">
        <f t="shared" si="9"/>
        <v>4.1262704775722359</v>
      </c>
      <c r="F34" s="18">
        <f t="shared" ref="F34:F43" si="10">IF(F$3-D$3 &lt;&gt; 0,(EXP(LN(F6/D6)/(F$3-D$3))-1)*100,0)</f>
        <v>4.4122678293465611</v>
      </c>
    </row>
    <row r="35" spans="1:6" x14ac:dyDescent="0.2">
      <c r="A35" t="str">
        <f>$A21</f>
        <v>RQF6 First degree</v>
      </c>
      <c r="B35" s="18">
        <f t="shared" si="9"/>
        <v>0.86465642018265232</v>
      </c>
      <c r="C35" s="18">
        <f t="shared" si="9"/>
        <v>11.212205105517592</v>
      </c>
      <c r="D35" s="18">
        <f t="shared" si="9"/>
        <v>1.3946258769986342</v>
      </c>
      <c r="E35" s="18">
        <f t="shared" si="9"/>
        <v>1.5838037377674308</v>
      </c>
      <c r="F35" s="18">
        <f t="shared" si="10"/>
        <v>1.5207052655344055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-1.5168866802183545</v>
      </c>
      <c r="C36" s="18">
        <f t="shared" ref="C36:E36" si="12">IF(D$3-C$3 &lt;&gt; 0,(EXP(LN(D8/C8)/(D$3-C$3))-1)*100,0)</f>
        <v>11.46568215725965</v>
      </c>
      <c r="D36" s="18">
        <f t="shared" si="12"/>
        <v>-0.1719854140892596</v>
      </c>
      <c r="E36" s="18">
        <f t="shared" si="12"/>
        <v>1.2348134481745543</v>
      </c>
      <c r="F36" s="18">
        <f t="shared" si="10"/>
        <v>0.7636914085429769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-0.19705160364477114</v>
      </c>
      <c r="C37" s="18">
        <f t="shared" si="13"/>
        <v>8.1786683934831128</v>
      </c>
      <c r="D37" s="18">
        <f t="shared" si="13"/>
        <v>0.90756310657607031</v>
      </c>
      <c r="E37" s="18">
        <f t="shared" si="13"/>
        <v>1.5941540787564268</v>
      </c>
      <c r="F37" s="18">
        <f t="shared" si="10"/>
        <v>1.3647729100739969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3.2284634514020194</v>
      </c>
      <c r="C38" s="18">
        <f t="shared" si="14"/>
        <v>-5.160475998586711</v>
      </c>
      <c r="D38" s="18">
        <f t="shared" si="14"/>
        <v>0.85218087302301182</v>
      </c>
      <c r="E38" s="18">
        <f t="shared" si="14"/>
        <v>0.17925123158080147</v>
      </c>
      <c r="F38" s="18">
        <f t="shared" si="10"/>
        <v>0.40306072906879375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1.9673699975319536</v>
      </c>
      <c r="C39" s="18">
        <f t="shared" si="15"/>
        <v>-13.901856878281071</v>
      </c>
      <c r="D39" s="18">
        <f t="shared" si="15"/>
        <v>1.159644818030503</v>
      </c>
      <c r="E39" s="18">
        <f t="shared" si="15"/>
        <v>-1.1025822086129566</v>
      </c>
      <c r="F39" s="18">
        <f t="shared" si="10"/>
        <v>-0.35418425792901331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-1.2435065373892717</v>
      </c>
      <c r="C40" s="18">
        <f t="shared" si="16"/>
        <v>-9.1971179323292578</v>
      </c>
      <c r="D40" s="18">
        <f t="shared" si="16"/>
        <v>-2.7048409564472742</v>
      </c>
      <c r="E40" s="18">
        <f t="shared" si="16"/>
        <v>-4.5681755084620796</v>
      </c>
      <c r="F40" s="18">
        <f t="shared" si="10"/>
        <v>-3.9510631656438089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-4.0691978037630356</v>
      </c>
      <c r="C41" s="18">
        <f t="shared" si="17"/>
        <v>-1.9660001459268495</v>
      </c>
      <c r="D41" s="18">
        <f t="shared" si="17"/>
        <v>-8.4322535673174706</v>
      </c>
      <c r="E41" s="18">
        <f t="shared" si="17"/>
        <v>-4.4822322050464773</v>
      </c>
      <c r="F41" s="18">
        <f t="shared" si="10"/>
        <v>-5.817484643763815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1.5240172870438995</v>
      </c>
      <c r="C43" s="18">
        <f t="shared" ref="C43" si="18">IF(D$3-C$3 &lt;&gt; 0,(EXP(LN(D15/C15)/(D$3-C$3))-1)*100,0)</f>
        <v>-2.7788874463197333</v>
      </c>
      <c r="D43" s="18">
        <f>IF(E$3-D$3 &lt;&gt; 0,(EXP(LN(E15/D15)/(E$3-D$3))-1)*100,0)</f>
        <v>0.53955753704961751</v>
      </c>
      <c r="E43" s="18">
        <f>IF(F$3-E$3 &lt;&gt; 0,(EXP(LN(F15/E15)/(F$3-E$3))-1)*100,0)</f>
        <v>0.45713690202586754</v>
      </c>
      <c r="F43" s="18">
        <f t="shared" si="10"/>
        <v>0.4846029368474003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1.5073034681621262</v>
      </c>
      <c r="C47" s="27">
        <f>D5-C5</f>
        <v>-0.14323644600071006</v>
      </c>
      <c r="D47" s="27">
        <f>E5-D5</f>
        <v>1.4337367009566631</v>
      </c>
      <c r="E47" s="27">
        <f>F5-E5</f>
        <v>3.0471643708060574</v>
      </c>
      <c r="F47" s="27">
        <f>F5-D5</f>
        <v>4.4809010717627205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10.616020520451151</v>
      </c>
      <c r="C48" s="27">
        <f t="shared" si="20"/>
        <v>-0.12257821807288138</v>
      </c>
      <c r="D48" s="27">
        <f t="shared" si="20"/>
        <v>9.3375907467869368</v>
      </c>
      <c r="E48" s="27">
        <f t="shared" si="20"/>
        <v>21.544498735345499</v>
      </c>
      <c r="F48" s="27">
        <f t="shared" ref="F48:F57" si="21">F6-D6</f>
        <v>30.882089482132436</v>
      </c>
    </row>
    <row r="49" spans="1:6" x14ac:dyDescent="0.2">
      <c r="A49" t="str">
        <f t="shared" si="19"/>
        <v>RQF6 First degree</v>
      </c>
      <c r="B49" s="27">
        <f t="shared" ref="B49:E49" si="22">C7-B7</f>
        <v>2.0021026936534838</v>
      </c>
      <c r="C49" s="27">
        <f t="shared" si="22"/>
        <v>6.6313391014355361</v>
      </c>
      <c r="D49" s="27">
        <f t="shared" si="22"/>
        <v>4.7163231644607464</v>
      </c>
      <c r="E49" s="27">
        <f t="shared" si="22"/>
        <v>11.994746995826716</v>
      </c>
      <c r="F49" s="27">
        <f t="shared" si="21"/>
        <v>16.711070160287463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-1.0909695379090891</v>
      </c>
      <c r="C50" s="27">
        <f t="shared" si="23"/>
        <v>1.9839942217715745</v>
      </c>
      <c r="D50" s="27">
        <f t="shared" si="23"/>
        <v>-0.1652910954339788</v>
      </c>
      <c r="E50" s="27">
        <f t="shared" si="23"/>
        <v>2.4968904033857378</v>
      </c>
      <c r="F50" s="27">
        <f t="shared" si="21"/>
        <v>2.331599307951759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-0.14355865169638804</v>
      </c>
      <c r="C51" s="27">
        <f t="shared" si="24"/>
        <v>1.482277029425024</v>
      </c>
      <c r="D51" s="27">
        <f t="shared" si="24"/>
        <v>0.9059790028918826</v>
      </c>
      <c r="E51" s="27">
        <f t="shared" si="24"/>
        <v>3.5147509030537272</v>
      </c>
      <c r="F51" s="27">
        <f t="shared" si="21"/>
        <v>4.4207299059456098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9.0185030016000809</v>
      </c>
      <c r="C52" s="27">
        <f t="shared" si="25"/>
        <v>-3.8993570499200843</v>
      </c>
      <c r="D52" s="27">
        <f t="shared" si="25"/>
        <v>3.1059628253989899</v>
      </c>
      <c r="E52" s="27">
        <f t="shared" si="25"/>
        <v>1.3510984230294696</v>
      </c>
      <c r="F52" s="27">
        <f t="shared" si="21"/>
        <v>4.4570612484284595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6.020143165996771</v>
      </c>
      <c r="C53" s="27">
        <f>D11-C11</f>
        <v>-11.163069221790991</v>
      </c>
      <c r="D53" s="27">
        <f t="shared" si="26"/>
        <v>4.1027202839313759</v>
      </c>
      <c r="E53" s="27">
        <f t="shared" si="26"/>
        <v>-7.6860733365696348</v>
      </c>
      <c r="F53" s="27">
        <f t="shared" si="21"/>
        <v>-3.5833530526382589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-2.4064223701142353</v>
      </c>
      <c r="C54" s="27">
        <f t="shared" si="27"/>
        <v>-4.3120838870743441</v>
      </c>
      <c r="D54" s="27">
        <f t="shared" si="27"/>
        <v>-5.4545104507981463</v>
      </c>
      <c r="E54" s="27">
        <f t="shared" si="27"/>
        <v>-13.863186650221692</v>
      </c>
      <c r="F54" s="27">
        <f t="shared" si="21"/>
        <v>-19.317697101019839</v>
      </c>
    </row>
    <row r="55" spans="1:6" x14ac:dyDescent="0.2">
      <c r="A55" t="str">
        <f t="shared" si="19"/>
        <v>No Qualification</v>
      </c>
      <c r="B55" s="27">
        <f t="shared" ref="B55:E55" si="28">C13-B13</f>
        <v>-4.3611222901441806</v>
      </c>
      <c r="C55" s="27">
        <f t="shared" si="28"/>
        <v>-0.47428552977302019</v>
      </c>
      <c r="D55" s="27">
        <f t="shared" si="28"/>
        <v>-8.4255111781944834</v>
      </c>
      <c r="E55" s="27">
        <f t="shared" si="28"/>
        <v>-5.5998898446564098</v>
      </c>
      <c r="F55" s="27">
        <f t="shared" si="21"/>
        <v>-14.025401022850893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21.16199999999975</v>
      </c>
      <c r="C57" s="29">
        <f t="shared" ref="C57" si="29">D15-C15</f>
        <v>-10.016999999999825</v>
      </c>
      <c r="D57" s="29">
        <f>E15-D15</f>
        <v>9.5570000000000164</v>
      </c>
      <c r="E57" s="29">
        <f>F15-E15</f>
        <v>16.799999999999329</v>
      </c>
      <c r="F57" s="29">
        <f t="shared" si="21"/>
        <v>26.356999999999346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The Marches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30.646929509624371</v>
      </c>
      <c r="N6" s="11">
        <v>28.771361153654695</v>
      </c>
      <c r="O6" s="11">
        <v>30.00490937497549</v>
      </c>
      <c r="P6" s="11">
        <v>31.647890127865022</v>
      </c>
      <c r="Q6" s="11">
        <v>27.42978729686493</v>
      </c>
      <c r="R6" s="11">
        <v>28.485511637502263</v>
      </c>
      <c r="S6" s="11">
        <v>25.576943872351329</v>
      </c>
      <c r="T6" s="11">
        <v>26.908830426294877</v>
      </c>
      <c r="U6" s="11">
        <v>21.963443475976728</v>
      </c>
      <c r="V6" s="11">
        <v>24.124389347358083</v>
      </c>
      <c r="W6" s="11">
        <v>23.650103817585062</v>
      </c>
      <c r="X6" s="11">
        <v>17.371114885843632</v>
      </c>
      <c r="Y6" s="11">
        <v>18.40353724471818</v>
      </c>
      <c r="Z6" s="11">
        <v>17.181013318649054</v>
      </c>
      <c r="AA6" s="11">
        <v>15.986609704968288</v>
      </c>
      <c r="AB6" s="11">
        <v>15.224592639390579</v>
      </c>
      <c r="AC6" s="11">
        <v>14.521028315370719</v>
      </c>
      <c r="AD6" s="11">
        <v>13.846523435011207</v>
      </c>
      <c r="AE6" s="11">
        <v>13.193478504263673</v>
      </c>
      <c r="AF6" s="11">
        <v>12.560271220607961</v>
      </c>
      <c r="AG6" s="11">
        <v>11.949697346542846</v>
      </c>
      <c r="AH6" s="11">
        <v>11.361435749062123</v>
      </c>
      <c r="AI6" s="11">
        <v>10.8079424128503</v>
      </c>
      <c r="AJ6" s="11">
        <v>10.277563170593567</v>
      </c>
      <c r="AK6" s="11">
        <v>9.7921341849784724</v>
      </c>
      <c r="AL6" s="11">
        <v>9.6247027947341692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57.253717533004334</v>
      </c>
      <c r="N7" s="11">
        <v>55.923758482974407</v>
      </c>
      <c r="O7" s="11">
        <v>51.445826188321305</v>
      </c>
      <c r="P7" s="11">
        <v>48.87131150639366</v>
      </c>
      <c r="Q7" s="11">
        <v>57.453258029440818</v>
      </c>
      <c r="R7" s="11">
        <v>49.291587035848487</v>
      </c>
      <c r="S7" s="11">
        <v>47.146173526899588</v>
      </c>
      <c r="T7" s="11">
        <v>48.61057323065733</v>
      </c>
      <c r="U7" s="11">
        <v>47.126260219252636</v>
      </c>
      <c r="V7" s="11">
        <v>46.885164665734251</v>
      </c>
      <c r="W7" s="11">
        <v>42.573080778659907</v>
      </c>
      <c r="X7" s="11">
        <v>42.763707664801039</v>
      </c>
      <c r="Y7" s="11">
        <v>41.014231987304029</v>
      </c>
      <c r="Z7" s="11">
        <v>39.724609817230359</v>
      </c>
      <c r="AA7" s="11">
        <v>38.465747791322116</v>
      </c>
      <c r="AB7" s="11">
        <v>37.118570327861761</v>
      </c>
      <c r="AC7" s="11">
        <v>35.729615683039718</v>
      </c>
      <c r="AD7" s="11">
        <v>34.318300439461943</v>
      </c>
      <c r="AE7" s="11">
        <v>32.914115948609499</v>
      </c>
      <c r="AF7" s="11">
        <v>31.511592231015097</v>
      </c>
      <c r="AG7" s="11">
        <v>30.128215852746141</v>
      </c>
      <c r="AH7" s="11">
        <v>28.748887588863518</v>
      </c>
      <c r="AI7" s="11">
        <v>27.373861488559719</v>
      </c>
      <c r="AJ7" s="11">
        <v>26.003132428951488</v>
      </c>
      <c r="AK7" s="11">
        <v>24.639148952649105</v>
      </c>
      <c r="AL7" s="11">
        <v>23.255383677640069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73.274143713397379</v>
      </c>
      <c r="N8" s="11">
        <v>72.825109838443794</v>
      </c>
      <c r="O8" s="11">
        <v>73.634692736110125</v>
      </c>
      <c r="P8" s="11">
        <v>72.030377415433662</v>
      </c>
      <c r="Q8" s="11">
        <v>71.367867838415663</v>
      </c>
      <c r="R8" s="11">
        <v>74.278980321823781</v>
      </c>
      <c r="S8" s="11">
        <v>74.987842754231224</v>
      </c>
      <c r="T8" s="11">
        <v>78.81203328809147</v>
      </c>
      <c r="U8" s="11">
        <v>82.815198238602747</v>
      </c>
      <c r="V8" s="11">
        <v>80.299123487820552</v>
      </c>
      <c r="W8" s="11">
        <v>69.136054266029561</v>
      </c>
      <c r="X8" s="11">
        <v>73.241874206318045</v>
      </c>
      <c r="Y8" s="11">
        <v>74.154659594118598</v>
      </c>
      <c r="Z8" s="11">
        <v>73.887314813467455</v>
      </c>
      <c r="AA8" s="11">
        <v>73.668619993082842</v>
      </c>
      <c r="AB8" s="11">
        <v>73.238774549960937</v>
      </c>
      <c r="AC8" s="11">
        <v>72.6841284755494</v>
      </c>
      <c r="AD8" s="11">
        <v>72.043132593276738</v>
      </c>
      <c r="AE8" s="11">
        <v>71.364263024334136</v>
      </c>
      <c r="AF8" s="11">
        <v>70.641816181769443</v>
      </c>
      <c r="AG8" s="11">
        <v>69.916362660074896</v>
      </c>
      <c r="AH8" s="11">
        <v>69.145119360234872</v>
      </c>
      <c r="AI8" s="11">
        <v>68.327519396892129</v>
      </c>
      <c r="AJ8" s="11">
        <v>67.46968733988345</v>
      </c>
      <c r="AK8" s="11">
        <v>66.561446652797471</v>
      </c>
      <c r="AL8" s="11">
        <v>65.552701213391302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62.89209164978098</v>
      </c>
      <c r="N9" s="11">
        <v>61.191717149700722</v>
      </c>
      <c r="O9" s="11">
        <v>66.11134801134223</v>
      </c>
      <c r="P9" s="11">
        <v>67.587123849731739</v>
      </c>
      <c r="Q9" s="11">
        <v>72.519316614830586</v>
      </c>
      <c r="R9" s="11">
        <v>66.543461650265243</v>
      </c>
      <c r="S9" s="11">
        <v>66.999808987755941</v>
      </c>
      <c r="T9" s="11">
        <v>72.058223096216892</v>
      </c>
      <c r="U9" s="11">
        <v>76.329915054389019</v>
      </c>
      <c r="V9" s="11">
        <v>75.561964651865324</v>
      </c>
      <c r="W9" s="11">
        <v>71.66260760194524</v>
      </c>
      <c r="X9" s="11">
        <v>72.746321936007604</v>
      </c>
      <c r="Y9" s="11">
        <v>73.405268972155696</v>
      </c>
      <c r="Z9" s="11">
        <v>73.867293183867815</v>
      </c>
      <c r="AA9" s="11">
        <v>74.412668831424597</v>
      </c>
      <c r="AB9" s="11">
        <v>74.76857042734423</v>
      </c>
      <c r="AC9" s="11">
        <v>75.02254890193133</v>
      </c>
      <c r="AD9" s="11">
        <v>75.211424508065164</v>
      </c>
      <c r="AE9" s="11">
        <v>75.380345471109777</v>
      </c>
      <c r="AF9" s="11">
        <v>75.522331921370608</v>
      </c>
      <c r="AG9" s="11">
        <v>75.682525770354914</v>
      </c>
      <c r="AH9" s="11">
        <v>75.820937156759697</v>
      </c>
      <c r="AI9" s="11">
        <v>75.941826273402981</v>
      </c>
      <c r="AJ9" s="11">
        <v>76.046610311578306</v>
      </c>
      <c r="AK9" s="11">
        <v>76.125709983076973</v>
      </c>
      <c r="AL9" s="11">
        <v>76.119668850373699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14.647477629370931</v>
      </c>
      <c r="N10" s="11">
        <v>14.528533712694317</v>
      </c>
      <c r="O10" s="11">
        <v>15.457369719835182</v>
      </c>
      <c r="P10" s="11">
        <v>15.418136561179669</v>
      </c>
      <c r="Q10" s="11">
        <v>16.714467266937223</v>
      </c>
      <c r="R10" s="11">
        <v>18.267255054476625</v>
      </c>
      <c r="S10" s="11">
        <v>18.761038371397369</v>
      </c>
      <c r="T10" s="11">
        <v>16.539545432056563</v>
      </c>
      <c r="U10" s="11">
        <v>16.893945533960537</v>
      </c>
      <c r="V10" s="11">
        <v>18.123696402780237</v>
      </c>
      <c r="W10" s="11">
        <v>19.605973432205261</v>
      </c>
      <c r="X10" s="11">
        <v>19.821288713200701</v>
      </c>
      <c r="Y10" s="11">
        <v>19.336342694803296</v>
      </c>
      <c r="Z10" s="11">
        <v>19.731530025289988</v>
      </c>
      <c r="AA10" s="11">
        <v>20.149358043199395</v>
      </c>
      <c r="AB10" s="11">
        <v>20.511952435097143</v>
      </c>
      <c r="AC10" s="11">
        <v>20.859221557760762</v>
      </c>
      <c r="AD10" s="11">
        <v>21.197223479187397</v>
      </c>
      <c r="AE10">
        <v>21.538176301039861</v>
      </c>
      <c r="AF10">
        <v>21.873783588141901</v>
      </c>
      <c r="AG10">
        <v>22.227298853466195</v>
      </c>
      <c r="AH10">
        <v>22.581283150182987</v>
      </c>
      <c r="AI10" s="11">
        <v>22.944213707695472</v>
      </c>
      <c r="AJ10" s="11">
        <v>23.322047984040715</v>
      </c>
      <c r="AK10" s="11">
        <v>23.687833013471082</v>
      </c>
      <c r="AL10" s="11">
        <v>24.02670333815087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17.282140095395892</v>
      </c>
      <c r="N11" s="11">
        <v>17.298060404967984</v>
      </c>
      <c r="O11" s="11">
        <v>18.076693554808109</v>
      </c>
      <c r="P11" s="11">
        <v>17.601633302247503</v>
      </c>
      <c r="Q11" s="11">
        <v>18.668215602498655</v>
      </c>
      <c r="R11" s="11">
        <v>18.394730400627438</v>
      </c>
      <c r="S11" s="11">
        <v>19.708184099109399</v>
      </c>
      <c r="T11" s="11">
        <v>17.887072505805079</v>
      </c>
      <c r="U11" s="11">
        <v>17.352644731300529</v>
      </c>
      <c r="V11" s="11">
        <v>17.303760862718349</v>
      </c>
      <c r="W11" s="11">
        <v>19.287755084489923</v>
      </c>
      <c r="X11" s="11">
        <v>19.085546486972646</v>
      </c>
      <c r="Y11" s="11">
        <v>18.436734935716512</v>
      </c>
      <c r="Z11" s="11">
        <v>18.652221335332428</v>
      </c>
      <c r="AA11" s="11">
        <v>18.90815189012805</v>
      </c>
      <c r="AB11" s="11">
        <v>19.122463989055944</v>
      </c>
      <c r="AC11" s="11">
        <v>19.327676229206389</v>
      </c>
      <c r="AD11" s="11">
        <v>19.535986963805431</v>
      </c>
      <c r="AE11">
        <v>19.738241952605652</v>
      </c>
      <c r="AF11">
        <v>19.980775376875361</v>
      </c>
      <c r="AG11">
        <v>20.235911788432659</v>
      </c>
      <c r="AH11">
        <v>20.49884254353319</v>
      </c>
      <c r="AI11" s="11">
        <v>20.777553963912347</v>
      </c>
      <c r="AJ11" s="11">
        <v>21.059255840778871</v>
      </c>
      <c r="AK11" s="11">
        <v>21.347025036751987</v>
      </c>
      <c r="AL11" s="11">
        <v>21.619354392441682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42.033273238917587</v>
      </c>
      <c r="N12" s="11">
        <v>44.3496556513659</v>
      </c>
      <c r="O12" s="11">
        <v>47.438213814590029</v>
      </c>
      <c r="P12" s="11">
        <v>48.77961549848203</v>
      </c>
      <c r="Q12" s="11">
        <v>53.492907897049605</v>
      </c>
      <c r="R12" s="11">
        <v>57.141830538286946</v>
      </c>
      <c r="S12" s="11">
        <v>60.73363178654072</v>
      </c>
      <c r="T12" s="11">
        <v>56.653233315979854</v>
      </c>
      <c r="U12" s="11">
        <v>56.238726557247929</v>
      </c>
      <c r="V12" s="11">
        <v>59.14393323194043</v>
      </c>
      <c r="W12" s="11">
        <v>65.775272333375966</v>
      </c>
      <c r="X12" s="11">
        <v>67.072515239239848</v>
      </c>
      <c r="Y12" s="11">
        <v>66.061565151492346</v>
      </c>
      <c r="Z12" s="11">
        <v>67.528577801895551</v>
      </c>
      <c r="AA12" s="11">
        <v>69.09944916734473</v>
      </c>
      <c r="AB12" s="11">
        <v>70.491595497836713</v>
      </c>
      <c r="AC12" s="11">
        <v>71.786610149901989</v>
      </c>
      <c r="AD12" s="11">
        <v>73.031855985826752</v>
      </c>
      <c r="AE12">
        <v>74.274394022043992</v>
      </c>
      <c r="AF12">
        <v>75.475977938902957</v>
      </c>
      <c r="AG12">
        <v>76.699490792838006</v>
      </c>
      <c r="AH12">
        <v>77.906147203353939</v>
      </c>
      <c r="AI12">
        <v>79.085616251992789</v>
      </c>
      <c r="AJ12">
        <v>80.247841997103521</v>
      </c>
      <c r="AK12">
        <v>81.396408496730984</v>
      </c>
      <c r="AL12">
        <v>82.486342493663429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19.164524089784322</v>
      </c>
      <c r="N13" s="11">
        <v>16.010649913150942</v>
      </c>
      <c r="O13" s="11">
        <v>18.168984445174377</v>
      </c>
      <c r="P13" s="11">
        <v>19.935807114217393</v>
      </c>
      <c r="Q13" s="11">
        <v>19.830489610628725</v>
      </c>
      <c r="R13" s="11">
        <v>23.403663335713325</v>
      </c>
      <c r="S13" s="11">
        <v>25.150462436963441</v>
      </c>
      <c r="T13" s="11">
        <v>25.619875635789022</v>
      </c>
      <c r="U13" s="11">
        <v>30.069987689818333</v>
      </c>
      <c r="V13" s="11">
        <v>34.019683856164477</v>
      </c>
      <c r="W13" s="11">
        <v>33.897105638091595</v>
      </c>
      <c r="X13" s="11">
        <v>34.036898301663008</v>
      </c>
      <c r="Y13" s="11">
        <v>36.886226510917815</v>
      </c>
      <c r="Z13" s="11">
        <v>38.966609837590418</v>
      </c>
      <c r="AA13" s="11">
        <v>41.142788913274707</v>
      </c>
      <c r="AB13" s="11">
        <v>43.234696384878532</v>
      </c>
      <c r="AC13" s="11">
        <v>45.30186313828051</v>
      </c>
      <c r="AD13" s="11">
        <v>47.371542314271259</v>
      </c>
      <c r="AE13">
        <v>49.463565202333641</v>
      </c>
      <c r="AF13">
        <v>51.580341272813726</v>
      </c>
      <c r="AG13">
        <v>53.739452592746076</v>
      </c>
      <c r="AH13">
        <v>55.917807308950948</v>
      </c>
      <c r="AI13">
        <v>58.115227271739485</v>
      </c>
      <c r="AJ13">
        <v>60.339921632870706</v>
      </c>
      <c r="AK13">
        <v>62.569519954032515</v>
      </c>
      <c r="AL13">
        <v>64.779195120224031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2.7567025407242518</v>
      </c>
      <c r="N14" s="11">
        <v>2.4051536930472941</v>
      </c>
      <c r="O14" s="11">
        <v>2.7109621548428571</v>
      </c>
      <c r="P14" s="11">
        <v>2.9521046244490443</v>
      </c>
      <c r="Q14" s="11">
        <v>3.0566898433341914</v>
      </c>
      <c r="R14" s="11">
        <v>3.4989800254562651</v>
      </c>
      <c r="S14" s="11">
        <v>3.7649141647505777</v>
      </c>
      <c r="T14" s="11">
        <v>3.8036130691088732</v>
      </c>
      <c r="U14" s="11">
        <v>4.4808784994518858</v>
      </c>
      <c r="V14" s="11">
        <v>5.0062834936183913</v>
      </c>
      <c r="W14" s="11">
        <v>4.8630470476176813</v>
      </c>
      <c r="X14" s="11">
        <v>4.9447325659532337</v>
      </c>
      <c r="Y14" s="11">
        <v>5.3894329087735366</v>
      </c>
      <c r="Z14" s="11">
        <v>5.6868298666760611</v>
      </c>
      <c r="AA14" s="11">
        <v>5.9976056652549925</v>
      </c>
      <c r="AB14" s="11">
        <v>6.2967837485743443</v>
      </c>
      <c r="AC14" s="11">
        <v>6.5943075489593301</v>
      </c>
      <c r="AD14" s="11">
        <v>6.8940102810939878</v>
      </c>
      <c r="AE14">
        <v>7.1904195736600647</v>
      </c>
      <c r="AF14">
        <v>7.4871102685030353</v>
      </c>
      <c r="AG14">
        <v>7.7910443427985001</v>
      </c>
      <c r="AH14">
        <v>8.0975399390582883</v>
      </c>
      <c r="AI14">
        <v>8.4072392329549555</v>
      </c>
      <c r="AJ14">
        <v>8.7169392941996264</v>
      </c>
      <c r="AK14">
        <v>9.0327737255119978</v>
      </c>
      <c r="AL14">
        <v>9.3439481193804017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The Marches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The Marches</v>
      </c>
      <c r="W1" s="203" t="str">
        <f>CONCATENATE("Shift-share Figure 1: Levels of Employment, ",C4," - ",F40,", ",Info!B5)</f>
        <v>Shift-share Figure 1: Levels of Employment, 2015 - 2035, The Marches</v>
      </c>
      <c r="AK1" s="203" t="str">
        <f>CONCATENATE("Shift-share Figure 1.1: Net Changes, ",C4,"-",F40,", ",Info!B5)</f>
        <v>Shift-share Figure 1.1: Net Changes, 2015-2035, The Marches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19.173319607599403</v>
      </c>
      <c r="C8" s="141">
        <f t="shared" ref="C8:C33" si="0">B8/B$35*100</f>
        <v>5.6507458187003454</v>
      </c>
      <c r="E8" s="151">
        <v>24.025268568246094</v>
      </c>
      <c r="F8" s="141">
        <f t="shared" ref="F8:F33" si="1">E8/E$35*100</f>
        <v>6.8555286097760018</v>
      </c>
      <c r="H8" s="151">
        <f>E8-B8</f>
        <v>4.8519489606466912</v>
      </c>
      <c r="I8" s="141">
        <f>IF(B8&lt;&gt;0,((E8/B8)-1)*100,0)</f>
        <v>25.305732444597684</v>
      </c>
      <c r="K8" s="207">
        <f t="shared" ref="K8:K33" si="2">(($E$35/$B$35)-1)*B8</f>
        <v>0.62977562149414723</v>
      </c>
      <c r="L8" s="141">
        <f>IF(B8&lt;&gt;0,K8/B8*100,0)</f>
        <v>3.2846457180244037</v>
      </c>
      <c r="N8" s="151">
        <f>H8-(K8+Q8)</f>
        <v>3.9173360057990916</v>
      </c>
      <c r="O8" s="141">
        <f>IF(B8&lt;&gt;0,N8/B8*100,0)</f>
        <v>20.431182945734882</v>
      </c>
      <c r="Q8" s="151">
        <v>0.30483733335345226</v>
      </c>
      <c r="R8" s="141">
        <f>IF(B8&lt;&gt;0,Q8/B8*100,0)</f>
        <v>1.5899037808383951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9.1351890611217996</v>
      </c>
      <c r="C9" s="141">
        <f t="shared" si="0"/>
        <v>2.692315803764683</v>
      </c>
      <c r="E9" s="151">
        <v>10.180843982518008</v>
      </c>
      <c r="F9" s="141">
        <f t="shared" si="1"/>
        <v>2.9050691772938322</v>
      </c>
      <c r="H9" s="151">
        <f t="shared" ref="H9:H32" si="3">E9-B9</f>
        <v>1.0456549213962081</v>
      </c>
      <c r="I9" s="141">
        <f t="shared" ref="I9:I32" si="4">IF(B9&lt;&gt;0,((E9/B9)-1)*100,0)</f>
        <v>11.44645080030562</v>
      </c>
      <c r="K9" s="207">
        <f t="shared" si="2"/>
        <v>0.30005859632957094</v>
      </c>
      <c r="L9" s="141">
        <f t="shared" ref="L9:L32" si="5">IF(B9&lt;&gt;0,K9/B9*100,0)</f>
        <v>3.2846457180244037</v>
      </c>
      <c r="N9" s="151">
        <f t="shared" ref="N9:N31" si="6">H9-(K9+Q9)</f>
        <v>0.708499418192435</v>
      </c>
      <c r="O9" s="141">
        <f>IF(B9&lt;&gt;0,N9/B9*100,0)</f>
        <v>7.7557170787818528</v>
      </c>
      <c r="Q9" s="151">
        <v>3.7096906874202147E-2</v>
      </c>
      <c r="R9" s="141">
        <f>IF(B9&lt;&gt;0,Q9/B9*100,0)</f>
        <v>0.40608800349936763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16.050655566517165</v>
      </c>
      <c r="C10" s="141">
        <f t="shared" si="0"/>
        <v>4.7304367050736378</v>
      </c>
      <c r="E10" s="151">
        <v>20.285569292437525</v>
      </c>
      <c r="F10" s="141">
        <f t="shared" si="1"/>
        <v>5.7884181504511396</v>
      </c>
      <c r="H10" s="151">
        <f t="shared" si="3"/>
        <v>4.2349137259203609</v>
      </c>
      <c r="I10" s="141">
        <f t="shared" si="4"/>
        <v>26.384677612512597</v>
      </c>
      <c r="K10" s="207">
        <f t="shared" si="2"/>
        <v>0.52720717078045165</v>
      </c>
      <c r="L10" s="141">
        <f t="shared" si="5"/>
        <v>3.2846457180244037</v>
      </c>
      <c r="N10" s="151">
        <f t="shared" si="6"/>
        <v>3.1091203326778496</v>
      </c>
      <c r="O10" s="141">
        <f t="shared" ref="O10:O32" si="7">IF(B10&lt;&gt;0,N10/B10*100,0)</f>
        <v>19.370675046841708</v>
      </c>
      <c r="Q10" s="151">
        <v>0.59858622246205984</v>
      </c>
      <c r="R10" s="141">
        <f t="shared" ref="R10:R32" si="8">IF(B10&lt;&gt;0,Q10/B10*100,0)</f>
        <v>3.7293568476464865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13.988461102141033</v>
      </c>
      <c r="C11" s="141">
        <f t="shared" si="0"/>
        <v>4.1226683589859965</v>
      </c>
      <c r="E11" s="151">
        <v>16.990154974183469</v>
      </c>
      <c r="F11" s="141">
        <f t="shared" si="1"/>
        <v>4.8480828915264809</v>
      </c>
      <c r="H11" s="151">
        <f>E11-B11</f>
        <v>3.001693872042436</v>
      </c>
      <c r="I11" s="141">
        <f>IF(B11&lt;&gt;0,((E11/B11)-1)*100,0)</f>
        <v>21.458356642125608</v>
      </c>
      <c r="K11" s="207">
        <f t="shared" si="2"/>
        <v>0.45947138860898473</v>
      </c>
      <c r="L11" s="141">
        <f t="shared" si="5"/>
        <v>3.2846457180244037</v>
      </c>
      <c r="N11" s="151">
        <f t="shared" si="6"/>
        <v>1.7874288008447574</v>
      </c>
      <c r="O11" s="141">
        <f t="shared" si="7"/>
        <v>12.777880195636238</v>
      </c>
      <c r="Q11" s="151">
        <v>0.75479368258869373</v>
      </c>
      <c r="R11" s="141">
        <f>IF(B11&lt;&gt;0,Q11/B11*100,0)</f>
        <v>5.3958307284649578</v>
      </c>
      <c r="T11" s="136"/>
    </row>
    <row r="12" spans="1:97" x14ac:dyDescent="0.2">
      <c r="A12" s="10" t="str">
        <f>name!$D8</f>
        <v>23 Teaching and other educational professionals</v>
      </c>
      <c r="B12" s="151">
        <v>12.654275376861333</v>
      </c>
      <c r="C12" s="141">
        <f t="shared" si="0"/>
        <v>3.7294581813647052</v>
      </c>
      <c r="E12" s="151">
        <v>13.653823320267396</v>
      </c>
      <c r="F12" s="141">
        <f t="shared" si="1"/>
        <v>3.8960720101433282</v>
      </c>
      <c r="H12" s="151">
        <f t="shared" si="3"/>
        <v>0.99954794340606234</v>
      </c>
      <c r="I12" s="141">
        <f t="shared" si="4"/>
        <v>7.898895145223106</v>
      </c>
      <c r="K12" s="207">
        <f t="shared" si="2"/>
        <v>0.41564811431309229</v>
      </c>
      <c r="L12" s="141">
        <f t="shared" si="5"/>
        <v>3.2846457180244037</v>
      </c>
      <c r="N12" s="151">
        <f t="shared" si="6"/>
        <v>1.5463942783580691</v>
      </c>
      <c r="O12" s="141">
        <f t="shared" si="7"/>
        <v>12.220330538923553</v>
      </c>
      <c r="Q12" s="151">
        <v>-0.96249444926509908</v>
      </c>
      <c r="R12" s="141">
        <f t="shared" si="8"/>
        <v>-7.6060811117248548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15.716529425028735</v>
      </c>
      <c r="C13" s="141">
        <f t="shared" si="0"/>
        <v>4.6319633089390484</v>
      </c>
      <c r="E13" s="151">
        <v>21.215569645561814</v>
      </c>
      <c r="F13" s="141">
        <f t="shared" si="1"/>
        <v>6.0537905857200611</v>
      </c>
      <c r="H13" s="151">
        <f t="shared" si="3"/>
        <v>5.4990402205330788</v>
      </c>
      <c r="I13" s="141">
        <f t="shared" si="4"/>
        <v>34.988896542106815</v>
      </c>
      <c r="K13" s="207">
        <f t="shared" si="2"/>
        <v>0.51623231078125176</v>
      </c>
      <c r="L13" s="141">
        <f t="shared" si="5"/>
        <v>3.2846457180244037</v>
      </c>
      <c r="N13" s="151">
        <f>H13-(K13+Q13)</f>
        <v>4.595521759159368</v>
      </c>
      <c r="O13" s="141">
        <f>IF(B13&lt;&gt;0,N13/B13*100,0)</f>
        <v>29.240054434924751</v>
      </c>
      <c r="Q13" s="151">
        <v>0.38728615059245941</v>
      </c>
      <c r="R13" s="141">
        <f t="shared" si="8"/>
        <v>2.464196389157661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5.1507696485487919</v>
      </c>
      <c r="C14" s="141">
        <f t="shared" si="0"/>
        <v>1.5180308183612401</v>
      </c>
      <c r="E14" s="151">
        <v>6.6988299519141465</v>
      </c>
      <c r="F14" s="141">
        <f t="shared" si="1"/>
        <v>1.9114883255902098</v>
      </c>
      <c r="H14" s="151">
        <f t="shared" si="3"/>
        <v>1.5480603033653546</v>
      </c>
      <c r="I14" s="141">
        <f t="shared" si="4"/>
        <v>30.054931767362469</v>
      </c>
      <c r="K14" s="207">
        <f t="shared" si="2"/>
        <v>0.16918453470635852</v>
      </c>
      <c r="L14" s="141">
        <f>IF(B14&lt;&gt;0,K14/B14*100,0)</f>
        <v>3.2846457180244037</v>
      </c>
      <c r="N14" s="151">
        <f t="shared" si="6"/>
        <v>1.2509749354107407</v>
      </c>
      <c r="O14" s="141">
        <f t="shared" si="7"/>
        <v>24.287145820298868</v>
      </c>
      <c r="Q14" s="151">
        <v>0.12790083324825541</v>
      </c>
      <c r="R14" s="141">
        <f t="shared" si="8"/>
        <v>2.4831402290391873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5.8847796683082922</v>
      </c>
      <c r="C15" s="141">
        <f t="shared" si="0"/>
        <v>1.7343576795896005</v>
      </c>
      <c r="E15" s="151">
        <v>7.001667863003334</v>
      </c>
      <c r="F15" s="141">
        <f t="shared" si="1"/>
        <v>1.9979020927328881</v>
      </c>
      <c r="H15" s="151">
        <f t="shared" si="3"/>
        <v>1.1168881946950417</v>
      </c>
      <c r="I15" s="141">
        <f t="shared" si="4"/>
        <v>18.979269533401499</v>
      </c>
      <c r="K15" s="207">
        <f t="shared" si="2"/>
        <v>0.19329416339025904</v>
      </c>
      <c r="L15" s="141">
        <f t="shared" si="5"/>
        <v>3.2846457180244037</v>
      </c>
      <c r="N15" s="151">
        <f t="shared" si="6"/>
        <v>0.65621286598032114</v>
      </c>
      <c r="O15" s="141">
        <f t="shared" si="7"/>
        <v>11.151018440236077</v>
      </c>
      <c r="Q15" s="151">
        <v>0.26738116532446154</v>
      </c>
      <c r="R15" s="141">
        <f t="shared" si="8"/>
        <v>4.5436053751410217</v>
      </c>
      <c r="T15" s="11"/>
    </row>
    <row r="16" spans="1:97" x14ac:dyDescent="0.2">
      <c r="A16" s="10" t="str">
        <f>name!$D12</f>
        <v>33 Protective service occupations</v>
      </c>
      <c r="B16" s="151">
        <v>3.4884479031768287</v>
      </c>
      <c r="C16" s="141">
        <f t="shared" si="0"/>
        <v>1.0281126485169219</v>
      </c>
      <c r="E16" s="151">
        <v>3.6168257007639006</v>
      </c>
      <c r="F16" s="141">
        <f t="shared" si="1"/>
        <v>1.0320489029176405</v>
      </c>
      <c r="H16" s="151">
        <f t="shared" si="3"/>
        <v>0.12837779758707191</v>
      </c>
      <c r="I16" s="141">
        <f t="shared" si="4"/>
        <v>3.6800835543555621</v>
      </c>
      <c r="K16" s="207">
        <f t="shared" si="2"/>
        <v>0.11458315467720981</v>
      </c>
      <c r="L16" s="141">
        <f t="shared" si="5"/>
        <v>3.2846457180244037</v>
      </c>
      <c r="N16" s="151">
        <f t="shared" si="6"/>
        <v>0.33610466884916945</v>
      </c>
      <c r="O16" s="141">
        <f t="shared" si="7"/>
        <v>9.6347911213777522</v>
      </c>
      <c r="Q16" s="151">
        <v>-0.32231002593930735</v>
      </c>
      <c r="R16" s="141">
        <f t="shared" si="8"/>
        <v>-9.2393532850465938</v>
      </c>
      <c r="T16" s="11"/>
    </row>
    <row r="17" spans="1:20" x14ac:dyDescent="0.2">
      <c r="A17" s="10" t="str">
        <f>name!$D13</f>
        <v>34 Culture, media and sports occupations</v>
      </c>
      <c r="B17" s="151">
        <v>5.5268541723290472</v>
      </c>
      <c r="C17" s="141">
        <f t="shared" si="0"/>
        <v>1.6288701562392192</v>
      </c>
      <c r="E17" s="151">
        <v>5.959114002273199</v>
      </c>
      <c r="F17" s="141">
        <f t="shared" si="1"/>
        <v>1.7004128971734134</v>
      </c>
      <c r="H17" s="151">
        <f t="shared" si="3"/>
        <v>0.4322598299441518</v>
      </c>
      <c r="I17" s="141">
        <f t="shared" si="4"/>
        <v>7.8210825990003396</v>
      </c>
      <c r="K17" s="207">
        <f t="shared" si="2"/>
        <v>0.18153757891285915</v>
      </c>
      <c r="L17" s="141">
        <f t="shared" si="5"/>
        <v>3.2846457180244037</v>
      </c>
      <c r="N17" s="151">
        <f t="shared" si="6"/>
        <v>0.47297170218999862</v>
      </c>
      <c r="O17" s="141">
        <f t="shared" si="7"/>
        <v>8.5577018579212076</v>
      </c>
      <c r="Q17" s="151">
        <v>-0.22224945115870601</v>
      </c>
      <c r="R17" s="141">
        <f t="shared" si="8"/>
        <v>-4.0212649769452637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17.952181147096784</v>
      </c>
      <c r="C18" s="141">
        <f t="shared" si="0"/>
        <v>5.2908528428901276</v>
      </c>
      <c r="E18" s="151">
        <v>20.327665085365751</v>
      </c>
      <c r="F18" s="141">
        <f t="shared" si="1"/>
        <v>5.8004300416793653</v>
      </c>
      <c r="H18" s="151">
        <f t="shared" si="3"/>
        <v>2.3754839382689674</v>
      </c>
      <c r="I18" s="141">
        <f t="shared" si="4"/>
        <v>13.232285920048948</v>
      </c>
      <c r="K18" s="207">
        <f t="shared" si="2"/>
        <v>0.58966554934009885</v>
      </c>
      <c r="L18" s="141">
        <f t="shared" si="5"/>
        <v>3.2846457180244037</v>
      </c>
      <c r="N18" s="151">
        <f t="shared" si="6"/>
        <v>1.6160246685944775</v>
      </c>
      <c r="O18" s="141">
        <f t="shared" si="7"/>
        <v>9.0018291111986688</v>
      </c>
      <c r="Q18" s="151">
        <v>0.169793720334391</v>
      </c>
      <c r="R18" s="141">
        <f t="shared" si="8"/>
        <v>0.9458110908258629</v>
      </c>
      <c r="T18" s="11"/>
    </row>
    <row r="19" spans="1:20" x14ac:dyDescent="0.2">
      <c r="A19" s="10" t="str">
        <f>name!$D15</f>
        <v>41 Administrative occupations</v>
      </c>
      <c r="B19" s="151">
        <v>32.685920067305148</v>
      </c>
      <c r="C19" s="141">
        <f t="shared" si="0"/>
        <v>9.6331688998441329</v>
      </c>
      <c r="E19" s="151">
        <v>33.410619264764669</v>
      </c>
      <c r="F19" s="141">
        <f t="shared" si="1"/>
        <v>9.5336064855756355</v>
      </c>
      <c r="H19" s="151">
        <f t="shared" si="3"/>
        <v>0.72469919745952183</v>
      </c>
      <c r="I19" s="141">
        <f t="shared" si="4"/>
        <v>2.2171601593813373</v>
      </c>
      <c r="K19" s="207">
        <f t="shared" si="2"/>
        <v>1.0736166738876178</v>
      </c>
      <c r="L19" s="141">
        <f t="shared" si="5"/>
        <v>3.2846457180244037</v>
      </c>
      <c r="N19" s="151">
        <f t="shared" si="6"/>
        <v>-0.41504642191375529</v>
      </c>
      <c r="O19" s="141">
        <f t="shared" si="7"/>
        <v>-1.2698018628789192</v>
      </c>
      <c r="Q19" s="151">
        <v>6.6128945485659216E-2</v>
      </c>
      <c r="R19" s="141">
        <f t="shared" si="8"/>
        <v>0.20231630423586036</v>
      </c>
      <c r="T19" s="11"/>
    </row>
    <row r="20" spans="1:20" x14ac:dyDescent="0.2">
      <c r="A20" s="10" t="str">
        <f>name!$D16</f>
        <v>42 Secretarial and related occupations</v>
      </c>
      <c r="B20" s="151">
        <v>7.6931144665856133</v>
      </c>
      <c r="C20" s="141">
        <f t="shared" si="0"/>
        <v>2.2673087026417482</v>
      </c>
      <c r="E20" s="151">
        <v>6.7731445110880895</v>
      </c>
      <c r="F20" s="141">
        <f t="shared" si="1"/>
        <v>1.9326937321018027</v>
      </c>
      <c r="H20" s="151">
        <f t="shared" si="3"/>
        <v>-0.91996995549752381</v>
      </c>
      <c r="I20" s="141">
        <f t="shared" si="4"/>
        <v>-11.958355221325967</v>
      </c>
      <c r="K20" s="207">
        <f t="shared" si="2"/>
        <v>0.2526915549094203</v>
      </c>
      <c r="L20" s="141">
        <f t="shared" si="5"/>
        <v>3.2846457180244037</v>
      </c>
      <c r="N20" s="151">
        <f t="shared" si="6"/>
        <v>-1.2909119918361829</v>
      </c>
      <c r="O20" s="141">
        <f t="shared" si="7"/>
        <v>-16.780095986393402</v>
      </c>
      <c r="Q20" s="151">
        <v>0.11825048142923879</v>
      </c>
      <c r="R20" s="141">
        <f t="shared" si="8"/>
        <v>1.5370950470430367</v>
      </c>
      <c r="T20" s="11"/>
    </row>
    <row r="21" spans="1:20" x14ac:dyDescent="0.2">
      <c r="A21" s="10" t="str">
        <f>name!$D17</f>
        <v>51 Skilled agricultural and related trades</v>
      </c>
      <c r="B21" s="151">
        <v>8.9841239096406156</v>
      </c>
      <c r="C21" s="141">
        <f t="shared" si="0"/>
        <v>2.6477940000001801</v>
      </c>
      <c r="E21" s="151">
        <v>6.4084719317670196</v>
      </c>
      <c r="F21" s="141">
        <f t="shared" si="1"/>
        <v>1.8286356528493339</v>
      </c>
      <c r="H21" s="151">
        <f t="shared" si="3"/>
        <v>-2.575651977873596</v>
      </c>
      <c r="I21" s="141">
        <f t="shared" si="4"/>
        <v>-28.668927585802052</v>
      </c>
      <c r="K21" s="207">
        <f t="shared" si="2"/>
        <v>0.29509664130001712</v>
      </c>
      <c r="L21" s="141">
        <f t="shared" si="5"/>
        <v>3.2846457180244037</v>
      </c>
      <c r="N21" s="151">
        <f t="shared" si="6"/>
        <v>-0.14379893977411529</v>
      </c>
      <c r="O21" s="141">
        <f t="shared" si="7"/>
        <v>-1.6005894533556979</v>
      </c>
      <c r="Q21" s="151">
        <v>-2.7269496793994978</v>
      </c>
      <c r="R21" s="141">
        <f t="shared" si="8"/>
        <v>-30.352983850470753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16.735117185855866</v>
      </c>
      <c r="C22" s="141">
        <f t="shared" si="0"/>
        <v>4.9321607003282759</v>
      </c>
      <c r="E22" s="151">
        <v>15.121466341630082</v>
      </c>
      <c r="F22" s="141">
        <f t="shared" si="1"/>
        <v>4.3148589507891497</v>
      </c>
      <c r="H22" s="151">
        <f t="shared" si="3"/>
        <v>-1.6136508442257842</v>
      </c>
      <c r="I22" s="141">
        <f t="shared" si="4"/>
        <v>-9.6423038231820968</v>
      </c>
      <c r="K22" s="207">
        <f t="shared" si="2"/>
        <v>0.54968931005158084</v>
      </c>
      <c r="L22" s="141">
        <f t="shared" si="5"/>
        <v>3.2846457180244037</v>
      </c>
      <c r="N22" s="151">
        <f t="shared" si="6"/>
        <v>-2.4235708757800194</v>
      </c>
      <c r="O22" s="141">
        <f t="shared" si="7"/>
        <v>-14.481947445389659</v>
      </c>
      <c r="Q22" s="151">
        <v>0.26023072150265431</v>
      </c>
      <c r="R22" s="141">
        <f t="shared" si="8"/>
        <v>1.5549979041831585</v>
      </c>
      <c r="T22" s="11"/>
    </row>
    <row r="23" spans="1:20" x14ac:dyDescent="0.2">
      <c r="A23" s="10" t="str">
        <f>name!$D19</f>
        <v>53 Skilled construction and building trades</v>
      </c>
      <c r="B23" s="151">
        <v>12.280382263541712</v>
      </c>
      <c r="C23" s="141">
        <f t="shared" si="0"/>
        <v>3.619264694270572</v>
      </c>
      <c r="E23" s="151">
        <v>12.704436403342074</v>
      </c>
      <c r="F23" s="141">
        <f t="shared" si="1"/>
        <v>3.6251676848809309</v>
      </c>
      <c r="H23" s="151">
        <f t="shared" si="3"/>
        <v>0.42405413980036144</v>
      </c>
      <c r="I23" s="141">
        <f t="shared" si="4"/>
        <v>3.4531021160416397</v>
      </c>
      <c r="K23" s="207">
        <f t="shared" si="2"/>
        <v>0.40336705017645119</v>
      </c>
      <c r="L23" s="141">
        <f t="shared" si="5"/>
        <v>3.2846457180244037</v>
      </c>
      <c r="N23" s="151">
        <f t="shared" si="6"/>
        <v>-1.6038780072130701</v>
      </c>
      <c r="O23" s="141">
        <f t="shared" si="7"/>
        <v>-13.060489264855384</v>
      </c>
      <c r="Q23" s="151">
        <v>1.6245650968369805</v>
      </c>
      <c r="R23" s="141">
        <f t="shared" si="8"/>
        <v>13.228945662872626</v>
      </c>
      <c r="T23" s="11"/>
    </row>
    <row r="24" spans="1:20" x14ac:dyDescent="0.2">
      <c r="A24" s="10" t="str">
        <f>name!$D20</f>
        <v>54 Textiles, printing and other skilled trades</v>
      </c>
      <c r="B24" s="151">
        <v>7.0579906435899709</v>
      </c>
      <c r="C24" s="141">
        <f t="shared" si="0"/>
        <v>2.0801255042911024</v>
      </c>
      <c r="E24" s="151">
        <v>6.4841430631733914</v>
      </c>
      <c r="F24" s="141">
        <f t="shared" si="1"/>
        <v>1.8502281526300086</v>
      </c>
      <c r="H24" s="151">
        <f t="shared" si="3"/>
        <v>-0.57384758041657946</v>
      </c>
      <c r="I24" s="141">
        <f t="shared" si="4"/>
        <v>-8.1304667205494887</v>
      </c>
      <c r="K24" s="207">
        <f t="shared" si="2"/>
        <v>0.23182998745324104</v>
      </c>
      <c r="L24" s="141">
        <f t="shared" si="5"/>
        <v>3.2846457180244037</v>
      </c>
      <c r="N24" s="151">
        <f t="shared" si="6"/>
        <v>-1.0695658959910292</v>
      </c>
      <c r="O24" s="141">
        <f t="shared" si="7"/>
        <v>-15.15397157634947</v>
      </c>
      <c r="Q24" s="151">
        <v>0.26388832812120872</v>
      </c>
      <c r="R24" s="141">
        <f t="shared" si="8"/>
        <v>3.7388591377755751</v>
      </c>
      <c r="T24" s="11"/>
    </row>
    <row r="25" spans="1:20" x14ac:dyDescent="0.2">
      <c r="A25" s="10" t="str">
        <f>name!$D21</f>
        <v>61 Caring personal service occupations</v>
      </c>
      <c r="B25" s="151">
        <v>25.213647993322173</v>
      </c>
      <c r="C25" s="141">
        <f t="shared" si="0"/>
        <v>7.4309466951136036</v>
      </c>
      <c r="E25" s="151">
        <v>25.172227839082897</v>
      </c>
      <c r="F25" s="141">
        <f t="shared" si="1"/>
        <v>7.1828095337387809</v>
      </c>
      <c r="H25" s="151">
        <f t="shared" si="3"/>
        <v>-4.142015423927603E-2</v>
      </c>
      <c r="I25" s="141">
        <f t="shared" si="4"/>
        <v>-0.16427672128304094</v>
      </c>
      <c r="K25" s="207">
        <f t="shared" si="2"/>
        <v>0.82817900917040277</v>
      </c>
      <c r="L25" s="141">
        <f t="shared" si="5"/>
        <v>3.2846457180244037</v>
      </c>
      <c r="N25" s="151">
        <f t="shared" si="6"/>
        <v>-1.1614077487937324</v>
      </c>
      <c r="O25" s="141">
        <f t="shared" si="7"/>
        <v>-4.6062662138431172</v>
      </c>
      <c r="Q25" s="151">
        <v>0.29180858538405374</v>
      </c>
      <c r="R25" s="141">
        <f t="shared" si="8"/>
        <v>1.1573437745356767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7.817482823450562</v>
      </c>
      <c r="C26" s="141">
        <f t="shared" si="0"/>
        <v>2.3039624478938063</v>
      </c>
      <c r="E26" s="151">
        <v>6.449518008869175</v>
      </c>
      <c r="F26" s="141">
        <f t="shared" si="1"/>
        <v>1.8403480112395669</v>
      </c>
      <c r="H26" s="151">
        <f t="shared" si="3"/>
        <v>-1.367964814581387</v>
      </c>
      <c r="I26" s="141">
        <f t="shared" si="4"/>
        <v>-17.498788874569993</v>
      </c>
      <c r="K26" s="207">
        <f t="shared" si="2"/>
        <v>0.25677661481776215</v>
      </c>
      <c r="L26" s="141">
        <f t="shared" si="5"/>
        <v>3.2846457180244037</v>
      </c>
      <c r="N26" s="151">
        <f t="shared" si="6"/>
        <v>-1.0539051246235176</v>
      </c>
      <c r="O26" s="141">
        <f t="shared" si="7"/>
        <v>-13.481387147561829</v>
      </c>
      <c r="Q26" s="151">
        <v>-0.57083630477563152</v>
      </c>
      <c r="R26" s="141">
        <f t="shared" si="8"/>
        <v>-7.3020474450325672</v>
      </c>
      <c r="T26" s="11"/>
    </row>
    <row r="27" spans="1:20" x14ac:dyDescent="0.2">
      <c r="A27" s="10" t="str">
        <f>name!$D23</f>
        <v>63 Community and civil enforcement occupations</v>
      </c>
      <c r="B27" s="151">
        <v>0.33009356049469962</v>
      </c>
      <c r="C27" s="141">
        <f t="shared" si="0"/>
        <v>9.7284917005505192E-2</v>
      </c>
      <c r="E27" s="151">
        <v>0.34761861616044576</v>
      </c>
      <c r="F27" s="141">
        <f t="shared" si="1"/>
        <v>9.9191788912129153E-2</v>
      </c>
      <c r="H27" s="151">
        <f t="shared" si="3"/>
        <v>1.7525055665746136E-2</v>
      </c>
      <c r="I27" s="141">
        <f t="shared" si="4"/>
        <v>5.3091177057443817</v>
      </c>
      <c r="K27" s="207">
        <f t="shared" si="2"/>
        <v>1.0842404000263445E-2</v>
      </c>
      <c r="L27" s="141">
        <f t="shared" si="5"/>
        <v>3.2846457180244037</v>
      </c>
      <c r="N27" s="151">
        <f t="shared" si="6"/>
        <v>2.2952593717097784E-2</v>
      </c>
      <c r="O27" s="141">
        <f t="shared" si="7"/>
        <v>6.9533600360756926</v>
      </c>
      <c r="Q27" s="151">
        <v>-1.6269942051615093E-2</v>
      </c>
      <c r="R27" s="141">
        <f t="shared" si="8"/>
        <v>-4.9288880483557156</v>
      </c>
      <c r="T27" s="172"/>
    </row>
    <row r="28" spans="1:20" x14ac:dyDescent="0.2">
      <c r="A28" s="10" t="str">
        <f>name!$D24</f>
        <v>71 Sales occupations</v>
      </c>
      <c r="B28" s="151">
        <v>21.69964583795289</v>
      </c>
      <c r="C28" s="141">
        <f t="shared" si="0"/>
        <v>6.39530271729733</v>
      </c>
      <c r="E28" s="151">
        <v>20.16544975413623</v>
      </c>
      <c r="F28" s="141">
        <f t="shared" si="1"/>
        <v>5.7541424490545694</v>
      </c>
      <c r="H28" s="151">
        <f t="shared" si="3"/>
        <v>-1.53419608381666</v>
      </c>
      <c r="I28" s="141">
        <f t="shared" si="4"/>
        <v>-7.0701434266421836</v>
      </c>
      <c r="K28" s="207">
        <f t="shared" si="2"/>
        <v>0.71275648784278034</v>
      </c>
      <c r="L28" s="141">
        <f t="shared" si="5"/>
        <v>3.2846457180244037</v>
      </c>
      <c r="N28" s="151">
        <f>H28-(K28+Q28)</f>
        <v>-1.8251334092670282</v>
      </c>
      <c r="O28" s="141">
        <f t="shared" si="7"/>
        <v>-8.4108903108218112</v>
      </c>
      <c r="Q28" s="151">
        <v>-0.42181916239241218</v>
      </c>
      <c r="R28" s="141">
        <f t="shared" si="8"/>
        <v>-1.9438988338447736</v>
      </c>
      <c r="T28" s="11"/>
    </row>
    <row r="29" spans="1:20" x14ac:dyDescent="0.2">
      <c r="A29" s="10" t="str">
        <f>name!$D25</f>
        <v>72 Customer service occupations</v>
      </c>
      <c r="B29" s="151">
        <v>5.5925423080969301</v>
      </c>
      <c r="C29" s="141">
        <f t="shared" si="0"/>
        <v>1.6482297124415506</v>
      </c>
      <c r="E29" s="151">
        <v>6.2533146382595453</v>
      </c>
      <c r="F29" s="141">
        <f t="shared" si="1"/>
        <v>1.7843620472646804</v>
      </c>
      <c r="H29" s="151">
        <f t="shared" si="3"/>
        <v>0.66077233016261516</v>
      </c>
      <c r="I29" s="141">
        <f t="shared" si="4"/>
        <v>11.815240614379331</v>
      </c>
      <c r="K29" s="207">
        <f t="shared" si="2"/>
        <v>0.18369520145160897</v>
      </c>
      <c r="L29" s="141">
        <f t="shared" si="5"/>
        <v>3.2846457180244037</v>
      </c>
      <c r="N29" s="151">
        <f t="shared" si="6"/>
        <v>0.46800521840164888</v>
      </c>
      <c r="O29" s="141">
        <f t="shared" si="7"/>
        <v>8.3683804720451906</v>
      </c>
      <c r="Q29" s="151">
        <v>9.0719103093573443E-3</v>
      </c>
      <c r="R29" s="141">
        <f t="shared" si="8"/>
        <v>0.16221442430972682</v>
      </c>
      <c r="T29" s="11"/>
    </row>
    <row r="30" spans="1:20" x14ac:dyDescent="0.2">
      <c r="A30" s="10" t="str">
        <f>name!$D26</f>
        <v>81 Process, plant and machine operatives</v>
      </c>
      <c r="B30" s="151">
        <v>14.967783376689285</v>
      </c>
      <c r="C30" s="141">
        <f t="shared" si="0"/>
        <v>4.4112934568469981</v>
      </c>
      <c r="E30" s="151">
        <v>13.017748473254601</v>
      </c>
      <c r="F30" s="141">
        <f t="shared" si="1"/>
        <v>3.7145702175923598</v>
      </c>
      <c r="H30" s="151">
        <f t="shared" si="3"/>
        <v>-1.950034903434684</v>
      </c>
      <c r="I30" s="141">
        <f t="shared" si="4"/>
        <v>-13.028214361196955</v>
      </c>
      <c r="K30" s="207">
        <f t="shared" si="2"/>
        <v>0.49163865576559312</v>
      </c>
      <c r="L30" s="141">
        <f t="shared" si="5"/>
        <v>3.2846457180244037</v>
      </c>
      <c r="N30" s="151">
        <f t="shared" si="6"/>
        <v>-2.4996143129478772</v>
      </c>
      <c r="O30" s="141">
        <f t="shared" si="7"/>
        <v>-16.699963181193269</v>
      </c>
      <c r="Q30" s="151">
        <v>5.7940753747599889E-2</v>
      </c>
      <c r="R30" s="141">
        <f t="shared" si="8"/>
        <v>0.3871031019719085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13.370920804432821</v>
      </c>
      <c r="C31" s="141">
        <f t="shared" si="0"/>
        <v>3.9406673635104639</v>
      </c>
      <c r="E31" s="151">
        <v>12.929266079131155</v>
      </c>
      <c r="F31" s="141">
        <f t="shared" si="1"/>
        <v>3.6893220676017915</v>
      </c>
      <c r="H31" s="151">
        <f t="shared" si="3"/>
        <v>-0.44165472530166561</v>
      </c>
      <c r="I31" s="141">
        <f t="shared" si="4"/>
        <v>-3.3030988049472687</v>
      </c>
      <c r="K31" s="207">
        <f t="shared" si="2"/>
        <v>0.43918737766323679</v>
      </c>
      <c r="L31" s="141">
        <f t="shared" si="5"/>
        <v>3.2846457180244037</v>
      </c>
      <c r="N31" s="151">
        <f t="shared" si="6"/>
        <v>-0.72353749506707032</v>
      </c>
      <c r="O31" s="141">
        <f t="shared" si="7"/>
        <v>-5.4112764980793111</v>
      </c>
      <c r="Q31" s="151">
        <v>-0.15730460789783202</v>
      </c>
      <c r="R31" s="141">
        <f t="shared" si="8"/>
        <v>-1.1764680248923567</v>
      </c>
      <c r="T31" s="11"/>
    </row>
    <row r="32" spans="1:20" x14ac:dyDescent="0.2">
      <c r="A32" s="10" t="str">
        <f>name!$D28</f>
        <v>91 Elementary trades and related occupations</v>
      </c>
      <c r="B32" s="151">
        <v>8.4504142351770906</v>
      </c>
      <c r="C32" s="141">
        <f t="shared" si="0"/>
        <v>2.4904995005031112</v>
      </c>
      <c r="E32" s="151">
        <v>6.3669994410286801</v>
      </c>
      <c r="F32" s="141">
        <f t="shared" si="1"/>
        <v>1.816801618779424</v>
      </c>
      <c r="H32" s="151">
        <f t="shared" si="3"/>
        <v>-2.0834147941484105</v>
      </c>
      <c r="I32" s="141">
        <f t="shared" si="4"/>
        <v>-24.654587765362368</v>
      </c>
      <c r="K32" s="207">
        <f t="shared" si="2"/>
        <v>0.27756616933106898</v>
      </c>
      <c r="L32" s="141">
        <f t="shared" si="5"/>
        <v>3.2846457180244037</v>
      </c>
      <c r="N32" s="151">
        <f>H32-(K32+Q32)</f>
        <v>-1.9513701257143921</v>
      </c>
      <c r="O32" s="141">
        <f t="shared" si="7"/>
        <v>-23.092005568097434</v>
      </c>
      <c r="Q32" s="151">
        <v>-0.40961083776508733</v>
      </c>
      <c r="R32" s="141">
        <f t="shared" si="8"/>
        <v>-4.8472279152893307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31.70535784513541</v>
      </c>
      <c r="C33" s="141">
        <f t="shared" si="0"/>
        <v>9.344178365586048</v>
      </c>
      <c r="E33" s="151">
        <v>28.8912432477774</v>
      </c>
      <c r="F33" s="141">
        <f t="shared" si="1"/>
        <v>8.244017921985499</v>
      </c>
      <c r="H33" s="151">
        <f t="shared" ref="H33" si="9">E33-B33</f>
        <v>-2.8141145973580102</v>
      </c>
      <c r="I33" s="141">
        <f>IF(B33&lt;&gt;0,((E33/B33)-1)*100,0)</f>
        <v>-8.875832946291073</v>
      </c>
      <c r="K33" s="207">
        <f t="shared" si="2"/>
        <v>1.0414086788445547</v>
      </c>
      <c r="L33" s="141">
        <f t="shared" ref="L33" si="10">IF(B33&lt;&gt;0,K33/B33*100,0)</f>
        <v>3.2846457180244037</v>
      </c>
      <c r="N33" s="151">
        <f>H33-(K33+Q33)</f>
        <v>-4.3258068992515311</v>
      </c>
      <c r="O33" s="141">
        <f t="shared" ref="O33" si="11">IF(B33&lt;&gt;0,N33/B33*100,0)</f>
        <v>-13.643772514352001</v>
      </c>
      <c r="Q33" s="151">
        <v>0.47028362304896598</v>
      </c>
      <c r="R33" s="141">
        <f t="shared" ref="R33" si="12">IF(B33&lt;&gt;0,Q33/B33*100,0)</f>
        <v>1.4832938500365236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339.30600000000015</v>
      </c>
      <c r="C35" s="147">
        <f>B35/B$35*100</f>
        <v>100</v>
      </c>
      <c r="D35" s="145"/>
      <c r="E35" s="152">
        <f>SUM(E8:E33)</f>
        <v>350.45100000000002</v>
      </c>
      <c r="F35" s="147">
        <f t="shared" ref="F35" si="13">E35/E$35*100</f>
        <v>100</v>
      </c>
      <c r="G35" s="145"/>
      <c r="H35" s="152">
        <f>E35-B35</f>
        <v>11.144999999999868</v>
      </c>
      <c r="I35" s="147">
        <f>IF(B35&lt;&gt;0,((E35/B35)-1)*100,0)</f>
        <v>3.2846457180244037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The Marches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24.025268568246094</v>
      </c>
      <c r="C44" s="141">
        <f t="shared" ref="C44:C68" si="15">B44/B$71*100</f>
        <v>6.8555286097760018</v>
      </c>
      <c r="E44" s="151">
        <v>25.128538991307391</v>
      </c>
      <c r="F44" s="141">
        <f t="shared" ref="F44:F68" si="16">E44/E$71*100</f>
        <v>6.6687912653944235</v>
      </c>
      <c r="H44" s="151">
        <f>E44-B44</f>
        <v>1.1032704230612964</v>
      </c>
      <c r="I44" s="141">
        <f>IF(B44&gt;0,((E44/B44)-1)*100,0)</f>
        <v>4.5921252448327454</v>
      </c>
      <c r="K44" s="151">
        <f>(($E$71/$B$71)-1)*B44</f>
        <v>1.8069116756786294</v>
      </c>
      <c r="L44" s="141">
        <f>IF(B44&gt;0,K44/B44*100,0)</f>
        <v>7.520880237179961</v>
      </c>
      <c r="N44" s="151">
        <f>H44-(K44+Q44)</f>
        <v>-0.15973714094197344</v>
      </c>
      <c r="O44" s="141">
        <f>IF(B44&gt;0,N44/B44*100,0)</f>
        <v>-0.66487140607075701</v>
      </c>
      <c r="Q44" s="151">
        <v>-0.54390411167535968</v>
      </c>
      <c r="R44" s="141">
        <f>IF(B44&gt;0,Q44/B44*100,0)</f>
        <v>-2.2638835862764553</v>
      </c>
      <c r="T44" s="151"/>
    </row>
    <row r="45" spans="1:20" x14ac:dyDescent="0.2">
      <c r="A45" s="135" t="str">
        <f t="shared" si="14"/>
        <v>12 Other managers and proprietors</v>
      </c>
      <c r="B45" s="151">
        <v>10.180843982518008</v>
      </c>
      <c r="C45" s="141">
        <f t="shared" si="15"/>
        <v>2.9050691772938322</v>
      </c>
      <c r="E45" s="151">
        <v>15.257868118380365</v>
      </c>
      <c r="F45" s="141">
        <f t="shared" si="16"/>
        <v>4.0492420857254583</v>
      </c>
      <c r="H45" s="151">
        <f t="shared" ref="H45:H71" si="17">E45-B45</f>
        <v>5.0770241358623576</v>
      </c>
      <c r="I45" s="141">
        <f t="shared" ref="I45:I71" si="18">IF(B45&gt;0,((E45/B45)-1)*100,0)</f>
        <v>49.868401328812695</v>
      </c>
      <c r="K45" s="151">
        <f t="shared" ref="K45:K68" si="19">(($E$71/$B$71)-1)*B45</f>
        <v>0.76568908305932215</v>
      </c>
      <c r="L45" s="141">
        <f t="shared" ref="L45:L68" si="20">IF(B45&gt;0,K45/B45*100,0)</f>
        <v>7.520880237179961</v>
      </c>
      <c r="N45" s="151">
        <f t="shared" ref="N45:N68" si="21">H45-(K45+Q45)</f>
        <v>3.739441361978618</v>
      </c>
      <c r="O45" s="141">
        <f t="shared" ref="O45:O68" si="22">IF(B45&gt;0,N45/B45*100,0)</f>
        <v>36.730170587033683</v>
      </c>
      <c r="Q45" s="151">
        <v>0.57189369082441721</v>
      </c>
      <c r="R45" s="141">
        <f>IF(B45&gt;0,Q45/B45*100,0)</f>
        <v>5.6173505045990488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20.285569292437525</v>
      </c>
      <c r="C46" s="141">
        <f t="shared" si="15"/>
        <v>5.7884181504511396</v>
      </c>
      <c r="E46" s="151">
        <v>23.720012364838759</v>
      </c>
      <c r="F46" s="141">
        <f t="shared" si="16"/>
        <v>6.2949864028467513</v>
      </c>
      <c r="H46" s="151">
        <f t="shared" si="17"/>
        <v>3.4344430724012334</v>
      </c>
      <c r="I46" s="141">
        <f t="shared" si="18"/>
        <v>16.9304741853195</v>
      </c>
      <c r="K46" s="151">
        <f t="shared" si="19"/>
        <v>1.5256533719143808</v>
      </c>
      <c r="L46" s="141">
        <f t="shared" si="20"/>
        <v>7.520880237179961</v>
      </c>
      <c r="N46" s="151">
        <f t="shared" si="21"/>
        <v>2.3171560917335703</v>
      </c>
      <c r="O46" s="141">
        <f t="shared" si="22"/>
        <v>11.422682096466515</v>
      </c>
      <c r="Q46" s="151">
        <v>-0.40836639124671764</v>
      </c>
      <c r="R46" s="141">
        <f t="shared" ref="R46:R68" si="23">IF(B46&gt;0,Q46/B46*100,0)</f>
        <v>-2.0130881483269829</v>
      </c>
      <c r="T46" s="151"/>
    </row>
    <row r="47" spans="1:20" x14ac:dyDescent="0.2">
      <c r="A47" s="135" t="str">
        <f t="shared" si="14"/>
        <v>22 Health professionals</v>
      </c>
      <c r="B47" s="151">
        <v>16.990154974183469</v>
      </c>
      <c r="C47" s="141">
        <f t="shared" si="15"/>
        <v>4.8480828915264809</v>
      </c>
      <c r="E47" s="151">
        <v>20.120017203720131</v>
      </c>
      <c r="F47" s="141">
        <f t="shared" si="16"/>
        <v>5.3395939586527241</v>
      </c>
      <c r="H47" s="151">
        <f t="shared" si="17"/>
        <v>3.1298622295366627</v>
      </c>
      <c r="I47" s="141">
        <f t="shared" si="18"/>
        <v>18.421622606106226</v>
      </c>
      <c r="K47" s="151">
        <f t="shared" si="19"/>
        <v>1.2778092077196126</v>
      </c>
      <c r="L47" s="141">
        <f t="shared" si="20"/>
        <v>7.520880237179961</v>
      </c>
      <c r="N47" s="151">
        <f t="shared" si="21"/>
        <v>1.5807062232096738</v>
      </c>
      <c r="O47" s="141">
        <f t="shared" si="22"/>
        <v>9.3036598289512735</v>
      </c>
      <c r="Q47" s="151">
        <v>0.27134679860737626</v>
      </c>
      <c r="R47" s="141">
        <f t="shared" si="23"/>
        <v>1.5970825399749891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13.653823320267396</v>
      </c>
      <c r="C48" s="141">
        <f t="shared" si="15"/>
        <v>3.8960720101433282</v>
      </c>
      <c r="E48" s="151">
        <v>16.477701130481428</v>
      </c>
      <c r="F48" s="141">
        <f t="shared" si="16"/>
        <v>4.3729700883424583</v>
      </c>
      <c r="H48" s="151">
        <f t="shared" si="17"/>
        <v>2.8238778102140323</v>
      </c>
      <c r="I48" s="141">
        <f t="shared" si="18"/>
        <v>20.681956577117401</v>
      </c>
      <c r="K48" s="151">
        <f t="shared" si="19"/>
        <v>1.0268876997134593</v>
      </c>
      <c r="L48" s="141">
        <f t="shared" si="20"/>
        <v>7.520880237179961</v>
      </c>
      <c r="N48" s="151">
        <f t="shared" si="21"/>
        <v>1.3444901428826277</v>
      </c>
      <c r="O48" s="141">
        <f t="shared" si="22"/>
        <v>9.8469865278460134</v>
      </c>
      <c r="Q48" s="151">
        <v>0.45249996761794525</v>
      </c>
      <c r="R48" s="141">
        <f t="shared" si="23"/>
        <v>3.3140898120914275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21.215569645561814</v>
      </c>
      <c r="C49" s="141">
        <f t="shared" si="15"/>
        <v>6.0537905857200611</v>
      </c>
      <c r="E49" s="151">
        <v>27.186904402666059</v>
      </c>
      <c r="F49" s="141">
        <f t="shared" si="16"/>
        <v>7.2150549889243578</v>
      </c>
      <c r="H49" s="151">
        <f t="shared" si="17"/>
        <v>5.9713347571042448</v>
      </c>
      <c r="I49" s="141">
        <f t="shared" si="18"/>
        <v>28.14600247301593</v>
      </c>
      <c r="K49" s="151">
        <f t="shared" si="19"/>
        <v>1.5955975846782091</v>
      </c>
      <c r="L49" s="141">
        <f t="shared" si="20"/>
        <v>7.520880237179961</v>
      </c>
      <c r="N49" s="151">
        <f t="shared" si="21"/>
        <v>4.5657549131929924</v>
      </c>
      <c r="O49" s="141">
        <f t="shared" si="22"/>
        <v>21.520774551288678</v>
      </c>
      <c r="Q49" s="151">
        <v>-0.19001774076695682</v>
      </c>
      <c r="R49" s="141">
        <f t="shared" si="23"/>
        <v>-0.89565231545271051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6.6988299519141465</v>
      </c>
      <c r="C50" s="141">
        <f t="shared" si="15"/>
        <v>1.9114883255902098</v>
      </c>
      <c r="E50" s="151">
        <v>6.3185712280783504</v>
      </c>
      <c r="F50" s="141">
        <f t="shared" si="16"/>
        <v>1.6768675898808829</v>
      </c>
      <c r="H50" s="151">
        <f t="shared" si="17"/>
        <v>-0.38025872383579618</v>
      </c>
      <c r="I50" s="141">
        <f t="shared" si="18"/>
        <v>-5.6764946500416746</v>
      </c>
      <c r="K50" s="151">
        <f t="shared" si="19"/>
        <v>0.50381097797580299</v>
      </c>
      <c r="L50" s="141">
        <f t="shared" si="20"/>
        <v>7.5208802371799628</v>
      </c>
      <c r="N50" s="151">
        <f t="shared" si="21"/>
        <v>-0.74886919807529084</v>
      </c>
      <c r="O50" s="141">
        <f t="shared" si="22"/>
        <v>-11.179104462284588</v>
      </c>
      <c r="Q50" s="151">
        <v>-0.13520050373630832</v>
      </c>
      <c r="R50" s="141">
        <f t="shared" si="23"/>
        <v>-2.0182704249370542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7.001667863003334</v>
      </c>
      <c r="C51" s="141">
        <f t="shared" si="15"/>
        <v>1.9979020927328881</v>
      </c>
      <c r="E51" s="151">
        <v>7.8969655339952469</v>
      </c>
      <c r="F51" s="141">
        <f t="shared" si="16"/>
        <v>2.0957531512057219</v>
      </c>
      <c r="H51" s="151">
        <f t="shared" si="17"/>
        <v>0.89529767099191293</v>
      </c>
      <c r="I51" s="141">
        <f t="shared" si="18"/>
        <v>12.78692003833326</v>
      </c>
      <c r="K51" s="151">
        <f t="shared" si="19"/>
        <v>0.52658705458159827</v>
      </c>
      <c r="L51" s="141">
        <f t="shared" si="20"/>
        <v>7.520880237179961</v>
      </c>
      <c r="N51" s="151">
        <f t="shared" si="21"/>
        <v>0.21226807303142181</v>
      </c>
      <c r="O51" s="141">
        <f t="shared" si="22"/>
        <v>3.031678696915086</v>
      </c>
      <c r="Q51" s="151">
        <v>0.15644254337889288</v>
      </c>
      <c r="R51" s="141">
        <f t="shared" si="23"/>
        <v>2.2343611042382059</v>
      </c>
      <c r="T51" s="151"/>
    </row>
    <row r="52" spans="1:20" x14ac:dyDescent="0.2">
      <c r="A52" s="135" t="str">
        <f t="shared" si="14"/>
        <v>33 Protective service occupations</v>
      </c>
      <c r="B52" s="151">
        <v>3.6168257007639006</v>
      </c>
      <c r="C52" s="141">
        <f t="shared" si="15"/>
        <v>1.0320489029176405</v>
      </c>
      <c r="E52" s="151">
        <v>5.1298986417550507</v>
      </c>
      <c r="F52" s="141">
        <f t="shared" si="16"/>
        <v>1.3614091637531733</v>
      </c>
      <c r="H52" s="151">
        <f t="shared" si="17"/>
        <v>1.5130729409911501</v>
      </c>
      <c r="I52" s="141">
        <f t="shared" si="18"/>
        <v>41.834278623699731</v>
      </c>
      <c r="K52" s="151">
        <f t="shared" si="19"/>
        <v>0.27201712934199784</v>
      </c>
      <c r="L52" s="141">
        <f t="shared" si="20"/>
        <v>7.520880237179961</v>
      </c>
      <c r="N52" s="151">
        <f t="shared" si="21"/>
        <v>1.3132953388591948</v>
      </c>
      <c r="O52" s="141">
        <f t="shared" si="22"/>
        <v>36.310716841616589</v>
      </c>
      <c r="Q52" s="151">
        <v>-7.2239527210042509E-2</v>
      </c>
      <c r="R52" s="141">
        <f t="shared" si="23"/>
        <v>-1.9973184550968266</v>
      </c>
      <c r="T52" s="151"/>
    </row>
    <row r="53" spans="1:20" x14ac:dyDescent="0.2">
      <c r="A53" s="135" t="str">
        <f t="shared" si="14"/>
        <v>34 Culture, media and sports occupations</v>
      </c>
      <c r="B53" s="151">
        <v>5.959114002273199</v>
      </c>
      <c r="C53" s="141">
        <f t="shared" si="15"/>
        <v>1.7004128971734134</v>
      </c>
      <c r="E53" s="151">
        <v>6.2216332366044007</v>
      </c>
      <c r="F53" s="141">
        <f t="shared" si="16"/>
        <v>1.6511414929100254</v>
      </c>
      <c r="H53" s="151">
        <f t="shared" si="17"/>
        <v>0.26251923433120172</v>
      </c>
      <c r="I53" s="141">
        <f t="shared" si="18"/>
        <v>4.405340025900828</v>
      </c>
      <c r="K53" s="151">
        <f t="shared" si="19"/>
        <v>0.44817782730798883</v>
      </c>
      <c r="L53" s="141">
        <f t="shared" si="20"/>
        <v>7.520880237179961</v>
      </c>
      <c r="N53" s="151">
        <f t="shared" si="21"/>
        <v>0.10196765131334634</v>
      </c>
      <c r="O53" s="141">
        <f t="shared" si="22"/>
        <v>1.7111210034654341</v>
      </c>
      <c r="Q53" s="151">
        <v>-0.28762624429013345</v>
      </c>
      <c r="R53" s="141">
        <f t="shared" si="23"/>
        <v>-4.826661214744572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20.327665085365751</v>
      </c>
      <c r="C54" s="141">
        <f t="shared" si="15"/>
        <v>5.8004300416793653</v>
      </c>
      <c r="E54" s="151">
        <v>20.846844645513126</v>
      </c>
      <c r="F54" s="141">
        <f t="shared" si="16"/>
        <v>5.5324846196240927</v>
      </c>
      <c r="H54" s="151">
        <f t="shared" si="17"/>
        <v>0.51917956014737499</v>
      </c>
      <c r="I54" s="141">
        <f t="shared" si="18"/>
        <v>2.5540540832756031</v>
      </c>
      <c r="K54" s="151">
        <f t="shared" si="19"/>
        <v>1.5288193460854038</v>
      </c>
      <c r="L54" s="141">
        <f t="shared" si="20"/>
        <v>7.520880237179961</v>
      </c>
      <c r="N54" s="151">
        <f t="shared" si="21"/>
        <v>-0.78296910888719617</v>
      </c>
      <c r="O54" s="141">
        <f t="shared" si="22"/>
        <v>-3.8517414843226119</v>
      </c>
      <c r="Q54" s="151">
        <v>-0.22667067705083269</v>
      </c>
      <c r="R54" s="141">
        <f t="shared" si="23"/>
        <v>-1.1150846695817365</v>
      </c>
      <c r="T54" s="151"/>
    </row>
    <row r="55" spans="1:20" x14ac:dyDescent="0.2">
      <c r="A55" s="135" t="str">
        <f t="shared" si="14"/>
        <v>41 Administrative occupations</v>
      </c>
      <c r="B55" s="151">
        <v>33.410619264764669</v>
      </c>
      <c r="C55" s="141">
        <f t="shared" si="15"/>
        <v>9.5336064855756355</v>
      </c>
      <c r="E55" s="151">
        <v>30.079551127698153</v>
      </c>
      <c r="F55" s="141">
        <f t="shared" si="16"/>
        <v>7.9827262498933642</v>
      </c>
      <c r="H55" s="151">
        <f t="shared" si="17"/>
        <v>-3.3310681370665165</v>
      </c>
      <c r="I55" s="141">
        <f t="shared" si="18"/>
        <v>-9.9700879851081119</v>
      </c>
      <c r="K55" s="151">
        <f t="shared" si="19"/>
        <v>2.5127726614031269</v>
      </c>
      <c r="L55" s="141">
        <f t="shared" si="20"/>
        <v>7.520880237179961</v>
      </c>
      <c r="N55" s="151">
        <f t="shared" si="21"/>
        <v>-5.4431901871169437</v>
      </c>
      <c r="O55" s="141">
        <f t="shared" si="22"/>
        <v>-16.291796760730541</v>
      </c>
      <c r="Q55" s="151">
        <v>-0.40065061135270014</v>
      </c>
      <c r="R55" s="141">
        <f t="shared" si="23"/>
        <v>-1.19917146155753</v>
      </c>
      <c r="T55" s="151"/>
    </row>
    <row r="56" spans="1:20" x14ac:dyDescent="0.2">
      <c r="A56" s="135" t="str">
        <f t="shared" si="14"/>
        <v>42 Secretarial and related occupations</v>
      </c>
      <c r="B56" s="151">
        <v>6.7731445110880895</v>
      </c>
      <c r="C56" s="141">
        <f t="shared" si="15"/>
        <v>1.9326937321018027</v>
      </c>
      <c r="E56" s="151">
        <v>5.0997350757031077</v>
      </c>
      <c r="F56" s="141">
        <f t="shared" si="16"/>
        <v>1.3534041410222484</v>
      </c>
      <c r="H56" s="151">
        <f t="shared" si="17"/>
        <v>-1.6734094353849818</v>
      </c>
      <c r="I56" s="141">
        <f t="shared" si="18"/>
        <v>-24.706536714896586</v>
      </c>
      <c r="K56" s="151">
        <f t="shared" si="19"/>
        <v>0.50940008697006345</v>
      </c>
      <c r="L56" s="141">
        <f t="shared" si="20"/>
        <v>7.520880237179961</v>
      </c>
      <c r="N56" s="151">
        <f t="shared" si="21"/>
        <v>-2.2939673554727027</v>
      </c>
      <c r="O56" s="141">
        <f t="shared" si="22"/>
        <v>-33.86857244397082</v>
      </c>
      <c r="Q56" s="151">
        <v>0.1111578331176574</v>
      </c>
      <c r="R56" s="141">
        <f t="shared" si="23"/>
        <v>1.6411554918942688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6.4084719317670196</v>
      </c>
      <c r="C57" s="141">
        <f t="shared" si="15"/>
        <v>1.8286356528493339</v>
      </c>
      <c r="E57" s="151">
        <v>6.514364883286599</v>
      </c>
      <c r="F57" s="141">
        <f t="shared" si="16"/>
        <v>1.7288287093922123</v>
      </c>
      <c r="H57" s="151">
        <f t="shared" si="17"/>
        <v>0.10589295151957945</v>
      </c>
      <c r="I57" s="141">
        <f t="shared" si="18"/>
        <v>1.6523900338029751</v>
      </c>
      <c r="K57" s="151">
        <f t="shared" si="19"/>
        <v>0.48197349902149067</v>
      </c>
      <c r="L57" s="141">
        <f t="shared" si="20"/>
        <v>7.520880237179961</v>
      </c>
      <c r="N57" s="151">
        <f t="shared" si="21"/>
        <v>-0.13880611697706285</v>
      </c>
      <c r="O57" s="141">
        <f t="shared" si="22"/>
        <v>-2.1659783869692255</v>
      </c>
      <c r="Q57" s="151">
        <v>-0.23727443052484837</v>
      </c>
      <c r="R57" s="141">
        <f t="shared" si="23"/>
        <v>-3.7025118164077573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15.121466341630082</v>
      </c>
      <c r="C58" s="141">
        <f t="shared" si="15"/>
        <v>4.3148589507891497</v>
      </c>
      <c r="E58" s="151">
        <v>14.04046528854562</v>
      </c>
      <c r="F58" s="141">
        <f t="shared" si="16"/>
        <v>3.7261590222462471</v>
      </c>
      <c r="H58" s="151">
        <f t="shared" si="17"/>
        <v>-1.0810010530844618</v>
      </c>
      <c r="I58" s="141">
        <f t="shared" si="18"/>
        <v>-7.1487845732818744</v>
      </c>
      <c r="K58" s="151">
        <f t="shared" si="19"/>
        <v>1.1372673736594765</v>
      </c>
      <c r="L58" s="141">
        <f t="shared" si="20"/>
        <v>7.520880237179961</v>
      </c>
      <c r="N58" s="151">
        <f t="shared" si="21"/>
        <v>-1.0956402054093788</v>
      </c>
      <c r="O58" s="141">
        <f t="shared" si="22"/>
        <v>-7.2455949750920094</v>
      </c>
      <c r="Q58" s="151">
        <v>-1.1226282213345595</v>
      </c>
      <c r="R58" s="141">
        <f t="shared" si="23"/>
        <v>-7.4240698353698216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12.704436403342074</v>
      </c>
      <c r="C59" s="141">
        <f t="shared" si="15"/>
        <v>3.6251676848809309</v>
      </c>
      <c r="E59" s="151">
        <v>11.369175786311885</v>
      </c>
      <c r="F59" s="141">
        <f t="shared" si="16"/>
        <v>3.0172331230525624</v>
      </c>
      <c r="H59" s="151">
        <f t="shared" si="17"/>
        <v>-1.3352606170301886</v>
      </c>
      <c r="I59" s="141">
        <f t="shared" si="18"/>
        <v>-10.510191673508086</v>
      </c>
      <c r="K59" s="151">
        <f t="shared" si="19"/>
        <v>0.95548544670405067</v>
      </c>
      <c r="L59" s="141">
        <f t="shared" si="20"/>
        <v>7.520880237179961</v>
      </c>
      <c r="N59" s="151">
        <f t="shared" si="21"/>
        <v>-1.6156880226612242</v>
      </c>
      <c r="O59" s="141">
        <f t="shared" si="22"/>
        <v>-12.71751041420614</v>
      </c>
      <c r="Q59" s="151">
        <v>-0.67505804107301504</v>
      </c>
      <c r="R59" s="141">
        <f t="shared" si="23"/>
        <v>-5.3135614964819053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6.4841430631733914</v>
      </c>
      <c r="C60" s="141">
        <f t="shared" si="15"/>
        <v>1.8502281526300086</v>
      </c>
      <c r="E60" s="151">
        <v>6.2357357924425791</v>
      </c>
      <c r="F60" s="141">
        <f t="shared" si="16"/>
        <v>1.6548841299660801</v>
      </c>
      <c r="H60" s="151">
        <f t="shared" si="17"/>
        <v>-0.24840727073081226</v>
      </c>
      <c r="I60" s="141">
        <f t="shared" si="18"/>
        <v>-3.8309961441418294</v>
      </c>
      <c r="K60" s="151">
        <f t="shared" si="19"/>
        <v>0.48766463418868294</v>
      </c>
      <c r="L60" s="141">
        <f t="shared" si="20"/>
        <v>7.520880237179961</v>
      </c>
      <c r="N60" s="151">
        <f t="shared" si="21"/>
        <v>-1.1246346374432126</v>
      </c>
      <c r="O60" s="141">
        <f t="shared" si="22"/>
        <v>-17.3443834672705</v>
      </c>
      <c r="Q60" s="151">
        <v>0.38856273252371742</v>
      </c>
      <c r="R60" s="141">
        <f t="shared" si="23"/>
        <v>5.9925070859487128</v>
      </c>
      <c r="T60" s="151"/>
    </row>
    <row r="61" spans="1:20" x14ac:dyDescent="0.2">
      <c r="A61" s="135" t="str">
        <f t="shared" si="14"/>
        <v>61 Caring personal service occupations</v>
      </c>
      <c r="B61" s="151">
        <v>25.172227839082897</v>
      </c>
      <c r="C61" s="141">
        <f t="shared" si="15"/>
        <v>7.1828095337387809</v>
      </c>
      <c r="E61" s="151">
        <v>30.154847152605036</v>
      </c>
      <c r="F61" s="141">
        <f t="shared" si="16"/>
        <v>8.0027088471065024</v>
      </c>
      <c r="H61" s="151">
        <f t="shared" si="17"/>
        <v>4.9826193135221395</v>
      </c>
      <c r="I61" s="141">
        <f t="shared" si="18"/>
        <v>19.794113359271392</v>
      </c>
      <c r="K61" s="151">
        <f t="shared" si="19"/>
        <v>1.8931731088074979</v>
      </c>
      <c r="L61" s="141">
        <f t="shared" si="20"/>
        <v>7.520880237179961</v>
      </c>
      <c r="N61" s="151">
        <f t="shared" si="21"/>
        <v>2.3692959883484983</v>
      </c>
      <c r="O61" s="141">
        <f t="shared" si="22"/>
        <v>9.4123412655191476</v>
      </c>
      <c r="Q61" s="151">
        <v>0.72015021636614318</v>
      </c>
      <c r="R61" s="141">
        <f t="shared" si="23"/>
        <v>2.8608918565722807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6.449518008869175</v>
      </c>
      <c r="C62" s="141">
        <f t="shared" si="15"/>
        <v>1.8403480112395669</v>
      </c>
      <c r="E62" s="151">
        <v>6.8074361033166246</v>
      </c>
      <c r="F62" s="141">
        <f t="shared" si="16"/>
        <v>1.8066060442762981</v>
      </c>
      <c r="H62" s="151">
        <f t="shared" si="17"/>
        <v>0.3579180944474496</v>
      </c>
      <c r="I62" s="141">
        <f t="shared" si="18"/>
        <v>5.5495324449866157</v>
      </c>
      <c r="K62" s="151">
        <f t="shared" si="19"/>
        <v>0.48506052532240429</v>
      </c>
      <c r="L62" s="141">
        <f t="shared" si="20"/>
        <v>7.520880237179961</v>
      </c>
      <c r="N62" s="151">
        <f t="shared" si="21"/>
        <v>-0.14805148686987879</v>
      </c>
      <c r="O62" s="141">
        <f t="shared" si="22"/>
        <v>-2.2955434292342933</v>
      </c>
      <c r="Q62" s="151">
        <v>2.0909055994924122E-2</v>
      </c>
      <c r="R62" s="141">
        <f t="shared" si="23"/>
        <v>0.32419563704094856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0.34761861616044576</v>
      </c>
      <c r="C63" s="141">
        <f t="shared" si="15"/>
        <v>9.9191788912129153E-2</v>
      </c>
      <c r="E63" s="151">
        <v>0.31602107168699767</v>
      </c>
      <c r="F63" s="141">
        <f t="shared" si="16"/>
        <v>8.386793053411766E-2</v>
      </c>
      <c r="H63" s="151">
        <f t="shared" si="17"/>
        <v>-3.1597544473448091E-2</v>
      </c>
      <c r="I63" s="141">
        <f t="shared" si="18"/>
        <v>-9.0897158565478087</v>
      </c>
      <c r="K63" s="151">
        <f t="shared" si="19"/>
        <v>2.6143979803569431E-2</v>
      </c>
      <c r="L63" s="141">
        <f t="shared" si="20"/>
        <v>7.520880237179961</v>
      </c>
      <c r="N63" s="151">
        <f t="shared" si="21"/>
        <v>-7.0751945595566412E-2</v>
      </c>
      <c r="O63" s="141">
        <f t="shared" si="22"/>
        <v>-20.353324680088587</v>
      </c>
      <c r="Q63" s="151">
        <v>1.3010421318548885E-2</v>
      </c>
      <c r="R63" s="141">
        <f t="shared" si="23"/>
        <v>3.7427285863608168</v>
      </c>
      <c r="T63" s="151"/>
    </row>
    <row r="64" spans="1:20" x14ac:dyDescent="0.2">
      <c r="A64" s="135" t="str">
        <f t="shared" si="14"/>
        <v>71 Sales occupations</v>
      </c>
      <c r="B64" s="151">
        <v>20.16544975413623</v>
      </c>
      <c r="C64" s="141">
        <f t="shared" si="15"/>
        <v>5.7541424490545694</v>
      </c>
      <c r="E64" s="151">
        <v>17.902943171201017</v>
      </c>
      <c r="F64" s="141">
        <f t="shared" si="16"/>
        <v>4.7512110069852653</v>
      </c>
      <c r="H64" s="151">
        <f t="shared" si="17"/>
        <v>-2.2625065829352131</v>
      </c>
      <c r="I64" s="141">
        <f t="shared" si="18"/>
        <v>-11.219717935976803</v>
      </c>
      <c r="K64" s="151">
        <f t="shared" si="19"/>
        <v>1.5166193252972868</v>
      </c>
      <c r="L64" s="141">
        <f t="shared" si="20"/>
        <v>7.520880237179961</v>
      </c>
      <c r="N64" s="151">
        <f t="shared" si="21"/>
        <v>-3.4710327382061044</v>
      </c>
      <c r="O64" s="141">
        <f t="shared" si="22"/>
        <v>-17.212771252444519</v>
      </c>
      <c r="Q64" s="151">
        <v>-0.3080931700263958</v>
      </c>
      <c r="R64" s="141">
        <f t="shared" si="23"/>
        <v>-1.5278269207122512</v>
      </c>
      <c r="T64" s="151"/>
    </row>
    <row r="65" spans="1:20" x14ac:dyDescent="0.2">
      <c r="A65" s="135" t="str">
        <f t="shared" si="14"/>
        <v>72 Customer service occupations</v>
      </c>
      <c r="B65" s="151">
        <v>6.2533146382595453</v>
      </c>
      <c r="C65" s="141">
        <f t="shared" si="15"/>
        <v>1.7843620472646804</v>
      </c>
      <c r="E65" s="151">
        <v>9.5831391918000417</v>
      </c>
      <c r="F65" s="141">
        <f t="shared" si="16"/>
        <v>2.543241967208778</v>
      </c>
      <c r="H65" s="151">
        <f t="shared" si="17"/>
        <v>3.3298245535404964</v>
      </c>
      <c r="I65" s="141">
        <f t="shared" si="18"/>
        <v>53.248952694107054</v>
      </c>
      <c r="K65" s="151">
        <f t="shared" si="19"/>
        <v>0.4703043047975437</v>
      </c>
      <c r="L65" s="141">
        <f t="shared" si="20"/>
        <v>7.520880237179961</v>
      </c>
      <c r="N65" s="151">
        <f t="shared" si="21"/>
        <v>2.8271730452841459</v>
      </c>
      <c r="O65" s="141">
        <f t="shared" si="22"/>
        <v>45.21079153744644</v>
      </c>
      <c r="Q65" s="151">
        <v>3.2347203458806838E-2</v>
      </c>
      <c r="R65" s="141">
        <f t="shared" si="23"/>
        <v>0.51728091948064647</v>
      </c>
      <c r="T65" s="151"/>
    </row>
    <row r="66" spans="1:20" x14ac:dyDescent="0.2">
      <c r="A66" s="135" t="str">
        <f t="shared" si="14"/>
        <v>81 Process, plant and machine operatives</v>
      </c>
      <c r="B66" s="151">
        <v>13.017748473254601</v>
      </c>
      <c r="C66" s="141">
        <f t="shared" si="15"/>
        <v>3.7145702175923598</v>
      </c>
      <c r="E66" s="151">
        <v>15.484841731554255</v>
      </c>
      <c r="F66" s="141">
        <f t="shared" si="16"/>
        <v>4.1094779653176881</v>
      </c>
      <c r="H66" s="151">
        <f t="shared" si="17"/>
        <v>2.4670932582996539</v>
      </c>
      <c r="I66" s="141">
        <f t="shared" si="18"/>
        <v>18.951766224154511</v>
      </c>
      <c r="K66" s="151">
        <f t="shared" si="19"/>
        <v>0.97904927225080141</v>
      </c>
      <c r="L66" s="141">
        <f t="shared" si="20"/>
        <v>7.520880237179961</v>
      </c>
      <c r="N66" s="151">
        <f t="shared" si="21"/>
        <v>2.4513253496806104</v>
      </c>
      <c r="O66" s="141">
        <f t="shared" si="22"/>
        <v>18.83063998906524</v>
      </c>
      <c r="Q66" s="151">
        <v>-0.9632813636317582</v>
      </c>
      <c r="R66" s="141">
        <f t="shared" si="23"/>
        <v>-7.3997540020906989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12.929266079131155</v>
      </c>
      <c r="C67" s="141">
        <f t="shared" si="15"/>
        <v>3.6893220676017915</v>
      </c>
      <c r="E67" s="151">
        <v>14.362365548211603</v>
      </c>
      <c r="F67" s="141">
        <f t="shared" si="16"/>
        <v>3.8115872137034303</v>
      </c>
      <c r="H67" s="151">
        <f t="shared" si="17"/>
        <v>1.4330994690804477</v>
      </c>
      <c r="I67" s="141">
        <f t="shared" si="18"/>
        <v>11.084151724540515</v>
      </c>
      <c r="K67" s="151">
        <f t="shared" si="19"/>
        <v>0.97239461735778743</v>
      </c>
      <c r="L67" s="141">
        <f t="shared" si="20"/>
        <v>7.520880237179961</v>
      </c>
      <c r="N67" s="151">
        <f t="shared" si="21"/>
        <v>0.25140546700662059</v>
      </c>
      <c r="O67" s="141">
        <f t="shared" si="22"/>
        <v>1.9444681969412685</v>
      </c>
      <c r="Q67" s="151">
        <v>0.20929938471603959</v>
      </c>
      <c r="R67" s="141">
        <f t="shared" si="23"/>
        <v>1.6188032904192846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6.3669994410286801</v>
      </c>
      <c r="C68" s="141">
        <f t="shared" si="15"/>
        <v>1.816801618779424</v>
      </c>
      <c r="E68" s="151">
        <v>5.1935705238591057</v>
      </c>
      <c r="F68" s="141">
        <f t="shared" si="16"/>
        <v>1.3783068628742257</v>
      </c>
      <c r="H68" s="151">
        <f t="shared" si="17"/>
        <v>-1.1734289171695744</v>
      </c>
      <c r="I68" s="141">
        <f t="shared" si="18"/>
        <v>-18.429857392605488</v>
      </c>
      <c r="K68" s="151">
        <f t="shared" si="19"/>
        <v>0.47885440266168461</v>
      </c>
      <c r="L68" s="141">
        <f t="shared" si="20"/>
        <v>7.520880237179961</v>
      </c>
      <c r="N68" s="151">
        <f t="shared" si="21"/>
        <v>-1.4871756597327603</v>
      </c>
      <c r="O68" s="141">
        <f t="shared" si="22"/>
        <v>-23.357559137660076</v>
      </c>
      <c r="Q68" s="151">
        <v>-0.16510766009849867</v>
      </c>
      <c r="R68" s="141">
        <f t="shared" si="23"/>
        <v>-2.5931784921253764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28.8912432477774</v>
      </c>
      <c r="C69" s="141">
        <f t="shared" ref="C69" si="25">B69/B$71*100</f>
        <v>8.244017921985499</v>
      </c>
      <c r="E69" s="151">
        <v>29.358852054436746</v>
      </c>
      <c r="F69" s="141">
        <f t="shared" ref="F69" si="26">E69/E$71*100</f>
        <v>7.7914619791609478</v>
      </c>
      <c r="H69" s="151">
        <f t="shared" ref="H69" si="27">E69-B69</f>
        <v>0.46760880665934579</v>
      </c>
      <c r="I69" s="141">
        <f t="shared" ref="I69" si="28">IF(B69&gt;0,((E69/B69)-1)*100,0)</f>
        <v>1.6185139651105906</v>
      </c>
      <c r="K69" s="151">
        <f t="shared" ref="K69" si="29">(($E$71/$B$71)-1)*B69</f>
        <v>2.1728758036976803</v>
      </c>
      <c r="L69" s="141">
        <f t="shared" ref="L69" si="30">IF(B69&gt;0,K69/B69*100,0)</f>
        <v>7.520880237179961</v>
      </c>
      <c r="N69" s="151">
        <f t="shared" ref="N69" si="31">H69-(K69+Q69)</f>
        <v>-4.4937658431330423</v>
      </c>
      <c r="O69" s="141">
        <f t="shared" ref="O69" si="32">IF(B69&gt;0,N69/B69*100,0)</f>
        <v>-15.554075692048134</v>
      </c>
      <c r="Q69" s="151">
        <v>2.7884988460947082</v>
      </c>
      <c r="R69" s="141">
        <f t="shared" ref="R69" si="33">IF(B69&gt;0,Q69/B69*100,0)</f>
        <v>9.6517094199787579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350.45100000000002</v>
      </c>
      <c r="C71" s="147">
        <f>B71/B$71*100</f>
        <v>100</v>
      </c>
      <c r="D71" s="145"/>
      <c r="E71" s="152">
        <f>SUM(E44:E69)</f>
        <v>376.80799999999954</v>
      </c>
      <c r="F71" s="147">
        <f>E71/E$71*100</f>
        <v>100</v>
      </c>
      <c r="G71" s="145"/>
      <c r="H71" s="152">
        <f t="shared" si="17"/>
        <v>26.356999999999516</v>
      </c>
      <c r="I71" s="147">
        <f t="shared" si="18"/>
        <v>7.520880237179961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The Marches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The Marches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The Marches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The Marches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24.02526856824613</v>
      </c>
      <c r="C7" s="11">
        <f t="shared" si="2"/>
        <v>25.128538991307437</v>
      </c>
      <c r="D7" s="11">
        <f t="shared" si="2"/>
        <v>1.1032704230613084</v>
      </c>
      <c r="E7" s="11">
        <f t="shared" si="2"/>
        <v>11.998808909449059</v>
      </c>
      <c r="F7" s="11">
        <f t="shared" si="2"/>
        <v>13.102079332510366</v>
      </c>
      <c r="G7" s="200">
        <f>IF(B7&gt;0,(1+(E7/B7))^(1/($C$6-$B$6))-1,0)</f>
        <v>2.7373377976866786E-2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16.379903747590458</v>
      </c>
      <c r="R7" s="11">
        <v>15.96072547293314</v>
      </c>
      <c r="S7" s="345">
        <f>R7-Q7</f>
        <v>-0.41917827465731783</v>
      </c>
      <c r="T7" s="345">
        <v>7.1799622583840712</v>
      </c>
      <c r="U7" s="345">
        <f>SUM(S7:T7)</f>
        <v>6.7607839837267534</v>
      </c>
      <c r="V7" s="346">
        <f>IF(Q7&gt;0,(1+(T7/Q7))^(1/($C$6-$B$6))-1,0)</f>
        <v>2.4528627577970363E-2</v>
      </c>
      <c r="X7" s="10" t="str">
        <f>name!B4</f>
        <v>Agriculture</v>
      </c>
      <c r="Y7" s="11">
        <v>8.8649999999999842</v>
      </c>
      <c r="Z7" s="11">
        <v>9.2199999999999935</v>
      </c>
      <c r="AA7" s="345">
        <f>Z7-Y7</f>
        <v>0.35500000000000931</v>
      </c>
      <c r="AB7" s="11">
        <v>4.6853726692180633</v>
      </c>
      <c r="AC7" s="345">
        <f>SUM(AA7:AB7)</f>
        <v>5.0403726692180726</v>
      </c>
      <c r="AD7" s="348">
        <f>IF(Y7&gt;0,(1+(AB7/Y7))^(1/($C$6-$B$6))-1,0)</f>
        <v>2.8690746772779274E-2</v>
      </c>
    </row>
    <row r="8" spans="1:30" x14ac:dyDescent="0.2">
      <c r="A8" s="10" t="str">
        <f>name!D5</f>
        <v>12 Other managers and proprietors</v>
      </c>
      <c r="B8" s="11">
        <f t="shared" si="2"/>
        <v>10.180843982517981</v>
      </c>
      <c r="C8" s="11">
        <f t="shared" si="2"/>
        <v>15.257868118380363</v>
      </c>
      <c r="D8" s="11">
        <f t="shared" si="2"/>
        <v>5.0770241358623807</v>
      </c>
      <c r="E8" s="11">
        <f t="shared" si="2"/>
        <v>7.638111222447745</v>
      </c>
      <c r="F8" s="11">
        <f t="shared" si="2"/>
        <v>12.715135358310125</v>
      </c>
      <c r="G8" s="200">
        <f t="shared" ref="G8:G33" si="3">IF(B8&gt;0,(1+(E8/B8))^(1/($C$6-$B$6))-1,0)</f>
        <v>3.8022013103872432E-2</v>
      </c>
      <c r="H8" s="11"/>
      <c r="I8" s="10" t="str">
        <f>name!E4</f>
        <v>Managers, directors and senior officials</v>
      </c>
      <c r="J8" s="11">
        <f t="array" ref="J8:J16">MMULT(aggregation!$B$13:$AA$21,B7:B32)</f>
        <v>34.206112550764111</v>
      </c>
      <c r="K8" s="11">
        <f t="array" ref="K8:K16">MMULT(aggregation!$B$13:$AA$21,C7:C32)</f>
        <v>40.386407109687802</v>
      </c>
      <c r="L8" s="11">
        <f t="array" ref="L8:L16">MMULT(aggregation!$B$13:$AA$21,D7:D32)</f>
        <v>6.1802945589236895</v>
      </c>
      <c r="M8" s="11">
        <f t="array" ref="M8:M16">MMULT(aggregation!$B$13:$AA$21,E7:E32)</f>
        <v>19.636920131896805</v>
      </c>
      <c r="N8" s="11">
        <f t="array" ref="N8:N16">MMULT(aggregation!$B$13:$AA$21,F7:F32)</f>
        <v>25.817214690820492</v>
      </c>
      <c r="O8" s="11"/>
      <c r="P8" s="10" t="str">
        <f>name!D5</f>
        <v>12 Other managers and proprietors</v>
      </c>
      <c r="Q8" s="11">
        <v>5.6891490674055758</v>
      </c>
      <c r="R8" s="11">
        <v>8.6622791607407414</v>
      </c>
      <c r="S8" s="345">
        <f t="shared" ref="S8:S31" si="4">R8-Q8</f>
        <v>2.9731300933351656</v>
      </c>
      <c r="T8" s="345">
        <v>3.9147583592370365</v>
      </c>
      <c r="U8" s="345">
        <f t="shared" ref="U8:U31" si="5">SUM(S8:T8)</f>
        <v>6.8878884525722022</v>
      </c>
      <c r="V8" s="346">
        <f t="shared" ref="V8:V33" si="6">IF(Q8&gt;0,(1+(T8/Q8))^(1/($C$6-$B$6))-1,0)</f>
        <v>3.5523701023038701E-2</v>
      </c>
      <c r="X8" s="10" t="str">
        <f>name!B5</f>
        <v>Mining and quarrying</v>
      </c>
      <c r="Y8" s="11">
        <v>0.54799999999999871</v>
      </c>
      <c r="Z8" s="11">
        <v>0.34200000000000041</v>
      </c>
      <c r="AA8" s="345">
        <f t="shared" ref="AA8:AA29" si="7">Z8-Y8</f>
        <v>-0.2059999999999983</v>
      </c>
      <c r="AB8" s="11">
        <v>0.18407852460259871</v>
      </c>
      <c r="AC8" s="345">
        <f t="shared" ref="AC8:AC29" si="8">SUM(AA8:AB8)</f>
        <v>-2.1921475397399581E-2</v>
      </c>
      <c r="AD8" s="348">
        <f t="shared" ref="AD8:AD29" si="9">IF(Y8&gt;0,(1+(AB8/Y8))^(1/($C$6-$B$6))-1,0)</f>
        <v>1.9495094845336292E-2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20.285569292437525</v>
      </c>
      <c r="C9" s="11">
        <f t="shared" si="2"/>
        <v>23.720012364838755</v>
      </c>
      <c r="D9" s="11">
        <f t="shared" si="2"/>
        <v>3.434443072401232</v>
      </c>
      <c r="E9" s="11">
        <f t="shared" si="2"/>
        <v>7.9647232884766117</v>
      </c>
      <c r="F9" s="11">
        <f t="shared" si="2"/>
        <v>11.399166360877846</v>
      </c>
      <c r="G9" s="200">
        <f t="shared" si="3"/>
        <v>2.2325161955215389E-2</v>
      </c>
      <c r="H9" s="11"/>
      <c r="I9" s="10" t="str">
        <f>name!E5</f>
        <v>Professional occupations</v>
      </c>
      <c r="J9" s="11">
        <v>72.14511723245019</v>
      </c>
      <c r="K9" s="11">
        <v>87.504635101706342</v>
      </c>
      <c r="L9" s="11">
        <v>15.359517869256159</v>
      </c>
      <c r="M9" s="11">
        <v>37.194720681710407</v>
      </c>
      <c r="N9" s="11">
        <v>52.554238550966573</v>
      </c>
      <c r="O9" s="11"/>
      <c r="P9" s="10" t="str">
        <f>name!D6</f>
        <v>21 Science, research, engineering and technology professionals</v>
      </c>
      <c r="Q9" s="11">
        <v>16.594022824615926</v>
      </c>
      <c r="R9" s="11">
        <v>18.346800092365104</v>
      </c>
      <c r="S9" s="345">
        <f t="shared" si="4"/>
        <v>1.7527772677491775</v>
      </c>
      <c r="T9" s="345">
        <v>5.6274358913288127</v>
      </c>
      <c r="U9" s="345">
        <f t="shared" si="5"/>
        <v>7.3802131590779902</v>
      </c>
      <c r="V9" s="346">
        <f t="shared" si="6"/>
        <v>1.9658456589395801E-2</v>
      </c>
      <c r="X9" s="10" t="str">
        <f>name!B6</f>
        <v>Food drink and tobacco</v>
      </c>
      <c r="Y9" s="11">
        <v>9.8169999999999931</v>
      </c>
      <c r="Z9" s="11">
        <v>9.6189999999999714</v>
      </c>
      <c r="AA9" s="345">
        <f t="shared" si="7"/>
        <v>-0.19800000000002171</v>
      </c>
      <c r="AB9" s="11">
        <v>4.3020552037128974</v>
      </c>
      <c r="AC9" s="345">
        <f t="shared" si="8"/>
        <v>4.1040552037128757</v>
      </c>
      <c r="AD9" s="348">
        <f t="shared" si="9"/>
        <v>2.4523182016183975E-2</v>
      </c>
    </row>
    <row r="10" spans="1:30" x14ac:dyDescent="0.2">
      <c r="A10" s="10" t="str">
        <f>name!D7</f>
        <v>22 Health professionals</v>
      </c>
      <c r="B10" s="11">
        <f t="shared" si="2"/>
        <v>16.990154974183465</v>
      </c>
      <c r="C10" s="11">
        <f t="shared" si="2"/>
        <v>20.120017203720103</v>
      </c>
      <c r="D10" s="11">
        <f t="shared" si="2"/>
        <v>3.1298622295366383</v>
      </c>
      <c r="E10" s="11">
        <f t="shared" si="2"/>
        <v>9.9570490945486014</v>
      </c>
      <c r="F10" s="11">
        <f t="shared" si="2"/>
        <v>13.086911324085239</v>
      </c>
      <c r="G10" s="200">
        <f t="shared" si="3"/>
        <v>3.1227354665858353E-2</v>
      </c>
      <c r="H10" s="11"/>
      <c r="I10" s="10" t="str">
        <f>name!E6</f>
        <v>Associate professional occupations</v>
      </c>
      <c r="J10" s="11">
        <v>43.604102603320364</v>
      </c>
      <c r="K10" s="11">
        <v>46.413913285946236</v>
      </c>
      <c r="L10" s="11">
        <v>2.8098106826258773</v>
      </c>
      <c r="M10" s="11">
        <v>20.10765761980764</v>
      </c>
      <c r="N10" s="11">
        <v>22.91746830243352</v>
      </c>
      <c r="O10" s="11"/>
      <c r="P10" s="10" t="str">
        <f>name!D7</f>
        <v>22 Health professionals</v>
      </c>
      <c r="Q10" s="11">
        <v>4.3428709213141143</v>
      </c>
      <c r="R10" s="11">
        <v>5.0004657404726114</v>
      </c>
      <c r="S10" s="345">
        <f t="shared" si="4"/>
        <v>0.65759481915849705</v>
      </c>
      <c r="T10" s="345">
        <v>1.8074708420329335</v>
      </c>
      <c r="U10" s="345">
        <f t="shared" si="5"/>
        <v>2.4650656611914306</v>
      </c>
      <c r="V10" s="346">
        <f t="shared" si="6"/>
        <v>2.3469304176393591E-2</v>
      </c>
      <c r="X10" s="10" t="str">
        <f>name!B7</f>
        <v>Engineering</v>
      </c>
      <c r="Y10" s="11">
        <v>5.65300000000002</v>
      </c>
      <c r="Z10" s="11">
        <v>5.5680000000000014</v>
      </c>
      <c r="AA10" s="345">
        <f t="shared" si="7"/>
        <v>-8.5000000000018616E-2</v>
      </c>
      <c r="AB10" s="11">
        <v>2.4655373695836866</v>
      </c>
      <c r="AC10" s="345">
        <f t="shared" si="8"/>
        <v>2.380537369583668</v>
      </c>
      <c r="AD10" s="348">
        <f t="shared" si="9"/>
        <v>2.4424415376742337E-2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13.653823320267401</v>
      </c>
      <c r="C11" s="11">
        <f t="shared" si="2"/>
        <v>16.477701130481424</v>
      </c>
      <c r="D11" s="11">
        <f t="shared" si="2"/>
        <v>2.823877810214023</v>
      </c>
      <c r="E11" s="11">
        <f t="shared" si="2"/>
        <v>7.6310532813062713</v>
      </c>
      <c r="F11" s="11">
        <f t="shared" si="2"/>
        <v>10.454931091520296</v>
      </c>
      <c r="G11" s="200">
        <f t="shared" si="3"/>
        <v>3.0040870460323221E-2</v>
      </c>
      <c r="H11" s="11"/>
      <c r="I11" s="10" t="str">
        <f>name!E7</f>
        <v>Administrative and secretarial occupations</v>
      </c>
      <c r="J11" s="11">
        <v>40.183763775852732</v>
      </c>
      <c r="K11" s="11">
        <v>35.179286203401269</v>
      </c>
      <c r="L11" s="11">
        <v>-5.0044775724514645</v>
      </c>
      <c r="M11" s="11">
        <v>18.767583666929291</v>
      </c>
      <c r="N11" s="11">
        <v>13.76310609447782</v>
      </c>
      <c r="O11" s="11"/>
      <c r="P11" s="10" t="str">
        <f>name!D8</f>
        <v>23 Teaching and other educational professionals</v>
      </c>
      <c r="Q11" s="11">
        <v>4.4138286717996191</v>
      </c>
      <c r="R11" s="11">
        <v>5.2334211924722895</v>
      </c>
      <c r="S11" s="345">
        <f t="shared" si="4"/>
        <v>0.81959252067267041</v>
      </c>
      <c r="T11" s="345">
        <v>2.0892300631478129</v>
      </c>
      <c r="U11" s="345">
        <f t="shared" si="5"/>
        <v>2.9088225838204833</v>
      </c>
      <c r="V11" s="346">
        <f t="shared" si="6"/>
        <v>2.6171968401424772E-2</v>
      </c>
      <c r="X11" s="10" t="str">
        <f>name!B8</f>
        <v>Rest of manufacturing</v>
      </c>
      <c r="Y11" s="11">
        <v>26.682000000000002</v>
      </c>
      <c r="Z11" s="11">
        <v>24.573999999999987</v>
      </c>
      <c r="AA11" s="345">
        <f t="shared" si="7"/>
        <v>-2.1080000000000148</v>
      </c>
      <c r="AB11" s="11">
        <v>10.755011854186616</v>
      </c>
      <c r="AC11" s="345">
        <f t="shared" si="8"/>
        <v>8.6470118541866015</v>
      </c>
      <c r="AD11" s="348">
        <f t="shared" si="9"/>
        <v>2.2834856905896705E-2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21.215569645561796</v>
      </c>
      <c r="C12" s="11">
        <f t="shared" si="2"/>
        <v>27.186904402666055</v>
      </c>
      <c r="D12" s="11">
        <f t="shared" si="2"/>
        <v>5.9713347571042652</v>
      </c>
      <c r="E12" s="11">
        <f t="shared" si="2"/>
        <v>11.641895017378925</v>
      </c>
      <c r="F12" s="11">
        <f t="shared" si="2"/>
        <v>17.613229774483191</v>
      </c>
      <c r="G12" s="200">
        <f t="shared" si="3"/>
        <v>2.9592309949314721E-2</v>
      </c>
      <c r="H12" s="11"/>
      <c r="I12" s="10" t="str">
        <f>name!E8</f>
        <v>Skilled trades occupations</v>
      </c>
      <c r="J12" s="11">
        <v>40.718517739912564</v>
      </c>
      <c r="K12" s="11">
        <v>38.159741750586683</v>
      </c>
      <c r="L12" s="11">
        <v>-2.5587759893258841</v>
      </c>
      <c r="M12" s="11">
        <v>17.017643149721632</v>
      </c>
      <c r="N12" s="11">
        <v>14.458867160395744</v>
      </c>
      <c r="O12" s="11"/>
      <c r="P12" s="10" t="str">
        <f>name!D9</f>
        <v>24 Business, media and public service professionals</v>
      </c>
      <c r="Q12" s="11">
        <v>12.486683033204239</v>
      </c>
      <c r="R12" s="11">
        <v>15.579074173894558</v>
      </c>
      <c r="S12" s="345">
        <f t="shared" si="4"/>
        <v>3.0923911406903191</v>
      </c>
      <c r="T12" s="345">
        <v>6.0636398257648212</v>
      </c>
      <c r="U12" s="345">
        <f t="shared" si="5"/>
        <v>9.1560309664551411</v>
      </c>
      <c r="V12" s="346">
        <f t="shared" si="6"/>
        <v>2.6739552311444648E-2</v>
      </c>
      <c r="X12" s="10" t="str">
        <f>name!B9</f>
        <v>Electricity and gas</v>
      </c>
      <c r="Y12" s="11">
        <v>0.51099999999999968</v>
      </c>
      <c r="Z12" s="11">
        <v>0.48399999999999993</v>
      </c>
      <c r="AA12" s="345">
        <f t="shared" si="7"/>
        <v>-2.6999999999999746E-2</v>
      </c>
      <c r="AB12" s="11">
        <v>0.20962209486474465</v>
      </c>
      <c r="AC12" s="345">
        <f t="shared" si="8"/>
        <v>0.1826220948647449</v>
      </c>
      <c r="AD12" s="348">
        <f t="shared" si="9"/>
        <v>2.3180948204523322E-2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6.6988299519141554</v>
      </c>
      <c r="C13" s="11">
        <f t="shared" si="2"/>
        <v>6.3185712280783495</v>
      </c>
      <c r="D13" s="11">
        <f t="shared" si="2"/>
        <v>-0.38025872383580533</v>
      </c>
      <c r="E13" s="11">
        <f t="shared" si="2"/>
        <v>2.4361061735952676</v>
      </c>
      <c r="F13" s="11">
        <f t="shared" si="2"/>
        <v>2.0558474497594625</v>
      </c>
      <c r="G13" s="200">
        <f t="shared" si="3"/>
        <v>2.0893497059745192E-2</v>
      </c>
      <c r="H13" s="11"/>
      <c r="I13" s="10" t="str">
        <f>name!E9</f>
        <v>Caring, leisure and other service occupations</v>
      </c>
      <c r="J13" s="11">
        <v>31.96936446411253</v>
      </c>
      <c r="K13" s="11">
        <v>37.278304327608701</v>
      </c>
      <c r="L13" s="11">
        <v>5.3089398634961675</v>
      </c>
      <c r="M13" s="11">
        <v>19.46199162909997</v>
      </c>
      <c r="N13" s="11">
        <v>24.770931492596137</v>
      </c>
      <c r="O13" s="11"/>
      <c r="P13" s="10" t="str">
        <f>name!D10</f>
        <v>31 Science, engineering and technology associate professionals</v>
      </c>
      <c r="Q13" s="11">
        <v>5.1145810559148961</v>
      </c>
      <c r="R13" s="11">
        <v>4.3618348927496005</v>
      </c>
      <c r="S13" s="345">
        <f t="shared" si="4"/>
        <v>-0.75274616316529563</v>
      </c>
      <c r="T13" s="345">
        <v>1.5669709908690361</v>
      </c>
      <c r="U13" s="345">
        <f t="shared" si="5"/>
        <v>0.81422482770374049</v>
      </c>
      <c r="V13" s="346">
        <f t="shared" si="6"/>
        <v>1.7976656843677663E-2</v>
      </c>
      <c r="X13" s="10" t="str">
        <f>name!B10</f>
        <v>Water and sewerage</v>
      </c>
      <c r="Y13" s="11">
        <v>2.6859999999999986</v>
      </c>
      <c r="Z13" s="11">
        <v>2.9699999999999971</v>
      </c>
      <c r="AA13" s="345">
        <f t="shared" si="7"/>
        <v>0.28399999999999848</v>
      </c>
      <c r="AB13" s="11">
        <v>1.2515242180452224</v>
      </c>
      <c r="AC13" s="345">
        <f t="shared" si="8"/>
        <v>1.5355242180452209</v>
      </c>
      <c r="AD13" s="348">
        <f t="shared" si="9"/>
        <v>2.5827841755886816E-2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7.0016678630033331</v>
      </c>
      <c r="C14" s="11">
        <f t="shared" si="2"/>
        <v>7.8969655339952407</v>
      </c>
      <c r="D14" s="11">
        <f t="shared" si="2"/>
        <v>0.89529767099190694</v>
      </c>
      <c r="E14" s="11">
        <f t="shared" si="2"/>
        <v>4.20818900287194</v>
      </c>
      <c r="F14" s="11">
        <f t="shared" si="2"/>
        <v>5.1034866738638458</v>
      </c>
      <c r="G14" s="200">
        <f t="shared" si="3"/>
        <v>3.187376494052363E-2</v>
      </c>
      <c r="H14" s="11"/>
      <c r="I14" s="10" t="str">
        <f>name!E10</f>
        <v>Sales and customer service occupations</v>
      </c>
      <c r="J14" s="11">
        <v>26.418764392395769</v>
      </c>
      <c r="K14" s="11">
        <v>27.486082363001081</v>
      </c>
      <c r="L14" s="11">
        <v>1.0673179706053193</v>
      </c>
      <c r="M14" s="11">
        <v>12.271788653979442</v>
      </c>
      <c r="N14" s="11">
        <v>13.339106624584764</v>
      </c>
      <c r="O14" s="11"/>
      <c r="P14" s="10" t="str">
        <f>name!D11</f>
        <v>32 Health and social care associate professionals</v>
      </c>
      <c r="Q14" s="11">
        <v>1.5823740782460134</v>
      </c>
      <c r="R14" s="11">
        <v>1.5542900133034434</v>
      </c>
      <c r="S14" s="345">
        <f t="shared" si="4"/>
        <v>-2.8084064942569986E-2</v>
      </c>
      <c r="T14" s="345">
        <v>0.72372844058934427</v>
      </c>
      <c r="U14" s="345">
        <f t="shared" si="5"/>
        <v>0.69564437564677428</v>
      </c>
      <c r="V14" s="346">
        <f t="shared" si="6"/>
        <v>2.542672037964766E-2</v>
      </c>
      <c r="X14" s="10" t="str">
        <f>name!B11</f>
        <v>Construction</v>
      </c>
      <c r="Y14" s="11">
        <v>28.264000000000028</v>
      </c>
      <c r="Z14" s="11">
        <v>28.832999999999949</v>
      </c>
      <c r="AA14" s="345">
        <f t="shared" si="7"/>
        <v>0.5689999999999209</v>
      </c>
      <c r="AB14" s="11">
        <v>11.861708139697456</v>
      </c>
      <c r="AC14" s="345">
        <f t="shared" si="8"/>
        <v>12.430708139697376</v>
      </c>
      <c r="AD14" s="348">
        <f t="shared" si="9"/>
        <v>2.3636914413022181E-2</v>
      </c>
    </row>
    <row r="15" spans="1:30" x14ac:dyDescent="0.2">
      <c r="A15" s="10" t="str">
        <f>name!D12</f>
        <v>33 Protective service occupations</v>
      </c>
      <c r="B15" s="11">
        <f t="shared" si="2"/>
        <v>3.616825700763894</v>
      </c>
      <c r="C15" s="11">
        <f t="shared" si="2"/>
        <v>5.1298986417550534</v>
      </c>
      <c r="D15" s="11">
        <f t="shared" si="2"/>
        <v>1.5130729409911592</v>
      </c>
      <c r="E15" s="11">
        <f t="shared" si="2"/>
        <v>1.5859784497781204</v>
      </c>
      <c r="F15" s="11">
        <f t="shared" si="2"/>
        <v>3.0990513907692803</v>
      </c>
      <c r="G15" s="200">
        <f t="shared" si="3"/>
        <v>2.4536243803415791E-2</v>
      </c>
      <c r="H15" s="11"/>
      <c r="I15" s="10" t="str">
        <f>name!E11</f>
        <v>Process, plant and machine operatives</v>
      </c>
      <c r="J15" s="11">
        <v>25.947014552385731</v>
      </c>
      <c r="K15" s="11">
        <v>29.847207279765897</v>
      </c>
      <c r="L15" s="11">
        <v>3.9001927273801691</v>
      </c>
      <c r="M15" s="11">
        <v>13.608539429503075</v>
      </c>
      <c r="N15" s="11">
        <v>17.508732156883248</v>
      </c>
      <c r="O15" s="11"/>
      <c r="P15" s="10" t="str">
        <f>name!D12</f>
        <v>33 Protective service occupations</v>
      </c>
      <c r="Q15" s="11">
        <v>2.6234203545849382</v>
      </c>
      <c r="R15" s="11">
        <v>3.344288319882994</v>
      </c>
      <c r="S15" s="345">
        <f t="shared" si="4"/>
        <v>0.72086796529805586</v>
      </c>
      <c r="T15" s="345">
        <v>0.87620387723870052</v>
      </c>
      <c r="U15" s="345">
        <f t="shared" si="5"/>
        <v>1.5970718425367565</v>
      </c>
      <c r="V15" s="346">
        <f t="shared" si="6"/>
        <v>1.9397510717459987E-2</v>
      </c>
      <c r="X15" s="10" t="str">
        <f>name!B12</f>
        <v>Wholesale and retail trade</v>
      </c>
      <c r="Y15" s="11">
        <v>54.741000000000149</v>
      </c>
      <c r="Z15" s="11">
        <v>55.722000000000016</v>
      </c>
      <c r="AA15" s="345">
        <f t="shared" si="7"/>
        <v>0.98099999999986665</v>
      </c>
      <c r="AB15" s="11">
        <v>25.772775977756844</v>
      </c>
      <c r="AC15" s="345">
        <f t="shared" si="8"/>
        <v>26.75377597775671</v>
      </c>
      <c r="AD15" s="348">
        <f t="shared" si="9"/>
        <v>2.6054661749048247E-2</v>
      </c>
    </row>
    <row r="16" spans="1:30" x14ac:dyDescent="0.2">
      <c r="A16" s="10" t="str">
        <f>name!D13</f>
        <v>34 Culture, media and sports occupations</v>
      </c>
      <c r="B16" s="11">
        <f t="shared" si="2"/>
        <v>5.959114002273199</v>
      </c>
      <c r="C16" s="11">
        <f t="shared" si="2"/>
        <v>6.2216332366044149</v>
      </c>
      <c r="D16" s="11">
        <f t="shared" si="2"/>
        <v>0.2625192343312166</v>
      </c>
      <c r="E16" s="11">
        <f t="shared" si="2"/>
        <v>2.6640653358149513</v>
      </c>
      <c r="F16" s="11">
        <f t="shared" si="2"/>
        <v>2.9265845701461681</v>
      </c>
      <c r="G16" s="200">
        <f t="shared" si="3"/>
        <v>2.4941429610085386E-2</v>
      </c>
      <c r="H16" s="11"/>
      <c r="I16" s="10" t="str">
        <f>name!E12</f>
        <v>Elementary occupations</v>
      </c>
      <c r="J16" s="11">
        <v>35.258242688806071</v>
      </c>
      <c r="K16" s="11">
        <v>34.552422578295875</v>
      </c>
      <c r="L16" s="11">
        <v>-0.70582011051019666</v>
      </c>
      <c r="M16" s="11">
        <v>16.941069698561723</v>
      </c>
      <c r="N16" s="11">
        <v>16.235249588051527</v>
      </c>
      <c r="O16" s="11"/>
      <c r="P16" s="10" t="str">
        <f>name!D13</f>
        <v>34 Culture, media and sports occupations</v>
      </c>
      <c r="Q16" s="11">
        <v>3.5787994141905619</v>
      </c>
      <c r="R16" s="11">
        <v>3.6655274574732708</v>
      </c>
      <c r="S16" s="345">
        <f t="shared" si="4"/>
        <v>8.6728043282708889E-2</v>
      </c>
      <c r="T16" s="345">
        <v>1.3909410529502564</v>
      </c>
      <c r="U16" s="345">
        <f t="shared" si="5"/>
        <v>1.4776690962329653</v>
      </c>
      <c r="V16" s="346">
        <f t="shared" si="6"/>
        <v>2.2130678352934696E-2</v>
      </c>
      <c r="X16" s="10" t="str">
        <f>name!B13</f>
        <v>Transport and storage</v>
      </c>
      <c r="Y16" s="11">
        <v>15.823999999999973</v>
      </c>
      <c r="Z16" s="11">
        <v>18.06900000000001</v>
      </c>
      <c r="AA16" s="345">
        <f t="shared" si="7"/>
        <v>2.2450000000000365</v>
      </c>
      <c r="AB16" s="11">
        <v>8.3192291783883068</v>
      </c>
      <c r="AC16" s="345">
        <f t="shared" si="8"/>
        <v>10.564229178388343</v>
      </c>
      <c r="AD16" s="348">
        <f t="shared" si="9"/>
        <v>2.8565466037210774E-2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20.32766508536578</v>
      </c>
      <c r="C17" s="11">
        <f t="shared" si="10"/>
        <v>20.846844645513176</v>
      </c>
      <c r="D17" s="11">
        <f t="shared" si="10"/>
        <v>0.51917956014739985</v>
      </c>
      <c r="E17" s="11">
        <f t="shared" si="10"/>
        <v>9.2133186577473616</v>
      </c>
      <c r="F17" s="11">
        <f t="shared" si="10"/>
        <v>9.7324982178947597</v>
      </c>
      <c r="G17" s="200">
        <f t="shared" si="3"/>
        <v>2.5232812095615342E-2</v>
      </c>
      <c r="H17" s="11"/>
      <c r="O17" s="11"/>
      <c r="P17" s="10" t="str">
        <f>name!D14</f>
        <v>35 Business and public service associate professionals</v>
      </c>
      <c r="Q17" s="11">
        <v>11.003712519538848</v>
      </c>
      <c r="R17" s="11">
        <v>10.35555534674597</v>
      </c>
      <c r="S17" s="345">
        <f t="shared" si="4"/>
        <v>-0.6481571727928781</v>
      </c>
      <c r="T17" s="345">
        <v>3.9734093823846997</v>
      </c>
      <c r="U17" s="345">
        <f t="shared" si="5"/>
        <v>3.3252522095918216</v>
      </c>
      <c r="V17" s="346">
        <f t="shared" si="6"/>
        <v>2.0765402849590942E-2</v>
      </c>
      <c r="X17" s="10" t="str">
        <f>name!B14</f>
        <v>Accommodation and food</v>
      </c>
      <c r="Y17" s="11">
        <v>24.757000000000001</v>
      </c>
      <c r="Z17" s="11">
        <v>33.701000000000015</v>
      </c>
      <c r="AA17" s="345">
        <f t="shared" si="7"/>
        <v>8.9440000000000133</v>
      </c>
      <c r="AB17" s="11">
        <v>14.793530164367578</v>
      </c>
      <c r="AC17" s="345">
        <f t="shared" si="8"/>
        <v>23.737530164367591</v>
      </c>
      <c r="AD17" s="348">
        <f t="shared" si="9"/>
        <v>3.1724204988436089E-2</v>
      </c>
    </row>
    <row r="18" spans="1:30" x14ac:dyDescent="0.2">
      <c r="A18" s="10" t="str">
        <f>name!D15</f>
        <v>41 Administrative occupations</v>
      </c>
      <c r="B18" s="11">
        <f t="shared" si="10"/>
        <v>33.410619264764648</v>
      </c>
      <c r="C18" s="11">
        <f t="shared" si="10"/>
        <v>30.07955112769816</v>
      </c>
      <c r="D18" s="11">
        <f t="shared" si="10"/>
        <v>-3.331068137066489</v>
      </c>
      <c r="E18" s="11">
        <f t="shared" si="10"/>
        <v>15.383506910516852</v>
      </c>
      <c r="F18" s="11">
        <f t="shared" si="10"/>
        <v>12.052438773450358</v>
      </c>
      <c r="G18" s="200">
        <f t="shared" si="3"/>
        <v>2.5570534325487948E-2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11.640422340589616</v>
      </c>
      <c r="R18" s="11">
        <v>12.696041622114677</v>
      </c>
      <c r="S18" s="345">
        <f t="shared" si="4"/>
        <v>1.0556192815250611</v>
      </c>
      <c r="T18" s="345">
        <v>4.5029323626979672</v>
      </c>
      <c r="U18" s="345">
        <f t="shared" si="5"/>
        <v>5.5585516442230283</v>
      </c>
      <c r="V18" s="346">
        <f t="shared" si="6"/>
        <v>2.2041043634597246E-2</v>
      </c>
      <c r="X18" s="10" t="str">
        <f>name!B15</f>
        <v>Media</v>
      </c>
      <c r="Y18" s="11">
        <v>2.3160000000000056</v>
      </c>
      <c r="Z18" s="11">
        <v>2.3099999999999996</v>
      </c>
      <c r="AA18" s="345">
        <f t="shared" si="7"/>
        <v>-6.0000000000060005E-3</v>
      </c>
      <c r="AB18" s="11">
        <v>1.053561387279716</v>
      </c>
      <c r="AC18" s="345">
        <f t="shared" si="8"/>
        <v>1.04756138727971</v>
      </c>
      <c r="AD18" s="348">
        <f t="shared" si="9"/>
        <v>2.5311089269484111E-2</v>
      </c>
    </row>
    <row r="19" spans="1:30" x14ac:dyDescent="0.2">
      <c r="A19" s="10" t="str">
        <f>name!D16</f>
        <v>42 Secretarial and related occupations</v>
      </c>
      <c r="B19" s="11">
        <f t="shared" si="10"/>
        <v>6.7731445110880868</v>
      </c>
      <c r="C19" s="11">
        <f t="shared" si="10"/>
        <v>5.0997350757031104</v>
      </c>
      <c r="D19" s="11">
        <f t="shared" si="10"/>
        <v>-1.6734094353849756</v>
      </c>
      <c r="E19" s="11">
        <f t="shared" si="10"/>
        <v>3.384076756412437</v>
      </c>
      <c r="F19" s="11">
        <f t="shared" si="10"/>
        <v>1.7106673210274617</v>
      </c>
      <c r="G19" s="200">
        <f t="shared" si="3"/>
        <v>2.7382833339477664E-2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0.40433067678832652</v>
      </c>
      <c r="K19" s="11">
        <f t="array" ref="K19:K27">MMULT(aggregation!$B$13:$AA$21,C36:C61)</f>
        <v>0.86628049492644998</v>
      </c>
      <c r="L19" s="11">
        <f t="array" ref="L19:L27">MMULT(aggregation!$B$13:$AA$21,D36:D61)</f>
        <v>0.46194981813812352</v>
      </c>
      <c r="M19" s="11">
        <f t="array" ref="M19:M27">MMULT(aggregation!$B$13:$AA$21,E36:E61)</f>
        <v>0.33530458905429117</v>
      </c>
      <c r="N19" s="11">
        <f t="array" ref="N19:N27">MMULT(aggregation!$B$13:$AA$21,F36:F61)</f>
        <v>0.79725440719241458</v>
      </c>
      <c r="O19" s="11"/>
      <c r="P19" s="10" t="str">
        <f>name!D16</f>
        <v>42 Secretarial and related occupations</v>
      </c>
      <c r="Q19" s="11">
        <v>0.50935938393299707</v>
      </c>
      <c r="R19" s="11">
        <v>0.82765386249125639</v>
      </c>
      <c r="S19" s="345">
        <f t="shared" si="4"/>
        <v>0.31829447855825932</v>
      </c>
      <c r="T19" s="345">
        <v>0.2347011986234315</v>
      </c>
      <c r="U19" s="345">
        <f t="shared" si="5"/>
        <v>0.55299567718169085</v>
      </c>
      <c r="V19" s="346">
        <f t="shared" si="6"/>
        <v>2.5586429740681371E-2</v>
      </c>
      <c r="X19" s="10" t="str">
        <f>name!B16</f>
        <v>Information technology</v>
      </c>
      <c r="Y19" s="11">
        <v>8.0769999999999822</v>
      </c>
      <c r="Z19" s="11">
        <v>9.3100000000000112</v>
      </c>
      <c r="AA19" s="345">
        <f t="shared" si="7"/>
        <v>1.233000000000029</v>
      </c>
      <c r="AB19" s="11">
        <v>3.7903333712691682</v>
      </c>
      <c r="AC19" s="345">
        <f t="shared" si="8"/>
        <v>5.0233333712691977</v>
      </c>
      <c r="AD19" s="348">
        <f t="shared" si="9"/>
        <v>2.5983092541326247E-2</v>
      </c>
    </row>
    <row r="20" spans="1:30" x14ac:dyDescent="0.2">
      <c r="A20" s="10" t="str">
        <f>name!D17</f>
        <v>51 Skilled agricultural and related trades</v>
      </c>
      <c r="B20" s="11">
        <f t="shared" si="10"/>
        <v>6.4084719317670134</v>
      </c>
      <c r="C20" s="11">
        <f t="shared" si="10"/>
        <v>6.5143648832865981</v>
      </c>
      <c r="D20" s="11">
        <f t="shared" si="10"/>
        <v>0.10589295151958422</v>
      </c>
      <c r="E20" s="11">
        <f t="shared" si="10"/>
        <v>3.6274346786516598</v>
      </c>
      <c r="F20" s="11">
        <f t="shared" si="10"/>
        <v>3.7333276301712432</v>
      </c>
      <c r="G20" s="200">
        <f t="shared" si="3"/>
        <v>3.0354822975278806E-2</v>
      </c>
      <c r="H20" s="11"/>
      <c r="I20" s="11" t="str">
        <f t="shared" si="11"/>
        <v>Professional occupations</v>
      </c>
      <c r="J20" s="11">
        <v>3.5547776027571256</v>
      </c>
      <c r="K20" s="11">
        <v>6.4966163741594825</v>
      </c>
      <c r="L20" s="11">
        <v>2.9418387714023564</v>
      </c>
      <c r="M20" s="11">
        <v>2.2995121095495747</v>
      </c>
      <c r="N20" s="11">
        <v>5.2413508809519316</v>
      </c>
      <c r="O20" s="11"/>
      <c r="P20" s="10" t="str">
        <f>name!D17</f>
        <v>51 Skilled agricultural and related trades</v>
      </c>
      <c r="Q20" s="11">
        <v>5.0171239578356195</v>
      </c>
      <c r="R20" s="11">
        <v>4.8811717969742903</v>
      </c>
      <c r="S20" s="345">
        <f t="shared" si="4"/>
        <v>-0.13595216086132922</v>
      </c>
      <c r="T20" s="345">
        <v>2.5534678561080302</v>
      </c>
      <c r="U20" s="345">
        <f t="shared" si="5"/>
        <v>2.417515695246701</v>
      </c>
      <c r="V20" s="346">
        <f t="shared" si="6"/>
        <v>2.7807225928889956E-2</v>
      </c>
      <c r="X20" s="10" t="str">
        <f>name!B17</f>
        <v>Finance and insurance</v>
      </c>
      <c r="Y20" s="11">
        <v>5.7730000000000148</v>
      </c>
      <c r="Z20" s="11">
        <v>5.464999999999991</v>
      </c>
      <c r="AA20" s="345">
        <f t="shared" si="7"/>
        <v>-0.30800000000002381</v>
      </c>
      <c r="AB20" s="11">
        <v>2.7395179108615002</v>
      </c>
      <c r="AC20" s="345">
        <f t="shared" si="8"/>
        <v>2.4315179108614764</v>
      </c>
      <c r="AD20" s="348">
        <f t="shared" si="9"/>
        <v>2.6227776639043299E-2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15.121466341630095</v>
      </c>
      <c r="C21" s="11">
        <f t="shared" si="10"/>
        <v>14.04046528854562</v>
      </c>
      <c r="D21" s="11">
        <f t="shared" si="10"/>
        <v>-1.0810010530844729</v>
      </c>
      <c r="E21" s="11">
        <f t="shared" si="10"/>
        <v>5.5203909008568584</v>
      </c>
      <c r="F21" s="11">
        <f t="shared" si="10"/>
        <v>4.4393898477723859</v>
      </c>
      <c r="G21" s="200">
        <f t="shared" si="3"/>
        <v>2.0963754135333579E-2</v>
      </c>
      <c r="H21" s="11"/>
      <c r="I21" s="11" t="str">
        <f t="shared" si="11"/>
        <v>Associate professional occupations</v>
      </c>
      <c r="J21" s="11">
        <v>0.46907175420583935</v>
      </c>
      <c r="K21" s="11">
        <v>0.96394259265576376</v>
      </c>
      <c r="L21" s="11">
        <v>0.49487083844992447</v>
      </c>
      <c r="M21" s="11">
        <v>0.32246579605026732</v>
      </c>
      <c r="N21" s="11">
        <v>0.81733663450019178</v>
      </c>
      <c r="O21" s="11"/>
      <c r="P21" s="10" t="str">
        <f>name!D18</f>
        <v>52 Skilled metal, electrical and electronic trades</v>
      </c>
      <c r="Q21" s="11">
        <v>14.806388081501494</v>
      </c>
      <c r="R21" s="11">
        <v>13.18941944571076</v>
      </c>
      <c r="S21" s="345">
        <f t="shared" si="4"/>
        <v>-1.6169686357907338</v>
      </c>
      <c r="T21" s="345">
        <v>5.126357735679119</v>
      </c>
      <c r="U21" s="345">
        <f t="shared" si="5"/>
        <v>3.5093890998883852</v>
      </c>
      <c r="V21" s="346">
        <f t="shared" si="6"/>
        <v>2.0018072763723138E-2</v>
      </c>
      <c r="X21" s="10" t="str">
        <f>name!B18</f>
        <v>Real estate</v>
      </c>
      <c r="Y21" s="11">
        <v>6.3509999999999991</v>
      </c>
      <c r="Z21" s="11">
        <v>7.3969999999999931</v>
      </c>
      <c r="AA21" s="345">
        <f t="shared" si="7"/>
        <v>1.045999999999994</v>
      </c>
      <c r="AB21" s="11">
        <v>3.2579292408966958</v>
      </c>
      <c r="AC21" s="345">
        <f t="shared" si="8"/>
        <v>4.3039292408966894</v>
      </c>
      <c r="AD21" s="348">
        <f t="shared" si="9"/>
        <v>2.7989926274125221E-2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12.704436403342072</v>
      </c>
      <c r="C22" s="11">
        <f t="shared" si="10"/>
        <v>11.369175786311883</v>
      </c>
      <c r="D22" s="11">
        <f t="shared" si="10"/>
        <v>-1.3352606170301919</v>
      </c>
      <c r="E22" s="11">
        <f t="shared" si="10"/>
        <v>5.2066891587656672</v>
      </c>
      <c r="F22" s="11">
        <f t="shared" si="10"/>
        <v>3.871428541735475</v>
      </c>
      <c r="G22" s="200">
        <f t="shared" si="3"/>
        <v>2.3162226523858909E-2</v>
      </c>
      <c r="H22" s="11"/>
      <c r="I22" s="11" t="str">
        <f t="shared" si="11"/>
        <v>Administrative and secretarial occupations</v>
      </c>
      <c r="J22" s="11">
        <v>0.22376966122386185</v>
      </c>
      <c r="K22" s="11">
        <v>0.48790419623636083</v>
      </c>
      <c r="L22" s="11">
        <v>0.26413453501249895</v>
      </c>
      <c r="M22" s="11">
        <v>0.17490322606732606</v>
      </c>
      <c r="N22" s="11">
        <v>0.43903776107982506</v>
      </c>
      <c r="O22" s="11"/>
      <c r="P22" s="10" t="str">
        <f>name!D19</f>
        <v>53 Skilled construction and building trades</v>
      </c>
      <c r="Q22" s="11">
        <v>12.507887545768314</v>
      </c>
      <c r="R22" s="11">
        <v>11.138656966591814</v>
      </c>
      <c r="S22" s="345">
        <f t="shared" si="4"/>
        <v>-1.3692305791765005</v>
      </c>
      <c r="T22" s="345">
        <v>5.0950138901026039</v>
      </c>
      <c r="U22" s="345">
        <f t="shared" si="5"/>
        <v>3.7257833109261034</v>
      </c>
      <c r="V22" s="346">
        <f t="shared" si="6"/>
        <v>2.3041738518637001E-2</v>
      </c>
      <c r="X22" s="10" t="str">
        <f>name!B19</f>
        <v>Professional services</v>
      </c>
      <c r="Y22" s="11">
        <v>25.79000000000001</v>
      </c>
      <c r="Z22" s="11">
        <v>28.561999999999983</v>
      </c>
      <c r="AA22" s="345">
        <f t="shared" si="7"/>
        <v>2.7719999999999736</v>
      </c>
      <c r="AB22" s="11">
        <v>12.775194022209195</v>
      </c>
      <c r="AC22" s="345">
        <f t="shared" si="8"/>
        <v>15.547194022209169</v>
      </c>
      <c r="AD22" s="348">
        <f t="shared" si="9"/>
        <v>2.7187230697355291E-2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6.4841430631733834</v>
      </c>
      <c r="C23" s="11">
        <f t="shared" si="10"/>
        <v>6.23573579244258</v>
      </c>
      <c r="D23" s="11">
        <f t="shared" si="10"/>
        <v>-0.2484072707308036</v>
      </c>
      <c r="E23" s="11">
        <f t="shared" si="10"/>
        <v>2.6631284114474445</v>
      </c>
      <c r="F23" s="11">
        <f t="shared" si="10"/>
        <v>2.4147211407166407</v>
      </c>
      <c r="G23" s="200">
        <f t="shared" si="3"/>
        <v>2.3204870336102301E-2</v>
      </c>
      <c r="H23" s="11"/>
      <c r="I23" s="11" t="str">
        <f t="shared" si="11"/>
        <v>Skilled trades occupations</v>
      </c>
      <c r="J23" s="11">
        <v>5.129206614781804E-2</v>
      </c>
      <c r="K23" s="11">
        <v>8.9045069034022414E-2</v>
      </c>
      <c r="L23" s="11">
        <v>3.7753002886204381E-2</v>
      </c>
      <c r="M23" s="11">
        <v>3.7139604156385508E-2</v>
      </c>
      <c r="N23" s="11">
        <v>7.489260704258989E-2</v>
      </c>
      <c r="O23" s="11"/>
      <c r="P23" s="10" t="str">
        <f>name!D20</f>
        <v>54 Textiles, printing and other skilled trades</v>
      </c>
      <c r="Q23" s="11">
        <v>3.8550848723079834</v>
      </c>
      <c r="R23" s="11">
        <v>3.5218925109576631</v>
      </c>
      <c r="S23" s="345">
        <f t="shared" si="4"/>
        <v>-0.33319236135032027</v>
      </c>
      <c r="T23" s="345">
        <v>1.1514206443067694</v>
      </c>
      <c r="U23" s="345">
        <f t="shared" si="5"/>
        <v>0.81822828295644912</v>
      </c>
      <c r="V23" s="346">
        <f t="shared" si="6"/>
        <v>1.7575675788180423E-2</v>
      </c>
      <c r="X23" s="10" t="str">
        <f>name!B20</f>
        <v>Support services</v>
      </c>
      <c r="Y23" s="11">
        <v>21.250999999999998</v>
      </c>
      <c r="Z23" s="11">
        <v>24.629999999999978</v>
      </c>
      <c r="AA23" s="345">
        <f t="shared" si="7"/>
        <v>3.37899999999998</v>
      </c>
      <c r="AB23" s="11">
        <v>10.871857265350995</v>
      </c>
      <c r="AC23" s="345">
        <f t="shared" si="8"/>
        <v>14.250857265350975</v>
      </c>
      <c r="AD23" s="348">
        <f t="shared" si="9"/>
        <v>2.7927109331504996E-2</v>
      </c>
    </row>
    <row r="24" spans="1:30" x14ac:dyDescent="0.2">
      <c r="A24" s="10" t="str">
        <f>name!D21</f>
        <v>61 Caring personal service occupations</v>
      </c>
      <c r="B24" s="11">
        <f t="shared" si="10"/>
        <v>25.172227839082911</v>
      </c>
      <c r="C24" s="11">
        <f t="shared" si="10"/>
        <v>30.154847152605068</v>
      </c>
      <c r="D24" s="11">
        <f t="shared" si="10"/>
        <v>4.9826193135221564</v>
      </c>
      <c r="E24" s="11">
        <f t="shared" si="10"/>
        <v>15.919868182199604</v>
      </c>
      <c r="F24" s="11">
        <f t="shared" si="10"/>
        <v>20.902487495721761</v>
      </c>
      <c r="G24" s="200">
        <f t="shared" si="3"/>
        <v>3.3211209701045297E-2</v>
      </c>
      <c r="H24" s="11"/>
      <c r="I24" s="11" t="str">
        <f t="shared" si="11"/>
        <v>Caring, leisure and other service occupations</v>
      </c>
      <c r="J24" s="11">
        <v>2.9951981224644778E-2</v>
      </c>
      <c r="K24" s="11">
        <v>7.7772672047551061E-2</v>
      </c>
      <c r="L24" s="11">
        <v>4.7820690822906284E-2</v>
      </c>
      <c r="M24" s="11">
        <v>2.7944522958750922E-2</v>
      </c>
      <c r="N24" s="11">
        <v>7.5765213781657209E-2</v>
      </c>
      <c r="O24" s="11"/>
      <c r="P24" s="10" t="str">
        <f>name!D21</f>
        <v>61 Caring personal service occupations</v>
      </c>
      <c r="Q24" s="11">
        <v>2.8020441438932679</v>
      </c>
      <c r="R24" s="11">
        <v>3.9570595038953074</v>
      </c>
      <c r="S24" s="345">
        <f t="shared" si="4"/>
        <v>1.1550153600020394</v>
      </c>
      <c r="T24" s="345">
        <v>1.55622937234035</v>
      </c>
      <c r="U24" s="345">
        <f t="shared" si="5"/>
        <v>2.7112447323423892</v>
      </c>
      <c r="V24" s="346">
        <f t="shared" si="6"/>
        <v>2.9886346497884464E-2</v>
      </c>
      <c r="X24" s="10" t="str">
        <f>name!B21</f>
        <v>Public admin. and defence</v>
      </c>
      <c r="Y24" s="11">
        <v>12.668999999999984</v>
      </c>
      <c r="Z24" s="11">
        <v>13.071000000000035</v>
      </c>
      <c r="AA24" s="345">
        <f t="shared" si="7"/>
        <v>0.40200000000005076</v>
      </c>
      <c r="AB24" s="11">
        <v>6.2747241680531785</v>
      </c>
      <c r="AC24" s="345">
        <f t="shared" si="8"/>
        <v>6.6767241680532292</v>
      </c>
      <c r="AD24" s="348">
        <f t="shared" si="9"/>
        <v>2.7183895293392712E-2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6.4495180088691715</v>
      </c>
      <c r="C25" s="11">
        <f t="shared" si="10"/>
        <v>6.8074361033166326</v>
      </c>
      <c r="D25" s="11">
        <f t="shared" si="10"/>
        <v>0.35791809444745937</v>
      </c>
      <c r="E25" s="11">
        <f t="shared" si="10"/>
        <v>3.3914790329702531</v>
      </c>
      <c r="F25" s="11">
        <f t="shared" si="10"/>
        <v>3.7493971274177125</v>
      </c>
      <c r="G25" s="200">
        <f t="shared" si="3"/>
        <v>2.8570638362302114E-2</v>
      </c>
      <c r="H25" s="11"/>
      <c r="I25" s="11" t="str">
        <f t="shared" si="11"/>
        <v>Sales and customer service occupations</v>
      </c>
      <c r="J25" s="11">
        <v>6.4377960591360889E-2</v>
      </c>
      <c r="K25" s="11">
        <v>0.15394155965955536</v>
      </c>
      <c r="L25" s="11">
        <v>8.9563599068194444E-2</v>
      </c>
      <c r="M25" s="11">
        <v>4.7330314316620256E-2</v>
      </c>
      <c r="N25" s="11">
        <v>0.13689391338481471</v>
      </c>
      <c r="O25" s="11"/>
      <c r="P25" s="10" t="str">
        <f>name!D22</f>
        <v>62 Leisure, travel and related personal service occupations</v>
      </c>
      <c r="Q25" s="11">
        <v>1.8602560274433351</v>
      </c>
      <c r="R25" s="11">
        <v>2.0275471161568905</v>
      </c>
      <c r="S25" s="345">
        <f t="shared" si="4"/>
        <v>0.16729108871355547</v>
      </c>
      <c r="T25" s="345">
        <v>0.83988986613083894</v>
      </c>
      <c r="U25" s="345">
        <f t="shared" si="5"/>
        <v>1.0071809548443944</v>
      </c>
      <c r="V25" s="346">
        <f t="shared" si="6"/>
        <v>2.5150514528953449E-2</v>
      </c>
      <c r="X25" s="10" t="str">
        <f>name!B22</f>
        <v>Education</v>
      </c>
      <c r="Y25" s="11">
        <v>27.043999999999979</v>
      </c>
      <c r="Z25" s="11">
        <v>30.132999999999921</v>
      </c>
      <c r="AA25" s="345">
        <f t="shared" si="7"/>
        <v>3.0889999999999418</v>
      </c>
      <c r="AB25" s="11">
        <v>15.106945388676964</v>
      </c>
      <c r="AC25" s="345">
        <f t="shared" si="8"/>
        <v>18.195945388676904</v>
      </c>
      <c r="AD25" s="348">
        <f t="shared" si="9"/>
        <v>3.0028147571910413E-2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0.3476186161604462</v>
      </c>
      <c r="C26" s="11">
        <f t="shared" si="10"/>
        <v>0.31602107168699783</v>
      </c>
      <c r="D26" s="11">
        <f t="shared" si="10"/>
        <v>-3.1597544473448348E-2</v>
      </c>
      <c r="E26" s="11">
        <f t="shared" si="10"/>
        <v>0.1506444139301131</v>
      </c>
      <c r="F26" s="11">
        <f t="shared" si="10"/>
        <v>0.11904686945666476</v>
      </c>
      <c r="G26" s="200">
        <f t="shared" si="3"/>
        <v>2.4291831262455599E-2</v>
      </c>
      <c r="H26" s="11"/>
      <c r="I26" s="11" t="str">
        <f t="shared" si="11"/>
        <v>Process, plant and machine operatives</v>
      </c>
      <c r="J26" s="11">
        <v>4.542724129526321E-2</v>
      </c>
      <c r="K26" s="11">
        <v>0.15618572926337632</v>
      </c>
      <c r="L26" s="11">
        <v>0.11075848796811311</v>
      </c>
      <c r="M26" s="11">
        <v>5.6109352339239554E-2</v>
      </c>
      <c r="N26" s="11">
        <v>0.16686784030735266</v>
      </c>
      <c r="O26" s="11"/>
      <c r="P26" s="10" t="str">
        <f>name!D23</f>
        <v>63 Community and civil enforcement occupations</v>
      </c>
      <c r="Q26" s="11">
        <v>0.26449606669515918</v>
      </c>
      <c r="R26" s="11">
        <v>0.20479543686008497</v>
      </c>
      <c r="S26" s="345">
        <f t="shared" si="4"/>
        <v>-5.9700629835074209E-2</v>
      </c>
      <c r="T26" s="345">
        <v>7.9758335160012073E-2</v>
      </c>
      <c r="U26" s="345">
        <f t="shared" si="5"/>
        <v>2.0057705324937863E-2</v>
      </c>
      <c r="V26" s="346">
        <f t="shared" si="6"/>
        <v>1.772556871872677E-2</v>
      </c>
      <c r="X26" s="10" t="str">
        <f>name!B23</f>
        <v>Health and social work</v>
      </c>
      <c r="Y26" s="11">
        <v>43.783000000000158</v>
      </c>
      <c r="Z26" s="11">
        <v>48.590000000000039</v>
      </c>
      <c r="AA26" s="345">
        <f t="shared" si="7"/>
        <v>4.8069999999998814</v>
      </c>
      <c r="AB26" s="11">
        <v>25.594310963406745</v>
      </c>
      <c r="AC26" s="345">
        <f t="shared" si="8"/>
        <v>30.401310963406626</v>
      </c>
      <c r="AD26" s="348">
        <f t="shared" si="9"/>
        <v>3.1163336601558456E-2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20.165449754136233</v>
      </c>
      <c r="C27" s="11">
        <f t="shared" si="12"/>
        <v>17.902943171201031</v>
      </c>
      <c r="D27" s="11">
        <f t="shared" si="12"/>
        <v>-2.2625065829351962</v>
      </c>
      <c r="E27" s="11">
        <f t="shared" si="12"/>
        <v>8.4394173501779797</v>
      </c>
      <c r="F27" s="11">
        <f t="shared" si="12"/>
        <v>6.1769107672427834</v>
      </c>
      <c r="G27" s="200">
        <f t="shared" si="3"/>
        <v>2.3580809078091125E-2</v>
      </c>
      <c r="H27" s="11"/>
      <c r="I27" s="11" t="str">
        <f t="shared" si="11"/>
        <v>Elementary occupations</v>
      </c>
      <c r="J27" s="11">
        <v>2.0048103383439979E-2</v>
      </c>
      <c r="K27" s="11">
        <v>5.2259431397811557E-2</v>
      </c>
      <c r="L27" s="11">
        <v>3.2211328014371578E-2</v>
      </c>
      <c r="M27" s="11">
        <v>1.928645011419796E-2</v>
      </c>
      <c r="N27" s="11">
        <v>5.1497778128569538E-2</v>
      </c>
      <c r="O27" s="11"/>
      <c r="P27" s="10" t="str">
        <f>name!D24</f>
        <v>71 Sales occupations</v>
      </c>
      <c r="Q27" s="11">
        <v>8.6158399851629799</v>
      </c>
      <c r="R27" s="11">
        <v>7.8448287371286129</v>
      </c>
      <c r="S27" s="345">
        <f t="shared" si="4"/>
        <v>-0.77101124803436694</v>
      </c>
      <c r="T27" s="345">
        <v>2.6291079691413075</v>
      </c>
      <c r="U27" s="345">
        <f t="shared" si="5"/>
        <v>1.8580967211069406</v>
      </c>
      <c r="V27" s="346">
        <f t="shared" si="6"/>
        <v>1.7912986251505503E-2</v>
      </c>
      <c r="X27" s="10" t="str">
        <f>name!B24</f>
        <v>Arts and entertainment</v>
      </c>
      <c r="Y27" s="11">
        <v>9.2639999999999958</v>
      </c>
      <c r="Z27" s="11">
        <v>8.7510000000000066</v>
      </c>
      <c r="AA27" s="345">
        <f t="shared" si="7"/>
        <v>-0.51299999999998924</v>
      </c>
      <c r="AB27" s="11">
        <v>4.1348966925094262</v>
      </c>
      <c r="AC27" s="345">
        <f t="shared" si="8"/>
        <v>3.6218966925094369</v>
      </c>
      <c r="AD27" s="348">
        <f t="shared" si="9"/>
        <v>2.4907566763905375E-2</v>
      </c>
    </row>
    <row r="28" spans="1:30" x14ac:dyDescent="0.2">
      <c r="A28" s="10" t="str">
        <f>name!D25</f>
        <v>72 Customer service occupations</v>
      </c>
      <c r="B28" s="11">
        <f t="shared" si="12"/>
        <v>6.2533146382595355</v>
      </c>
      <c r="C28" s="11">
        <f t="shared" si="12"/>
        <v>9.5831391918000524</v>
      </c>
      <c r="D28" s="11">
        <f t="shared" si="12"/>
        <v>3.3298245535405155</v>
      </c>
      <c r="E28" s="11">
        <f t="shared" si="12"/>
        <v>3.8323713038014633</v>
      </c>
      <c r="F28" s="11">
        <f t="shared" si="12"/>
        <v>7.1621958573419802</v>
      </c>
      <c r="G28" s="200">
        <f t="shared" si="3"/>
        <v>3.2380225389154749E-2</v>
      </c>
      <c r="H28" s="11"/>
      <c r="O28" s="11"/>
      <c r="P28" s="10" t="str">
        <f>name!D25</f>
        <v>72 Customer service occupations</v>
      </c>
      <c r="Q28" s="11">
        <v>2.5968832335723007</v>
      </c>
      <c r="R28" s="11">
        <v>4.4327206978593123</v>
      </c>
      <c r="S28" s="345">
        <f t="shared" si="4"/>
        <v>1.8358374642870117</v>
      </c>
      <c r="T28" s="345">
        <v>1.3235283027065061</v>
      </c>
      <c r="U28" s="345">
        <f t="shared" si="5"/>
        <v>3.1593657669935178</v>
      </c>
      <c r="V28" s="346">
        <f t="shared" si="6"/>
        <v>2.7839449692438789E-2</v>
      </c>
      <c r="X28" s="10" t="str">
        <f>name!B25</f>
        <v>Other services</v>
      </c>
      <c r="Y28" s="11">
        <v>9.785000000000009</v>
      </c>
      <c r="Z28" s="11">
        <v>9.4869999999999912</v>
      </c>
      <c r="AA28" s="345">
        <f t="shared" si="7"/>
        <v>-0.29800000000001781</v>
      </c>
      <c r="AB28" s="11">
        <v>4.8081988562723845</v>
      </c>
      <c r="AC28" s="345">
        <f t="shared" si="8"/>
        <v>4.5101988562723667</v>
      </c>
      <c r="AD28" s="348">
        <f t="shared" si="9"/>
        <v>2.700520508022719E-2</v>
      </c>
    </row>
    <row r="29" spans="1:30" x14ac:dyDescent="0.2">
      <c r="A29" s="10" t="str">
        <f>name!D26</f>
        <v>81 Process, plant and machine operatives</v>
      </c>
      <c r="B29" s="11">
        <f t="shared" si="12"/>
        <v>13.017748473254573</v>
      </c>
      <c r="C29" s="11">
        <f t="shared" si="12"/>
        <v>15.48484173155426</v>
      </c>
      <c r="D29" s="11">
        <f t="shared" si="12"/>
        <v>2.4670932582996898</v>
      </c>
      <c r="E29" s="11">
        <f t="shared" si="12"/>
        <v>6.1673057790845265</v>
      </c>
      <c r="F29" s="11">
        <f t="shared" si="12"/>
        <v>8.6343990373842168</v>
      </c>
      <c r="G29" s="200">
        <f t="shared" si="3"/>
        <v>2.6191651223486323E-2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9.9459305134405369</v>
      </c>
      <c r="R29" s="11">
        <v>11.560137189324209</v>
      </c>
      <c r="S29" s="345">
        <f t="shared" si="4"/>
        <v>1.6142066758836719</v>
      </c>
      <c r="T29" s="345">
        <v>4.2381575734912964</v>
      </c>
      <c r="U29" s="345">
        <f t="shared" si="5"/>
        <v>5.8523642493749684</v>
      </c>
      <c r="V29" s="346">
        <f t="shared" si="6"/>
        <v>2.3946030199057278E-2</v>
      </c>
      <c r="X29" s="231" t="str">
        <f>name!B3</f>
        <v>All industries</v>
      </c>
      <c r="Y29" s="34">
        <f>SUM(Y7:Y28)</f>
        <v>350.45100000000031</v>
      </c>
      <c r="Z29" s="34">
        <f>SUM(Z7:Z28)</f>
        <v>376.80799999999988</v>
      </c>
      <c r="AA29" s="349">
        <f t="shared" si="7"/>
        <v>26.356999999999573</v>
      </c>
      <c r="AB29" s="34">
        <f>SUM(AB7:AB28)</f>
        <v>175.00791466120998</v>
      </c>
      <c r="AC29" s="349">
        <f t="shared" si="8"/>
        <v>201.36491466120955</v>
      </c>
      <c r="AD29" s="350">
        <f t="shared" si="9"/>
        <v>2.7371303183901352E-2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12.929266079131157</v>
      </c>
      <c r="C30" s="11">
        <f t="shared" si="12"/>
        <v>14.362365548211638</v>
      </c>
      <c r="D30" s="11">
        <f t="shared" si="12"/>
        <v>1.4330994690804792</v>
      </c>
      <c r="E30" s="11">
        <f t="shared" si="12"/>
        <v>7.4412336504185479</v>
      </c>
      <c r="F30" s="11">
        <f t="shared" si="12"/>
        <v>8.8743331194990294</v>
      </c>
      <c r="G30" s="200">
        <f t="shared" si="3"/>
        <v>3.07701990088185E-2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3.7549608066517361</v>
      </c>
      <c r="K30" s="11">
        <f t="array" ref="K30:K38">MMULT(aggregation!$B$13:$AA$21,C65:C90)</f>
        <v>7.8014114272435391</v>
      </c>
      <c r="L30" s="11">
        <f t="array" ref="L30:L38">MMULT(aggregation!$B$13:$AA$21,D65:D90)</f>
        <v>4.0464506205918029</v>
      </c>
      <c r="M30" s="11">
        <f t="array" ref="M30:M38">MMULT(aggregation!$B$13:$AA$21,E65:E90)</f>
        <v>3.0287042339082033</v>
      </c>
      <c r="N30" s="11">
        <f t="array" ref="N30:N38">MMULT(aggregation!$B$13:$AA$21,F65:F90)</f>
        <v>7.0751548545000063</v>
      </c>
      <c r="O30" s="11"/>
      <c r="P30" s="10" t="str">
        <f>name!D27</f>
        <v>82 Transport and mobile machine drivers and operatives</v>
      </c>
      <c r="Q30" s="11">
        <v>12.326204450751364</v>
      </c>
      <c r="R30" s="11">
        <v>13.289528934136868</v>
      </c>
      <c r="S30" s="345">
        <f t="shared" si="4"/>
        <v>0.96332448338550414</v>
      </c>
      <c r="T30" s="345">
        <v>6.8430510150197161</v>
      </c>
      <c r="U30" s="345">
        <f t="shared" si="5"/>
        <v>7.8063754984052203</v>
      </c>
      <c r="V30" s="346">
        <f t="shared" si="6"/>
        <v>2.9876286907648097E-2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6.366999441028673</v>
      </c>
      <c r="C31" s="11">
        <f t="shared" si="12"/>
        <v>5.1935705238591048</v>
      </c>
      <c r="D31" s="11">
        <f t="shared" si="12"/>
        <v>-1.1734289171695691</v>
      </c>
      <c r="E31" s="11">
        <f t="shared" si="12"/>
        <v>2.2032246276726242</v>
      </c>
      <c r="F31" s="11">
        <f t="shared" si="12"/>
        <v>1.0297957105030546</v>
      </c>
      <c r="G31" s="200">
        <f t="shared" si="3"/>
        <v>2.0008578595683169E-2</v>
      </c>
      <c r="H31" s="11"/>
      <c r="I31" s="11" t="str">
        <f>I20</f>
        <v>Professional occupations</v>
      </c>
      <c r="J31" s="11">
        <v>18.358034349160757</v>
      </c>
      <c r="K31" s="11">
        <v>32.169356224278573</v>
      </c>
      <c r="L31" s="11">
        <v>13.81132187511782</v>
      </c>
      <c r="M31" s="11">
        <v>12.048011929887965</v>
      </c>
      <c r="N31" s="11">
        <v>25.859333805005789</v>
      </c>
      <c r="O31" s="11"/>
      <c r="P31" s="10" t="str">
        <f>name!D28</f>
        <v>91 Elementary trades and related occupations</v>
      </c>
      <c r="Q31" s="11">
        <v>4.8313950823348568</v>
      </c>
      <c r="R31" s="11">
        <v>4.0192386124709572</v>
      </c>
      <c r="S31" s="345">
        <f t="shared" si="4"/>
        <v>-0.81215646986389967</v>
      </c>
      <c r="T31" s="345">
        <v>1.4087404401988493</v>
      </c>
      <c r="U31" s="345">
        <f t="shared" si="5"/>
        <v>0.59658397033494959</v>
      </c>
      <c r="V31" s="346">
        <f t="shared" si="6"/>
        <v>1.7204090449587373E-2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28.8912432477774</v>
      </c>
      <c r="C32" s="11">
        <f t="shared" si="12"/>
        <v>29.358852054436767</v>
      </c>
      <c r="D32" s="11">
        <f t="shared" si="12"/>
        <v>0.46760880665937243</v>
      </c>
      <c r="E32" s="11">
        <f t="shared" si="12"/>
        <v>14.737845070889097</v>
      </c>
      <c r="F32" s="11">
        <f t="shared" si="12"/>
        <v>15.205453877548472</v>
      </c>
      <c r="G32" s="200">
        <f t="shared" ref="G32" si="13">IF(B32&gt;0,(1+(E32/B32))^(1/($C$6-$B$6))-1,0)</f>
        <v>2.7860067081664219E-2</v>
      </c>
      <c r="H32" s="11"/>
      <c r="I32" s="11" t="str">
        <f>I21</f>
        <v>Associate professional occupations</v>
      </c>
      <c r="J32" s="11">
        <v>5.3652665527633445</v>
      </c>
      <c r="K32" s="11">
        <v>9.7423501642716097</v>
      </c>
      <c r="L32" s="11">
        <v>4.3770836115082643</v>
      </c>
      <c r="M32" s="11">
        <v>3.4955840001514749</v>
      </c>
      <c r="N32" s="11">
        <v>7.8726676116597387</v>
      </c>
      <c r="O32" s="11"/>
      <c r="P32" s="10" t="str">
        <f>name!D29</f>
        <v>92 Elementary administration and service occupations</v>
      </c>
      <c r="Q32" s="11">
        <v>14.000292334642728</v>
      </c>
      <c r="R32" s="11">
        <v>14.817511688940376</v>
      </c>
      <c r="S32" s="345">
        <f t="shared" ref="S32" si="14">R32-Q32</f>
        <v>0.81721935429764869</v>
      </c>
      <c r="T32" s="345">
        <v>6.0681080180687914</v>
      </c>
      <c r="U32" s="345">
        <f>SUM(S32:T32)</f>
        <v>6.8853273723664401</v>
      </c>
      <c r="V32" s="346">
        <f t="shared" ref="V32" si="15">IF(Q32&gt;0,(1+(T32/Q32))^(1/($C$6-$B$6))-1,0)</f>
        <v>2.4294978134417722E-2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350.45100000000002</v>
      </c>
      <c r="C33" s="11">
        <f>SUM(C62,C91,C120,C149,C178,C207,C236,C265,C294)</f>
        <v>376.80799999999988</v>
      </c>
      <c r="D33" s="11">
        <f t="shared" si="12"/>
        <v>26.356999999999847</v>
      </c>
      <c r="E33" s="11">
        <f t="shared" si="12"/>
        <v>175.00791466120995</v>
      </c>
      <c r="F33" s="11">
        <f t="shared" si="12"/>
        <v>201.36491466120984</v>
      </c>
      <c r="G33" s="200">
        <f t="shared" si="3"/>
        <v>2.7371303183901352E-2</v>
      </c>
      <c r="H33" s="11"/>
      <c r="I33" s="11" t="str">
        <f>I22</f>
        <v>Administrative and secretarial occupations</v>
      </c>
      <c r="J33" s="11">
        <v>2.5358864056718176</v>
      </c>
      <c r="K33" s="11">
        <v>4.4561994424548859</v>
      </c>
      <c r="L33" s="11">
        <v>1.9203130367830683</v>
      </c>
      <c r="M33" s="11">
        <v>1.7911727827103925</v>
      </c>
      <c r="N33" s="11">
        <v>3.7114858194934608</v>
      </c>
      <c r="O33" s="11"/>
      <c r="P33" s="10" t="str">
        <f>name!D3</f>
        <v>All occupations</v>
      </c>
      <c r="Q33" s="11">
        <f>SUM(Q7:Q32)</f>
        <v>189.38895370827774</v>
      </c>
      <c r="R33" s="11">
        <f>SUM(R7:R32)</f>
        <v>200.47246598464679</v>
      </c>
      <c r="S33" s="345">
        <f>R33-Q33</f>
        <v>11.083512276369049</v>
      </c>
      <c r="T33" s="11">
        <f>SUM(T7:T32)</f>
        <v>78.864215563703112</v>
      </c>
      <c r="U33" s="345">
        <f>SUM(S33:T33)</f>
        <v>89.947727840072162</v>
      </c>
      <c r="V33" s="346">
        <f t="shared" si="6"/>
        <v>2.3479970149266949E-2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0.6557510101950107</v>
      </c>
      <c r="K34" s="11">
        <v>1.5416157018538312</v>
      </c>
      <c r="L34" s="11">
        <v>0.88586469165882054</v>
      </c>
      <c r="M34" s="11">
        <v>0.53133686870089658</v>
      </c>
      <c r="N34" s="11">
        <v>1.4172015603597172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1.2404892332789121</v>
      </c>
      <c r="K35" s="11">
        <v>3.3633032674597367</v>
      </c>
      <c r="L35" s="11">
        <v>2.1228140341808248</v>
      </c>
      <c r="M35" s="11">
        <v>1.2141498343654664</v>
      </c>
      <c r="N35" s="11">
        <v>3.3369638685462917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0.30403545306832391</v>
      </c>
      <c r="C36" s="11">
        <v>0.56895497169970966</v>
      </c>
      <c r="D36" s="11">
        <f>C36-B36</f>
        <v>0.26491951863138574</v>
      </c>
      <c r="E36" s="11">
        <v>0.21487881114359023</v>
      </c>
      <c r="F36" s="11">
        <f>SUM(D36:E36)</f>
        <v>0.47979832977497594</v>
      </c>
      <c r="G36" s="200">
        <f>IF(B36&gt;0,(1+(E36/B36))^(1/($C$6-$B$6))-1,0)</f>
        <v>3.6282327827012129E-2</v>
      </c>
      <c r="I36" s="11" t="str">
        <f t="shared" si="17"/>
        <v>Sales and customer service occupations</v>
      </c>
      <c r="J36" s="11">
        <v>0.93400328653386944</v>
      </c>
      <c r="K36" s="11">
        <v>2.2736421056364993</v>
      </c>
      <c r="L36" s="11">
        <v>1.3396388191026301</v>
      </c>
      <c r="M36" s="11">
        <v>0.70949955986475222</v>
      </c>
      <c r="N36" s="11">
        <v>2.049138378967382</v>
      </c>
      <c r="P36" s="10" t="str">
        <f>name!D4</f>
        <v>11 Corporate managers and directors</v>
      </c>
      <c r="Q36" s="11">
        <v>7.6453648206556748</v>
      </c>
      <c r="R36" s="11">
        <v>9.1678135183743041</v>
      </c>
      <c r="S36" s="345">
        <f>R36-Q36</f>
        <v>1.5224486977186293</v>
      </c>
      <c r="T36" s="345">
        <v>4.8188466510649857</v>
      </c>
      <c r="U36" s="345">
        <f>SUM(S36:T36)</f>
        <v>6.341295348783615</v>
      </c>
      <c r="V36" s="346">
        <f>IF(Q36&gt;0,(1+(T36/Q36))^(1/($C$6-$B$6))-1,0)</f>
        <v>3.3120802303322261E-2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0.1002952237200026</v>
      </c>
      <c r="C37" s="11">
        <v>0.29732552322674038</v>
      </c>
      <c r="D37" s="11">
        <f t="shared" ref="D37:D60" si="25">C37-B37</f>
        <v>0.19703029950673778</v>
      </c>
      <c r="E37" s="11">
        <v>0.12042577791070092</v>
      </c>
      <c r="F37" s="11">
        <f t="shared" ref="F37:F60" si="26">SUM(D37:E37)</f>
        <v>0.3174560774174387</v>
      </c>
      <c r="G37" s="200">
        <f t="shared" ref="G37:G62" si="27">IF(B37&gt;0,(1+(E37/B37))^(1/($C$6-$B$6))-1,0)</f>
        <v>5.3992596886866195E-2</v>
      </c>
      <c r="I37" s="11" t="str">
        <f t="shared" si="17"/>
        <v>Process, plant and machine operatives</v>
      </c>
      <c r="J37" s="11">
        <v>0.36774718690727226</v>
      </c>
      <c r="K37" s="11">
        <v>1.1983766257851163</v>
      </c>
      <c r="L37" s="11">
        <v>0.83062943887784413</v>
      </c>
      <c r="M37" s="11">
        <v>0.4082397481140918</v>
      </c>
      <c r="N37" s="11">
        <v>1.2388691869919359</v>
      </c>
      <c r="P37" s="10" t="str">
        <f>name!D5</f>
        <v>12 Other managers and proprietors</v>
      </c>
      <c r="Q37" s="11">
        <v>4.4916949151124062</v>
      </c>
      <c r="R37" s="11">
        <v>6.5955889576396292</v>
      </c>
      <c r="S37" s="345">
        <f t="shared" ref="S37:S60" si="28">R37-Q37</f>
        <v>2.103894042527223</v>
      </c>
      <c r="T37" s="345">
        <v>3.7233528632107094</v>
      </c>
      <c r="U37" s="345">
        <f t="shared" ref="U37:U60" si="29">SUM(S37:T37)</f>
        <v>5.8272469057379324</v>
      </c>
      <c r="V37" s="346">
        <f t="shared" ref="V37:V62" si="30">IF(Q37&gt;0,(1+(T37/Q37))^(1/($C$6-$B$6))-1,0)</f>
        <v>4.1070138403820788E-2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0.90818517172015456</v>
      </c>
      <c r="C38" s="11">
        <v>1.6220826927917631</v>
      </c>
      <c r="D38" s="11">
        <f t="shared" si="25"/>
        <v>0.71389752107160853</v>
      </c>
      <c r="E38" s="11">
        <v>0.46390979483150707</v>
      </c>
      <c r="F38" s="11">
        <f t="shared" si="26"/>
        <v>1.1778073159031157</v>
      </c>
      <c r="G38" s="200">
        <f t="shared" si="27"/>
        <v>2.7891601510231512E-2</v>
      </c>
      <c r="I38" s="11" t="str">
        <f t="shared" si="17"/>
        <v>Elementary occupations</v>
      </c>
      <c r="J38" s="11">
        <v>0.68496680692881284</v>
      </c>
      <c r="K38" s="11">
        <v>2.232940161240319</v>
      </c>
      <c r="L38" s="11">
        <v>1.5479733543115062</v>
      </c>
      <c r="M38" s="11">
        <v>0.74895809036543926</v>
      </c>
      <c r="N38" s="11">
        <v>2.2969314446769458</v>
      </c>
      <c r="P38" s="10" t="str">
        <f>name!D6</f>
        <v>21 Science, research, engineering and technology professionals</v>
      </c>
      <c r="Q38" s="11">
        <v>3.6915464678215919</v>
      </c>
      <c r="R38" s="11">
        <v>5.373212272473638</v>
      </c>
      <c r="S38" s="345">
        <f t="shared" si="28"/>
        <v>1.6816658046520461</v>
      </c>
      <c r="T38" s="345">
        <v>2.337287397147799</v>
      </c>
      <c r="U38" s="345">
        <f t="shared" si="29"/>
        <v>4.0189532017998451</v>
      </c>
      <c r="V38" s="346">
        <f t="shared" si="30"/>
        <v>3.3241081008724693E-2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1.0730877445650973</v>
      </c>
      <c r="C39" s="11">
        <v>2.1650338498337223</v>
      </c>
      <c r="D39" s="11">
        <f t="shared" si="25"/>
        <v>1.091946105268625</v>
      </c>
      <c r="E39" s="11">
        <v>0.7800252935164127</v>
      </c>
      <c r="F39" s="11">
        <f t="shared" si="26"/>
        <v>1.8719713987850377</v>
      </c>
      <c r="G39" s="200">
        <f t="shared" si="27"/>
        <v>3.7093180307653961E-2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12.647284052869354</v>
      </c>
      <c r="R39" s="11">
        <v>15.119551463247504</v>
      </c>
      <c r="S39" s="345">
        <f t="shared" si="28"/>
        <v>2.4722674103781497</v>
      </c>
      <c r="T39" s="345">
        <v>8.1495782525156688</v>
      </c>
      <c r="U39" s="345">
        <f t="shared" si="29"/>
        <v>10.621845662893818</v>
      </c>
      <c r="V39" s="346">
        <f t="shared" si="30"/>
        <v>3.3713138617001759E-2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1.2126223974093302</v>
      </c>
      <c r="C40" s="11">
        <v>1.9084789442058709</v>
      </c>
      <c r="D40" s="11">
        <f>C40-B40</f>
        <v>0.69585654679654074</v>
      </c>
      <c r="E40" s="11">
        <v>0.77866945454304415</v>
      </c>
      <c r="F40" s="11">
        <f>SUM(D40:E40)</f>
        <v>1.4745260013395849</v>
      </c>
      <c r="G40" s="200">
        <f>IF(B40&gt;0,(1+(E40/B40))^(1/($C$6-$B$6))-1,0)</f>
        <v>3.3619328790557068E-2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9.2399946484677944</v>
      </c>
      <c r="R40" s="11">
        <v>11.244279938009131</v>
      </c>
      <c r="S40" s="345">
        <f t="shared" si="28"/>
        <v>2.0042852895413361</v>
      </c>
      <c r="T40" s="345">
        <v>5.5418232181584592</v>
      </c>
      <c r="U40" s="345">
        <f t="shared" si="29"/>
        <v>7.5461085076997954</v>
      </c>
      <c r="V40" s="346">
        <f t="shared" si="30"/>
        <v>3.1819525216991273E-2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0.36088228906254394</v>
      </c>
      <c r="C41" s="11">
        <v>0.80102088732812593</v>
      </c>
      <c r="D41" s="11">
        <f t="shared" si="25"/>
        <v>0.44013859826558199</v>
      </c>
      <c r="E41" s="11">
        <v>0.27690756665861138</v>
      </c>
      <c r="F41" s="11">
        <f t="shared" si="26"/>
        <v>0.71704616492419337</v>
      </c>
      <c r="G41" s="200">
        <f t="shared" si="27"/>
        <v>3.8693632406522571E-2</v>
      </c>
      <c r="I41" s="11" t="str">
        <f>I30</f>
        <v>Managers, directors and senior officials</v>
      </c>
      <c r="J41" s="11">
        <f t="array" ref="J41:J49">MMULT(aggregation!$B$13:$AA$21,B94:B119)</f>
        <v>8.6527407771800533</v>
      </c>
      <c r="K41" s="11">
        <f t="array" ref="K41:K49">MMULT(aggregation!$B$13:$AA$21,C94:C119)</f>
        <v>11.067465955014239</v>
      </c>
      <c r="L41" s="11">
        <f t="array" ref="L41:L49">MMULT(aggregation!$B$13:$AA$21,D94:D119)</f>
        <v>2.4147251778341854</v>
      </c>
      <c r="M41" s="11">
        <f t="array" ref="M41:M49">MMULT(aggregation!$B$13:$AA$21,E94:E119)</f>
        <v>5.9008595861967841</v>
      </c>
      <c r="N41" s="11">
        <f t="array" ref="N41:N49">MMULT(aggregation!$B$13:$AA$21,F94:F119)</f>
        <v>8.3155847640309695</v>
      </c>
      <c r="P41" s="10" t="str">
        <f>name!D9</f>
        <v>24 Business, media and public service professionals</v>
      </c>
      <c r="Q41" s="11">
        <v>8.7288866123575364</v>
      </c>
      <c r="R41" s="11">
        <v>11.607830228771503</v>
      </c>
      <c r="S41" s="345">
        <f t="shared" si="28"/>
        <v>2.8789436164139666</v>
      </c>
      <c r="T41" s="345">
        <v>5.5782551916141028</v>
      </c>
      <c r="U41" s="345">
        <f t="shared" si="29"/>
        <v>8.4571988080280693</v>
      </c>
      <c r="V41" s="346">
        <f t="shared" si="30"/>
        <v>3.3489975887101453E-2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0.11388459449370587</v>
      </c>
      <c r="C42" s="11">
        <v>0.2260629471359745</v>
      </c>
      <c r="D42" s="11">
        <f t="shared" si="25"/>
        <v>0.11217835264226862</v>
      </c>
      <c r="E42" s="11">
        <v>7.1912655904487907E-2</v>
      </c>
      <c r="F42" s="11">
        <f t="shared" si="26"/>
        <v>0.18409100854675653</v>
      </c>
      <c r="G42" s="200">
        <f t="shared" si="27"/>
        <v>3.3169602829632883E-2</v>
      </c>
      <c r="I42" s="11" t="str">
        <f>I31</f>
        <v>Professional occupations</v>
      </c>
      <c r="J42" s="11">
        <v>23.78056332475785</v>
      </c>
      <c r="K42" s="11">
        <v>25.277619158429914</v>
      </c>
      <c r="L42" s="11">
        <v>1.4970558336720625</v>
      </c>
      <c r="M42" s="11">
        <v>12.560598417707926</v>
      </c>
      <c r="N42" s="11">
        <v>14.057654251379988</v>
      </c>
      <c r="P42" s="10" t="str">
        <f>name!D10</f>
        <v>31 Science, engineering and technology associate professionals</v>
      </c>
      <c r="Q42" s="11">
        <v>1.5842488959992522</v>
      </c>
      <c r="R42" s="11">
        <v>1.9567363353287521</v>
      </c>
      <c r="S42" s="345">
        <f t="shared" si="28"/>
        <v>0.3724874393294999</v>
      </c>
      <c r="T42" s="345">
        <v>0.86913518272623191</v>
      </c>
      <c r="U42" s="345">
        <f t="shared" si="29"/>
        <v>1.2416226220557318</v>
      </c>
      <c r="V42" s="346">
        <f t="shared" si="30"/>
        <v>2.9586426959434364E-2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2.527398604485E-2</v>
      </c>
      <c r="C43" s="11">
        <v>6.9660320169597098E-2</v>
      </c>
      <c r="D43" s="11">
        <f t="shared" si="25"/>
        <v>4.4386334124747101E-2</v>
      </c>
      <c r="E43" s="11">
        <v>2.5412080917181192E-2</v>
      </c>
      <c r="F43" s="11">
        <f t="shared" si="26"/>
        <v>6.9798415041928297E-2</v>
      </c>
      <c r="G43" s="200">
        <f t="shared" si="27"/>
        <v>4.7484624213884663E-2</v>
      </c>
      <c r="I43" s="11" t="str">
        <f>I32</f>
        <v>Associate professional occupations</v>
      </c>
      <c r="J43" s="11">
        <v>12.132725937507672</v>
      </c>
      <c r="K43" s="11">
        <v>13.878171829265163</v>
      </c>
      <c r="L43" s="11">
        <v>1.7454458917574902</v>
      </c>
      <c r="M43" s="11">
        <v>6.6105146985475081</v>
      </c>
      <c r="N43" s="11">
        <v>8.3559605903049992</v>
      </c>
      <c r="P43" s="10" t="str">
        <f>name!D11</f>
        <v>32 Health and social care associate professionals</v>
      </c>
      <c r="Q43" s="11">
        <v>5.4192937847573175</v>
      </c>
      <c r="R43" s="11">
        <v>6.3426755206917962</v>
      </c>
      <c r="S43" s="345">
        <f t="shared" si="28"/>
        <v>0.9233817359344787</v>
      </c>
      <c r="T43" s="345">
        <v>3.4844605622825946</v>
      </c>
      <c r="U43" s="345">
        <f t="shared" si="29"/>
        <v>4.4078422982170729</v>
      </c>
      <c r="V43" s="346">
        <f t="shared" si="30"/>
        <v>3.3654417364494593E-2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1.5790368381395574E-2</v>
      </c>
      <c r="C44" s="11">
        <v>4.7263872306438318E-2</v>
      </c>
      <c r="D44" s="11">
        <f t="shared" si="25"/>
        <v>3.1473503925042744E-2</v>
      </c>
      <c r="E44" s="11">
        <v>1.1806338490367505E-2</v>
      </c>
      <c r="F44" s="11">
        <f t="shared" si="26"/>
        <v>4.3279842415410247E-2</v>
      </c>
      <c r="G44" s="200">
        <f t="shared" si="27"/>
        <v>3.7921081795885048E-2</v>
      </c>
      <c r="I44" s="11" t="str">
        <f>I33</f>
        <v>Administrative and secretarial occupations</v>
      </c>
      <c r="J44" s="11">
        <v>7.6183592322245639</v>
      </c>
      <c r="K44" s="11">
        <v>9.7694124511132507</v>
      </c>
      <c r="L44" s="11">
        <v>2.1510532188886859</v>
      </c>
      <c r="M44" s="11">
        <v>4.9658937936337937</v>
      </c>
      <c r="N44" s="11">
        <v>7.1169470125224787</v>
      </c>
      <c r="P44" s="10" t="str">
        <f>name!D12</f>
        <v>33 Protective service occupations</v>
      </c>
      <c r="Q44" s="11">
        <v>0.99340534617895826</v>
      </c>
      <c r="R44" s="11">
        <v>1.7856103218720598</v>
      </c>
      <c r="S44" s="345">
        <f t="shared" si="28"/>
        <v>0.79220497569310155</v>
      </c>
      <c r="T44" s="345">
        <v>0.70977457253942</v>
      </c>
      <c r="U44" s="345">
        <f t="shared" si="29"/>
        <v>1.5019795482325216</v>
      </c>
      <c r="V44" s="346">
        <f t="shared" si="30"/>
        <v>3.6594584624025872E-2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5.5186555113535193E-2</v>
      </c>
      <c r="C45" s="11">
        <v>9.6167573873652851E-2</v>
      </c>
      <c r="D45" s="11">
        <f t="shared" ref="D45:D46" si="31">C45-B45</f>
        <v>4.0981018760117657E-2</v>
      </c>
      <c r="E45" s="11">
        <v>3.7385362352002585E-2</v>
      </c>
      <c r="F45" s="11">
        <f t="shared" ref="F45:F46" si="32">SUM(D45:E45)</f>
        <v>7.8366381112120242E-2</v>
      </c>
      <c r="G45" s="200">
        <f t="shared" si="27"/>
        <v>3.5085913461422535E-2</v>
      </c>
      <c r="I45" s="11" t="str">
        <f t="shared" ref="I45:I49" si="33">I34</f>
        <v>Skilled trades occupations</v>
      </c>
      <c r="J45" s="11">
        <v>2.3848288778822448</v>
      </c>
      <c r="K45" s="11">
        <v>3.6849753215834884</v>
      </c>
      <c r="L45" s="11">
        <v>1.3001464437012433</v>
      </c>
      <c r="M45" s="11">
        <v>1.7727363287816542</v>
      </c>
      <c r="N45" s="11">
        <v>3.0728827724828971</v>
      </c>
      <c r="P45" s="10" t="str">
        <f>name!D13</f>
        <v>34 Culture, media and sports occupations</v>
      </c>
      <c r="Q45" s="11">
        <v>2.3803145880826349</v>
      </c>
      <c r="R45" s="11">
        <v>2.5561057791311459</v>
      </c>
      <c r="S45" s="345">
        <f t="shared" si="28"/>
        <v>0.17579119104851104</v>
      </c>
      <c r="T45" s="345">
        <v>1.2731242828646951</v>
      </c>
      <c r="U45" s="345">
        <f t="shared" si="29"/>
        <v>1.4489154739132062</v>
      </c>
      <c r="V45" s="346">
        <f t="shared" si="30"/>
        <v>2.8974232027385804E-2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0.25893625017235272</v>
      </c>
      <c r="C46" s="11">
        <v>0.52478787917010106</v>
      </c>
      <c r="D46" s="11">
        <f t="shared" si="31"/>
        <v>0.26585162899774833</v>
      </c>
      <c r="E46" s="11">
        <v>0.17594935838622811</v>
      </c>
      <c r="F46" s="11">
        <f t="shared" si="32"/>
        <v>0.44180098738397644</v>
      </c>
      <c r="G46" s="200">
        <f t="shared" si="27"/>
        <v>3.5171115778874551E-2</v>
      </c>
      <c r="I46" s="11" t="str">
        <f t="shared" si="33"/>
        <v>Caring, leisure and other service occupations</v>
      </c>
      <c r="J46" s="11">
        <v>4.0752765810322069</v>
      </c>
      <c r="K46" s="11">
        <v>6.3607881990500399</v>
      </c>
      <c r="L46" s="11">
        <v>2.2855116180178321</v>
      </c>
      <c r="M46" s="11">
        <v>3.4712868921552178</v>
      </c>
      <c r="N46" s="11">
        <v>5.7567985101730503</v>
      </c>
      <c r="P46" s="10" t="str">
        <f>name!D14</f>
        <v>35 Business and public service associate professionals</v>
      </c>
      <c r="Q46" s="11">
        <v>9.3239525658269429</v>
      </c>
      <c r="R46" s="11">
        <v>10.491289298767192</v>
      </c>
      <c r="S46" s="345">
        <f t="shared" si="28"/>
        <v>1.1673367329402495</v>
      </c>
      <c r="T46" s="345">
        <v>5.2399092753626624</v>
      </c>
      <c r="U46" s="345">
        <f t="shared" si="29"/>
        <v>6.4072460083029119</v>
      </c>
      <c r="V46" s="346">
        <f t="shared" si="30"/>
        <v>3.0176802757699628E-2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0.2064438432546577</v>
      </c>
      <c r="C47" s="11">
        <v>0.43901531520245257</v>
      </c>
      <c r="D47" s="11">
        <f t="shared" si="25"/>
        <v>0.23257147194779487</v>
      </c>
      <c r="E47" s="11">
        <v>0.15541955037083691</v>
      </c>
      <c r="F47" s="11">
        <f t="shared" si="26"/>
        <v>0.38799102231863181</v>
      </c>
      <c r="G47" s="200">
        <f t="shared" si="27"/>
        <v>3.8124676397765844E-2</v>
      </c>
      <c r="I47" s="11" t="str">
        <f t="shared" si="33"/>
        <v>Sales and customer service occupations</v>
      </c>
      <c r="J47" s="11">
        <v>3.6527517939939846</v>
      </c>
      <c r="K47" s="11">
        <v>5.742340165126059</v>
      </c>
      <c r="L47" s="11">
        <v>2.0895883711320744</v>
      </c>
      <c r="M47" s="11">
        <v>2.483623176592574</v>
      </c>
      <c r="N47" s="11">
        <v>4.5732115477246484</v>
      </c>
      <c r="P47" s="10" t="str">
        <f>name!D15</f>
        <v>41 Administrative occupations</v>
      </c>
      <c r="Q47" s="11">
        <v>21.770196924175035</v>
      </c>
      <c r="R47" s="11">
        <v>17.3835095055835</v>
      </c>
      <c r="S47" s="345">
        <f t="shared" si="28"/>
        <v>-4.386687418591535</v>
      </c>
      <c r="T47" s="345">
        <v>10.880574547818879</v>
      </c>
      <c r="U47" s="345">
        <f t="shared" si="29"/>
        <v>6.4938871292273443</v>
      </c>
      <c r="V47" s="346">
        <f t="shared" si="30"/>
        <v>2.7390169702326883E-2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1.7325817969204165E-2</v>
      </c>
      <c r="C48" s="11">
        <v>4.8888881033908267E-2</v>
      </c>
      <c r="D48" s="11">
        <f t="shared" si="25"/>
        <v>3.1563063064704105E-2</v>
      </c>
      <c r="E48" s="11">
        <v>1.948367569648916E-2</v>
      </c>
      <c r="F48" s="11">
        <f t="shared" si="26"/>
        <v>5.1046738761193269E-2</v>
      </c>
      <c r="G48" s="200">
        <f t="shared" si="27"/>
        <v>5.1520489893325028E-2</v>
      </c>
      <c r="I48" s="11" t="str">
        <f t="shared" si="33"/>
        <v>Process, plant and machine operatives</v>
      </c>
      <c r="J48" s="11">
        <v>1.030223609350684</v>
      </c>
      <c r="K48" s="11">
        <v>2.4375673063814549</v>
      </c>
      <c r="L48" s="11">
        <v>1.4073436970307709</v>
      </c>
      <c r="M48" s="11">
        <v>1.043875068128155</v>
      </c>
      <c r="N48" s="11">
        <v>2.4512187651589255</v>
      </c>
      <c r="P48" s="10" t="str">
        <f>name!D16</f>
        <v>42 Secretarial and related occupations</v>
      </c>
      <c r="Q48" s="11">
        <v>6.2637851271550922</v>
      </c>
      <c r="R48" s="11">
        <v>4.2720812132118535</v>
      </c>
      <c r="S48" s="345">
        <f t="shared" si="28"/>
        <v>-1.9917039139432386</v>
      </c>
      <c r="T48" s="345">
        <v>3.1493755577890057</v>
      </c>
      <c r="U48" s="345">
        <f t="shared" si="29"/>
        <v>1.157671643845767</v>
      </c>
      <c r="V48" s="346">
        <f t="shared" si="30"/>
        <v>2.7526997358696903E-2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2.2067451591499136E-2</v>
      </c>
      <c r="C49" s="11">
        <v>3.6641478495955657E-2</v>
      </c>
      <c r="D49" s="11">
        <f t="shared" si="25"/>
        <v>1.457402690445652E-2</v>
      </c>
      <c r="E49" s="11">
        <v>1.8368487296997322E-2</v>
      </c>
      <c r="F49" s="11">
        <f t="shared" si="26"/>
        <v>3.2942514201453846E-2</v>
      </c>
      <c r="G49" s="200">
        <f t="shared" si="27"/>
        <v>4.1200472680496647E-2</v>
      </c>
      <c r="I49" s="11" t="str">
        <f t="shared" si="33"/>
        <v>Elementary occupations</v>
      </c>
      <c r="J49" s="11">
        <v>2.4478021994466053</v>
      </c>
      <c r="K49" s="11">
        <v>4.2680021076999415</v>
      </c>
      <c r="L49" s="11">
        <v>1.820199908253336</v>
      </c>
      <c r="M49" s="11">
        <v>2.2116578987572004</v>
      </c>
      <c r="N49" s="11">
        <v>4.0318578070105362</v>
      </c>
      <c r="P49" s="10" t="str">
        <f>name!D17</f>
        <v>51 Skilled agricultural and related trades</v>
      </c>
      <c r="Q49" s="11">
        <v>1.3913479739313963</v>
      </c>
      <c r="R49" s="11">
        <v>1.6331930863123076</v>
      </c>
      <c r="S49" s="345">
        <f t="shared" si="28"/>
        <v>0.24184511238091133</v>
      </c>
      <c r="T49" s="345">
        <v>1.0739668225436283</v>
      </c>
      <c r="U49" s="345">
        <f t="shared" si="29"/>
        <v>1.3158119349245396</v>
      </c>
      <c r="V49" s="346">
        <f t="shared" si="30"/>
        <v>3.8872957560851074E-2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6.737504369697501E-3</v>
      </c>
      <c r="C50" s="11">
        <v>1.2640007994206802E-2</v>
      </c>
      <c r="D50" s="11">
        <f t="shared" si="25"/>
        <v>5.902503624509301E-3</v>
      </c>
      <c r="E50" s="11">
        <v>3.9411640445959715E-3</v>
      </c>
      <c r="F50" s="11">
        <f t="shared" si="26"/>
        <v>9.8436676691052716E-3</v>
      </c>
      <c r="G50" s="200">
        <f t="shared" si="27"/>
        <v>3.1180130411664564E-2</v>
      </c>
      <c r="O50" s="71"/>
      <c r="P50" s="10" t="str">
        <f>name!D18</f>
        <v>52 Skilled metal, electrical and electronic trades</v>
      </c>
      <c r="Q50" s="11">
        <v>0.31507826012859486</v>
      </c>
      <c r="R50" s="11">
        <v>0.8510458428348594</v>
      </c>
      <c r="S50" s="345">
        <f t="shared" si="28"/>
        <v>0.53596758270626454</v>
      </c>
      <c r="T50" s="345">
        <v>0.39403316517774234</v>
      </c>
      <c r="U50" s="345">
        <f t="shared" si="29"/>
        <v>0.93000074788400688</v>
      </c>
      <c r="V50" s="346">
        <f t="shared" si="30"/>
        <v>5.5568454573216242E-2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2.5499234339517634E-3</v>
      </c>
      <c r="C51" s="11">
        <v>4.3584858633629476E-3</v>
      </c>
      <c r="D51" s="11">
        <f t="shared" ref="D51" si="34">C51-B51</f>
        <v>1.8085624294111842E-3</v>
      </c>
      <c r="E51" s="11">
        <v>1.5844625754564711E-3</v>
      </c>
      <c r="F51" s="11">
        <f t="shared" ref="F51" si="35">SUM(D51:E51)</f>
        <v>3.3930250048676554E-3</v>
      </c>
      <c r="G51" s="200">
        <f t="shared" si="27"/>
        <v>3.2742997219582737E-2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0.19654885757376747</v>
      </c>
      <c r="R51" s="11">
        <v>0.2305188197200666</v>
      </c>
      <c r="S51" s="345">
        <f t="shared" si="28"/>
        <v>3.3969962146299132E-2</v>
      </c>
      <c r="T51" s="345">
        <v>0.11167526866306163</v>
      </c>
      <c r="U51" s="345">
        <f t="shared" si="29"/>
        <v>0.14564523080936076</v>
      </c>
      <c r="V51" s="346">
        <f t="shared" si="30"/>
        <v>3.0448774516864452E-2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1.9937186752669638E-2</v>
      </c>
      <c r="C52" s="11">
        <v>3.540509668049701E-2</v>
      </c>
      <c r="D52" s="11">
        <f t="shared" si="25"/>
        <v>1.5467909927827372E-2</v>
      </c>
      <c r="E52" s="11">
        <v>1.3245490239335744E-2</v>
      </c>
      <c r="F52" s="11">
        <f t="shared" si="26"/>
        <v>2.8713400167163117E-2</v>
      </c>
      <c r="G52" s="200">
        <f t="shared" si="27"/>
        <v>3.4546072165553054E-2</v>
      </c>
      <c r="I52" s="11" t="str">
        <f>I41</f>
        <v>Managers, directors and senior officials</v>
      </c>
      <c r="J52" s="11">
        <f t="array" ref="J52:J60">MMULT(aggregation!$B$13:$AA$21,B123:B148)</f>
        <v>1.9495805855059938</v>
      </c>
      <c r="K52" s="11">
        <f t="array" ref="K52:K60">MMULT(aggregation!$B$13:$AA$21,C123:C148)</f>
        <v>2.3747524137036389</v>
      </c>
      <c r="L52" s="11">
        <f t="array" ref="L52:L60">MMULT(aggregation!$B$13:$AA$21,D123:D148)</f>
        <v>0.4251718281976451</v>
      </c>
      <c r="M52" s="11">
        <f t="array" ref="M52:M60">MMULT(aggregation!$B$13:$AA$21,E123:E148)</f>
        <v>1.2367763365181252</v>
      </c>
      <c r="N52" s="11">
        <f t="array" ref="N52:N60">MMULT(aggregation!$B$13:$AA$21,F123:F148)</f>
        <v>1.6619481647157703</v>
      </c>
      <c r="P52" s="10" t="str">
        <f>name!D20</f>
        <v>54 Textiles, printing and other skilled trades</v>
      </c>
      <c r="Q52" s="11">
        <v>2.6290581908654</v>
      </c>
      <c r="R52" s="11">
        <v>2.7138432814849192</v>
      </c>
      <c r="S52" s="345">
        <f t="shared" si="28"/>
        <v>8.478509061951911E-2</v>
      </c>
      <c r="T52" s="345">
        <v>1.5117077671406753</v>
      </c>
      <c r="U52" s="345">
        <f t="shared" si="29"/>
        <v>1.5964928577601945</v>
      </c>
      <c r="V52" s="346">
        <f t="shared" si="30"/>
        <v>3.074688823497973E-2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1.7568852684114591E-2</v>
      </c>
      <c r="C53" s="11">
        <v>4.4190354697721819E-2</v>
      </c>
      <c r="D53" s="11">
        <f t="shared" si="25"/>
        <v>2.6621502013607228E-2</v>
      </c>
      <c r="E53" s="11">
        <v>1.5686702605860515E-2</v>
      </c>
      <c r="F53" s="11">
        <f t="shared" si="26"/>
        <v>4.2308204619467743E-2</v>
      </c>
      <c r="G53" s="200">
        <f t="shared" si="27"/>
        <v>4.3457392410169327E-2</v>
      </c>
      <c r="I53" s="11" t="str">
        <f>I42</f>
        <v>Professional occupations</v>
      </c>
      <c r="J53" s="11">
        <v>3.8244057834069887</v>
      </c>
      <c r="K53" s="11">
        <v>2.2057267184167566</v>
      </c>
      <c r="L53" s="11">
        <v>-1.6186790649902318</v>
      </c>
      <c r="M53" s="11">
        <v>1.0504795346109057</v>
      </c>
      <c r="N53" s="11">
        <v>-0.56819953037932636</v>
      </c>
      <c r="P53" s="10" t="str">
        <f>name!D21</f>
        <v>61 Caring personal service occupations</v>
      </c>
      <c r="Q53" s="11">
        <v>22.370183695189631</v>
      </c>
      <c r="R53" s="11">
        <v>26.197787648709774</v>
      </c>
      <c r="S53" s="345">
        <f t="shared" si="28"/>
        <v>3.8276039535201427</v>
      </c>
      <c r="T53" s="345">
        <v>14.363638809859259</v>
      </c>
      <c r="U53" s="345">
        <f t="shared" si="29"/>
        <v>18.1912427633794</v>
      </c>
      <c r="V53" s="346">
        <f t="shared" si="30"/>
        <v>3.3617304466520892E-2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1.1460699574843433E-2</v>
      </c>
      <c r="C54" s="11">
        <v>3.1285431858622363E-2</v>
      </c>
      <c r="D54" s="11">
        <f t="shared" ref="D54:D55" si="36">C54-B54</f>
        <v>1.9824732283778929E-2</v>
      </c>
      <c r="E54" s="11">
        <v>1.136684684342559E-2</v>
      </c>
      <c r="F54" s="11">
        <f t="shared" ref="F54:F55" si="37">SUM(D54:E54)</f>
        <v>3.1191579127204518E-2</v>
      </c>
      <c r="G54" s="200">
        <f t="shared" si="27"/>
        <v>4.7007695496986912E-2</v>
      </c>
      <c r="I54" s="11" t="str">
        <f>I43</f>
        <v>Associate professional occupations</v>
      </c>
      <c r="J54" s="11">
        <v>3.5088300380225084</v>
      </c>
      <c r="K54" s="11">
        <v>3.4249282190507477</v>
      </c>
      <c r="L54" s="11">
        <v>-8.3901818971760966E-2</v>
      </c>
      <c r="M54" s="11">
        <v>1.5661205354577337</v>
      </c>
      <c r="N54" s="11">
        <v>1.4822187164859728</v>
      </c>
      <c r="P54" s="10" t="str">
        <f>name!D22</f>
        <v>62 Leisure, travel and related personal service occupations</v>
      </c>
      <c r="Q54" s="11">
        <v>4.5892619814258362</v>
      </c>
      <c r="R54" s="11">
        <v>4.7798889871597421</v>
      </c>
      <c r="S54" s="345">
        <f t="shared" si="28"/>
        <v>0.1906270057339059</v>
      </c>
      <c r="T54" s="345">
        <v>2.5515891668394142</v>
      </c>
      <c r="U54" s="345">
        <f t="shared" si="29"/>
        <v>2.7422161725733201</v>
      </c>
      <c r="V54" s="346">
        <f t="shared" si="30"/>
        <v>2.9912846548668437E-2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9.2242896568675516E-4</v>
      </c>
      <c r="C55" s="11">
        <v>2.2968854912068801E-3</v>
      </c>
      <c r="D55" s="11">
        <f t="shared" si="36"/>
        <v>1.3744565255201248E-3</v>
      </c>
      <c r="E55" s="11">
        <v>8.9097350946481786E-4</v>
      </c>
      <c r="F55" s="11">
        <f t="shared" si="37"/>
        <v>2.2654300349849426E-3</v>
      </c>
      <c r="G55" s="200">
        <f t="shared" si="27"/>
        <v>4.6094097127940437E-2</v>
      </c>
      <c r="I55" s="11" t="str">
        <f>I44</f>
        <v>Administrative and secretarial occupations</v>
      </c>
      <c r="J55" s="11">
        <v>2.9605484018383774</v>
      </c>
      <c r="K55" s="11">
        <v>3.5238327890540941</v>
      </c>
      <c r="L55" s="11">
        <v>0.56328438721571672</v>
      </c>
      <c r="M55" s="11">
        <v>1.9348885232694937</v>
      </c>
      <c r="N55" s="11">
        <v>2.4981729104852102</v>
      </c>
      <c r="P55" s="10" t="str">
        <f>name!D23</f>
        <v>63 Community and civil enforcement occupations</v>
      </c>
      <c r="Q55" s="11">
        <v>8.3122549465286882E-2</v>
      </c>
      <c r="R55" s="11">
        <v>0.11122563482691271</v>
      </c>
      <c r="S55" s="345">
        <f t="shared" si="28"/>
        <v>2.8103085361625826E-2</v>
      </c>
      <c r="T55" s="345">
        <v>7.0886078770101044E-2</v>
      </c>
      <c r="U55" s="345">
        <f t="shared" si="29"/>
        <v>9.898916413172687E-2</v>
      </c>
      <c r="V55" s="346">
        <f t="shared" si="30"/>
        <v>4.1969675459431421E-2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4.1003768616440305E-2</v>
      </c>
      <c r="C56" s="11">
        <v>7.367646794928813E-2</v>
      </c>
      <c r="D56" s="11">
        <f t="shared" si="25"/>
        <v>3.2672699332847825E-2</v>
      </c>
      <c r="E56" s="11">
        <v>2.495201897656911E-2</v>
      </c>
      <c r="F56" s="11">
        <f t="shared" si="26"/>
        <v>5.7624718309416935E-2</v>
      </c>
      <c r="G56" s="200">
        <f t="shared" si="27"/>
        <v>3.2195455003376283E-2</v>
      </c>
      <c r="I56" s="11" t="str">
        <f t="shared" ref="I56:I60" si="38">I45</f>
        <v>Skilled trades occupations</v>
      </c>
      <c r="J56" s="11">
        <v>1.064029401291088</v>
      </c>
      <c r="K56" s="11">
        <v>1.5048053908082235</v>
      </c>
      <c r="L56" s="11">
        <v>0.44077598951713548</v>
      </c>
      <c r="M56" s="11">
        <v>0.73286449166387402</v>
      </c>
      <c r="N56" s="11">
        <v>1.1736404811810095</v>
      </c>
      <c r="P56" s="10" t="str">
        <f>name!D24</f>
        <v>71 Sales occupations</v>
      </c>
      <c r="Q56" s="11">
        <v>11.549609768973257</v>
      </c>
      <c r="R56" s="11">
        <v>10.058114434072433</v>
      </c>
      <c r="S56" s="345">
        <f t="shared" si="28"/>
        <v>-1.491495334900824</v>
      </c>
      <c r="T56" s="345">
        <v>5.8103093810366753</v>
      </c>
      <c r="U56" s="345">
        <f t="shared" si="29"/>
        <v>4.3188140461358513</v>
      </c>
      <c r="V56" s="346">
        <f t="shared" si="30"/>
        <v>2.7539894556539268E-2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2.3374191974920591E-2</v>
      </c>
      <c r="C57" s="11">
        <v>8.0265091710267217E-2</v>
      </c>
      <c r="D57" s="11">
        <f t="shared" si="25"/>
        <v>5.6890899735346626E-2</v>
      </c>
      <c r="E57" s="11">
        <v>2.2378295340051143E-2</v>
      </c>
      <c r="F57" s="11">
        <f t="shared" si="26"/>
        <v>7.9269195075397772E-2</v>
      </c>
      <c r="G57" s="200">
        <f t="shared" si="27"/>
        <v>4.5791738878190325E-2</v>
      </c>
      <c r="I57" s="11" t="str">
        <f t="shared" si="38"/>
        <v>Caring, leisure and other service occupations</v>
      </c>
      <c r="J57" s="11">
        <v>3.1378110265453376</v>
      </c>
      <c r="K57" s="11">
        <v>3.8416727498970014</v>
      </c>
      <c r="L57" s="11">
        <v>0.70386172335166408</v>
      </c>
      <c r="M57" s="11">
        <v>2.0882720343239281</v>
      </c>
      <c r="N57" s="11">
        <v>2.7921337576755927</v>
      </c>
      <c r="P57" s="10" t="str">
        <f>name!D25</f>
        <v>72 Customer service occupations</v>
      </c>
      <c r="Q57" s="11">
        <v>3.6564314046872335</v>
      </c>
      <c r="R57" s="11">
        <v>5.15041849394074</v>
      </c>
      <c r="S57" s="345">
        <f t="shared" si="28"/>
        <v>1.4939870892535065</v>
      </c>
      <c r="T57" s="345">
        <v>2.5088430010949576</v>
      </c>
      <c r="U57" s="345">
        <f t="shared" si="29"/>
        <v>4.0028300903484642</v>
      </c>
      <c r="V57" s="346">
        <f t="shared" si="30"/>
        <v>3.544332327661559E-2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2.0263811830408457E-2</v>
      </c>
      <c r="C58" s="11">
        <v>7.6303740721012786E-2</v>
      </c>
      <c r="D58" s="11">
        <f t="shared" ref="D58:D59" si="39">C58-B58</f>
        <v>5.6039928890604329E-2</v>
      </c>
      <c r="E58" s="11">
        <v>2.4395156417127608E-2</v>
      </c>
      <c r="F58" s="11">
        <f t="shared" ref="F58:F59" si="40">SUM(D58:E58)</f>
        <v>8.0435085307731941E-2</v>
      </c>
      <c r="G58" s="200">
        <f t="shared" si="27"/>
        <v>5.4093582857293043E-2</v>
      </c>
      <c r="I58" s="11" t="str">
        <f t="shared" si="38"/>
        <v>Sales and customer service occupations</v>
      </c>
      <c r="J58" s="11">
        <v>1.2011332899438492</v>
      </c>
      <c r="K58" s="11">
        <v>1.7680621903796534</v>
      </c>
      <c r="L58" s="11">
        <v>0.56692890043580424</v>
      </c>
      <c r="M58" s="11">
        <v>0.78812643232035318</v>
      </c>
      <c r="N58" s="11">
        <v>1.3550553327561574</v>
      </c>
      <c r="P58" s="10" t="str">
        <f>name!D26</f>
        <v>81 Process, plant and machine operatives</v>
      </c>
      <c r="Q58" s="11">
        <v>3.0718179598140476</v>
      </c>
      <c r="R58" s="11">
        <v>3.9247045422300673</v>
      </c>
      <c r="S58" s="345">
        <f t="shared" si="28"/>
        <v>0.85288658241601967</v>
      </c>
      <c r="T58" s="345">
        <v>1.9291482055932307</v>
      </c>
      <c r="U58" s="345">
        <f t="shared" si="29"/>
        <v>2.7820347880092502</v>
      </c>
      <c r="V58" s="346">
        <f t="shared" si="30"/>
        <v>3.3024359744590281E-2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2.5163429464854753E-2</v>
      </c>
      <c r="C59" s="11">
        <v>7.988198854236353E-2</v>
      </c>
      <c r="D59" s="11">
        <f t="shared" si="39"/>
        <v>5.4718559077508777E-2</v>
      </c>
      <c r="E59" s="11">
        <v>3.1714195922111943E-2</v>
      </c>
      <c r="F59" s="11">
        <f t="shared" si="40"/>
        <v>8.643275499962072E-2</v>
      </c>
      <c r="G59" s="200">
        <f t="shared" si="27"/>
        <v>5.5872409737326656E-2</v>
      </c>
      <c r="I59" s="11" t="str">
        <f t="shared" si="38"/>
        <v>Process, plant and machine operatives</v>
      </c>
      <c r="J59" s="11">
        <v>0.45702814153533267</v>
      </c>
      <c r="K59" s="11">
        <v>0.86483487814218951</v>
      </c>
      <c r="L59" s="11">
        <v>0.40780673660685696</v>
      </c>
      <c r="M59" s="11">
        <v>0.38241431560267625</v>
      </c>
      <c r="N59" s="11">
        <v>0.7902210522095332</v>
      </c>
      <c r="P59" s="10" t="str">
        <f>name!D27</f>
        <v>82 Transport and mobile machine drivers and operatives</v>
      </c>
      <c r="Q59" s="11">
        <v>0.60306162837980481</v>
      </c>
      <c r="R59" s="11">
        <v>1.0728366140747634</v>
      </c>
      <c r="S59" s="345">
        <f t="shared" si="28"/>
        <v>0.46977498569495857</v>
      </c>
      <c r="T59" s="345">
        <v>0.5981826353988321</v>
      </c>
      <c r="U59" s="345">
        <f t="shared" si="29"/>
        <v>1.0679576210937907</v>
      </c>
      <c r="V59" s="346">
        <f t="shared" si="30"/>
        <v>4.7011154956595691E-2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1.8554353227086967E-4</v>
      </c>
      <c r="C60" s="11">
        <v>3.8769839198004029E-4</v>
      </c>
      <c r="D60" s="11">
        <f t="shared" si="25"/>
        <v>2.0215485970917062E-4</v>
      </c>
      <c r="E60" s="11">
        <v>1.6206379632845204E-4</v>
      </c>
      <c r="F60" s="11">
        <f t="shared" si="26"/>
        <v>3.6421865603762269E-4</v>
      </c>
      <c r="G60" s="200">
        <f t="shared" si="27"/>
        <v>4.2740416152587501E-2</v>
      </c>
      <c r="I60" s="11" t="str">
        <f t="shared" si="38"/>
        <v>Elementary occupations</v>
      </c>
      <c r="J60" s="11">
        <v>1.1843884164004268</v>
      </c>
      <c r="K60" s="11">
        <v>2.1107390429893722</v>
      </c>
      <c r="L60" s="11">
        <v>0.9263506265889454</v>
      </c>
      <c r="M60" s="11">
        <v>0.99027318073452819</v>
      </c>
      <c r="N60" s="11">
        <v>1.9166238073234736</v>
      </c>
      <c r="P60" s="10" t="str">
        <f>name!D28</f>
        <v>91 Elementary trades and related occupations</v>
      </c>
      <c r="Q60" s="11">
        <v>1.5356043586938197</v>
      </c>
      <c r="R60" s="11">
        <v>1.1743319113881476</v>
      </c>
      <c r="S60" s="345">
        <f t="shared" si="28"/>
        <v>-0.3612724473056721</v>
      </c>
      <c r="T60" s="345">
        <v>0.79448418747377458</v>
      </c>
      <c r="U60" s="345">
        <f t="shared" si="29"/>
        <v>0.43321174016810249</v>
      </c>
      <c r="V60" s="346">
        <f t="shared" si="30"/>
        <v>2.8188808949947797E-2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1.9862559851169109E-2</v>
      </c>
      <c r="C61" s="11">
        <v>5.1871733005831519E-2</v>
      </c>
      <c r="D61" s="11">
        <f t="shared" ref="D61" si="41">C61-B61</f>
        <v>3.200917315466241E-2</v>
      </c>
      <c r="E61" s="11">
        <v>1.9124386317869509E-2</v>
      </c>
      <c r="F61" s="11">
        <f t="shared" ref="F61" si="42">SUM(D61:E61)</f>
        <v>5.1133559472531918E-2</v>
      </c>
      <c r="G61" s="200">
        <f t="shared" ref="G61" si="43">IF(B61&gt;0,(1+(E61/B61))^(1/($C$6-$B$6))-1,0)</f>
        <v>4.5985345413385614E-2</v>
      </c>
      <c r="P61" s="10" t="str">
        <f>name!D29</f>
        <v>92 Elementary administration and service occupations</v>
      </c>
      <c r="Q61" s="11">
        <v>14.890950913134681</v>
      </c>
      <c r="R61" s="11">
        <v>14.541340365496401</v>
      </c>
      <c r="S61" s="345">
        <f t="shared" ref="S61" si="44">R61-Q61</f>
        <v>-0.34961054763827981</v>
      </c>
      <c r="T61" s="345">
        <v>8.6697370528203059</v>
      </c>
      <c r="U61" s="345">
        <f t="shared" ref="U61" si="45">SUM(S61:T61)</f>
        <v>8.3201265051820261</v>
      </c>
      <c r="V61" s="346">
        <f t="shared" ref="V61" si="46">IF(Q61&gt;0,(1+(T61/Q61))^(1/($C$6-$B$6))-1,0)</f>
        <v>3.1061021625722107E-2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4.8630470476176795</v>
      </c>
      <c r="C62" s="11">
        <f t="shared" ref="C62:F62" si="47">SUM(C36:C61)</f>
        <v>9.3439481193803768</v>
      </c>
      <c r="D62" s="11">
        <f t="shared" si="47"/>
        <v>4.4809010717626929</v>
      </c>
      <c r="E62" s="11">
        <f t="shared" si="47"/>
        <v>3.3199959646066532</v>
      </c>
      <c r="F62" s="11">
        <f t="shared" si="47"/>
        <v>7.8008970363693457</v>
      </c>
      <c r="G62" s="200">
        <f t="shared" si="27"/>
        <v>3.5302090272136155E-2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161.06204629172234</v>
      </c>
      <c r="R62" s="11">
        <f>SUM(R36:R61)</f>
        <v>176.33553401535315</v>
      </c>
      <c r="S62" s="345">
        <f>R62-Q62</f>
        <v>15.273487723630808</v>
      </c>
      <c r="T62" s="11">
        <f>SUM(T36:T61)</f>
        <v>96.143699097506882</v>
      </c>
      <c r="U62" s="345">
        <f>SUM(S62:T62)</f>
        <v>111.41718682113769</v>
      </c>
      <c r="V62" s="346">
        <f t="shared" si="30"/>
        <v>3.1697781986941287E-2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2.546752043129203</v>
      </c>
      <c r="K63" s="11">
        <f t="array" ref="K63:K71">MMULT(aggregation!$B$13:$AA$21,C152:C177)</f>
        <v>2.916319545456147</v>
      </c>
      <c r="L63" s="11">
        <f t="array" ref="L63:L71">MMULT(aggregation!$B$13:$AA$21,D152:D177)</f>
        <v>0.3695675023269438</v>
      </c>
      <c r="M63" s="11">
        <f t="array" ref="M63:M71">MMULT(aggregation!$B$13:$AA$21,E152:E177)</f>
        <v>1.5003578961487443</v>
      </c>
      <c r="N63" s="11">
        <f t="array" ref="N63:N71">MMULT(aggregation!$B$13:$AA$21,F152:F177)</f>
        <v>1.8699253984756881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3.7483471523279466</v>
      </c>
      <c r="K64" s="11">
        <v>3.9123162190708194</v>
      </c>
      <c r="L64" s="11">
        <v>0.16396906674287293</v>
      </c>
      <c r="M64" s="11">
        <v>1.6086119347554284</v>
      </c>
      <c r="N64" s="11">
        <v>1.7725810014983012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2.7607579020811022</v>
      </c>
      <c r="C65" s="11">
        <v>4.9334139835242707</v>
      </c>
      <c r="D65" s="11">
        <f>C65-B65</f>
        <v>2.1726560814431686</v>
      </c>
      <c r="E65" s="11">
        <v>1.9063227952734807</v>
      </c>
      <c r="F65" s="11">
        <f>SUM(D65:E65)</f>
        <v>4.0789788767166488</v>
      </c>
      <c r="G65" s="200">
        <f>IF(B65&gt;0,(1+(E65/B65))^(1/($C$6-$B$6))-1,0)</f>
        <v>3.5621677420478948E-2</v>
      </c>
      <c r="I65" s="11" t="str">
        <f>I54</f>
        <v>Associate professional occupations</v>
      </c>
      <c r="J65" s="11">
        <v>2.9267757548231215</v>
      </c>
      <c r="K65" s="11">
        <v>2.9429943152334568</v>
      </c>
      <c r="L65" s="11">
        <v>1.6218560410334593E-2</v>
      </c>
      <c r="M65" s="11">
        <v>1.2844195934193294</v>
      </c>
      <c r="N65" s="11">
        <v>1.3006381538296639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0.99420290457063409</v>
      </c>
      <c r="C66" s="11">
        <v>2.8679974437192683</v>
      </c>
      <c r="D66" s="11">
        <f t="shared" ref="D66:D89" si="50">C66-B66</f>
        <v>1.8737945391486344</v>
      </c>
      <c r="E66" s="11">
        <v>1.1223814386347228</v>
      </c>
      <c r="F66" s="11">
        <f t="shared" ref="F66:F89" si="51">SUM(D66:E66)</f>
        <v>2.9961759777833574</v>
      </c>
      <c r="G66" s="200">
        <f t="shared" ref="G66:G89" si="52">IF(B66&gt;0,(1+(E66/B66))^(1/($C$6-$B$6))-1,0)</f>
        <v>5.1664877743974991E-2</v>
      </c>
      <c r="I66" s="11" t="str">
        <f>I55</f>
        <v>Administrative and secretarial occupations</v>
      </c>
      <c r="J66" s="11">
        <v>2.760597306776539</v>
      </c>
      <c r="K66" s="11">
        <v>3.1864006651751606</v>
      </c>
      <c r="L66" s="11">
        <v>0.42580335839862177</v>
      </c>
      <c r="M66" s="11">
        <v>1.6151019467986212</v>
      </c>
      <c r="N66" s="11">
        <v>2.040905305197243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3.5586453673686149</v>
      </c>
      <c r="C67" s="11">
        <v>6.7726796507108089</v>
      </c>
      <c r="D67" s="11">
        <f t="shared" si="50"/>
        <v>3.214034283342194</v>
      </c>
      <c r="E67" s="11">
        <v>1.9798048328116475</v>
      </c>
      <c r="F67" s="11">
        <f t="shared" si="51"/>
        <v>5.1938391161538418</v>
      </c>
      <c r="G67" s="200">
        <f t="shared" si="52"/>
        <v>2.9928089494774657E-2</v>
      </c>
      <c r="I67" s="11" t="str">
        <f t="shared" ref="I67:I71" si="53">I56</f>
        <v>Skilled trades occupations</v>
      </c>
      <c r="J67" s="11">
        <v>2.3334782396599021</v>
      </c>
      <c r="K67" s="11">
        <v>3.0446718548508347</v>
      </c>
      <c r="L67" s="11">
        <v>0.7111936151909326</v>
      </c>
      <c r="M67" s="11">
        <v>1.3609733282681344</v>
      </c>
      <c r="N67" s="11">
        <v>2.0721669434590675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3.3136137380536663</v>
      </c>
      <c r="C68" s="11">
        <v>6.3029361995539892</v>
      </c>
      <c r="D68" s="11">
        <f t="shared" si="50"/>
        <v>2.9893224615003229</v>
      </c>
      <c r="E68" s="11">
        <v>2.4260929847487307</v>
      </c>
      <c r="F68" s="11">
        <f t="shared" si="51"/>
        <v>5.4154154462490531</v>
      </c>
      <c r="G68" s="200">
        <f t="shared" si="52"/>
        <v>3.7303527240382328E-2</v>
      </c>
      <c r="I68" s="11" t="str">
        <f t="shared" si="53"/>
        <v>Caring, leisure and other service occupations</v>
      </c>
      <c r="J68" s="11">
        <v>1.9817001341781375</v>
      </c>
      <c r="K68" s="11">
        <v>2.6741615522460513</v>
      </c>
      <c r="L68" s="11">
        <v>0.69246141806791384</v>
      </c>
      <c r="M68" s="11">
        <v>1.4176543607472207</v>
      </c>
      <c r="N68" s="11">
        <v>2.1101157788151346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6.9908072601804276</v>
      </c>
      <c r="C69" s="11">
        <v>10.749299227953728</v>
      </c>
      <c r="D69" s="11">
        <f t="shared" ref="D69" si="54">C69-B69</f>
        <v>3.7584919677733</v>
      </c>
      <c r="E69" s="11">
        <v>4.5600847639183408</v>
      </c>
      <c r="F69" s="11">
        <f t="shared" ref="F69" si="55">SUM(D69:E69)</f>
        <v>8.3185767316916408</v>
      </c>
      <c r="G69" s="200">
        <f t="shared" si="52"/>
        <v>3.4044462044102275E-2</v>
      </c>
      <c r="I69" s="11" t="str">
        <f t="shared" si="53"/>
        <v>Sales and customer service occupations</v>
      </c>
      <c r="J69" s="11">
        <v>1.2164985794340517</v>
      </c>
      <c r="K69" s="11">
        <v>1.6948002160746343</v>
      </c>
      <c r="L69" s="11">
        <v>0.47830163664058251</v>
      </c>
      <c r="M69" s="11">
        <v>0.68996500735465804</v>
      </c>
      <c r="N69" s="11">
        <v>1.1682666439952407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4.4949679835580492</v>
      </c>
      <c r="C70" s="11">
        <v>8.3444411460600527</v>
      </c>
      <c r="D70" s="11">
        <f t="shared" si="50"/>
        <v>3.8494731625020036</v>
      </c>
      <c r="E70" s="11">
        <v>3.0820293484092454</v>
      </c>
      <c r="F70" s="11">
        <f t="shared" si="51"/>
        <v>6.9315025109112494</v>
      </c>
      <c r="G70" s="200">
        <f t="shared" si="52"/>
        <v>3.5423542731918278E-2</v>
      </c>
      <c r="I70" s="11" t="str">
        <f t="shared" si="53"/>
        <v>Process, plant and machine operatives</v>
      </c>
      <c r="J70" s="11">
        <v>0.86454494813938609</v>
      </c>
      <c r="K70" s="11">
        <v>1.5529626018071683</v>
      </c>
      <c r="L70" s="11">
        <v>0.68841765366778218</v>
      </c>
      <c r="M70" s="11">
        <v>0.70354692771115213</v>
      </c>
      <c r="N70" s="11">
        <v>1.3919645813789341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0.70401648179343079</v>
      </c>
      <c r="C71" s="11">
        <v>1.0944355770270671</v>
      </c>
      <c r="D71" s="11">
        <f t="shared" si="50"/>
        <v>0.39041909523363627</v>
      </c>
      <c r="E71" s="11">
        <v>0.35566007965755053</v>
      </c>
      <c r="F71" s="11">
        <f t="shared" si="51"/>
        <v>0.7460791748911868</v>
      </c>
      <c r="G71" s="200">
        <f t="shared" si="52"/>
        <v>2.7636134374650068E-2</v>
      </c>
      <c r="I71" s="11" t="str">
        <f t="shared" si="53"/>
        <v>Elementary occupations</v>
      </c>
      <c r="J71" s="11">
        <v>1.2272792737370195</v>
      </c>
      <c r="K71" s="11">
        <v>2.1020763682366184</v>
      </c>
      <c r="L71" s="11">
        <v>0.87479709449959864</v>
      </c>
      <c r="M71" s="11">
        <v>1.0045743345935814</v>
      </c>
      <c r="N71" s="11">
        <v>1.87937142909318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0.80129194236194168</v>
      </c>
      <c r="C72" s="11">
        <v>1.8365040481611572</v>
      </c>
      <c r="D72" s="11">
        <f t="shared" si="50"/>
        <v>1.0352121057992156</v>
      </c>
      <c r="E72" s="11">
        <v>0.68905936395027378</v>
      </c>
      <c r="F72" s="11">
        <f t="shared" si="51"/>
        <v>1.7242714697494894</v>
      </c>
      <c r="G72" s="200">
        <f t="shared" si="52"/>
        <v>4.2237091986640607E-2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0.200202013363808</v>
      </c>
      <c r="C73" s="11">
        <v>0.5515263411467064</v>
      </c>
      <c r="D73" s="11">
        <f t="shared" si="50"/>
        <v>0.3513243277828984</v>
      </c>
      <c r="E73" s="11">
        <v>0.12135910119748294</v>
      </c>
      <c r="F73" s="11">
        <f t="shared" si="51"/>
        <v>0.47268342898038135</v>
      </c>
      <c r="G73" s="200">
        <f t="shared" si="52"/>
        <v>3.2094995711620555E-2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1.0403684503038457</v>
      </c>
      <c r="C74" s="11">
        <v>1.5803767668246396</v>
      </c>
      <c r="D74" s="11">
        <f t="shared" ref="D74:D75" si="56">C74-B74</f>
        <v>0.54000831652079384</v>
      </c>
      <c r="E74" s="11">
        <v>0.62447373036358422</v>
      </c>
      <c r="F74" s="11">
        <f t="shared" ref="F74:F75" si="57">SUM(D74:E74)</f>
        <v>1.1644820468843782</v>
      </c>
      <c r="G74" s="200">
        <f t="shared" si="52"/>
        <v>3.1840079713457703E-2</v>
      </c>
      <c r="I74" s="11" t="str">
        <f>I63</f>
        <v>Managers, directors and senior officials</v>
      </c>
      <c r="J74" s="11">
        <f t="array" ref="J74:J82">MMULT(aggregation!$B$13:$AA$21,B181:B206)</f>
        <v>6.2129681071818279</v>
      </c>
      <c r="K74" s="11">
        <f t="array" ref="K74:K82">MMULT(aggregation!$B$13:$AA$21,C181:C206)</f>
        <v>6.6750526387667444</v>
      </c>
      <c r="L74" s="11">
        <f t="array" ref="L74:L82">MMULT(aggregation!$B$13:$AA$21,D181:D206)</f>
        <v>0.46208453158491625</v>
      </c>
      <c r="M74" s="11">
        <f t="array" ref="M74:M82">MMULT(aggregation!$B$13:$AA$21,E181:E206)</f>
        <v>2.8709665436404843</v>
      </c>
      <c r="N74" s="11">
        <f t="array" ref="N74:N82">MMULT(aggregation!$B$13:$AA$21,F181:F206)</f>
        <v>3.3330510752254003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2.6193876649403185</v>
      </c>
      <c r="C75" s="11">
        <v>4.6795074311120386</v>
      </c>
      <c r="D75" s="11">
        <f t="shared" si="56"/>
        <v>2.0601197661717201</v>
      </c>
      <c r="E75" s="11">
        <v>1.7050317249825833</v>
      </c>
      <c r="F75" s="11">
        <f t="shared" si="57"/>
        <v>3.7651514911543034</v>
      </c>
      <c r="G75" s="200">
        <f t="shared" si="52"/>
        <v>3.3987293609730296E-2</v>
      </c>
      <c r="I75" s="11" t="str">
        <f>I64</f>
        <v>Professional occupations</v>
      </c>
      <c r="J75" s="11">
        <v>8.4062284287357176</v>
      </c>
      <c r="K75" s="11">
        <v>9.2542757937012361</v>
      </c>
      <c r="L75" s="11">
        <v>0.84804736496551847</v>
      </c>
      <c r="M75" s="11">
        <v>3.7288697115427345</v>
      </c>
      <c r="N75" s="11">
        <v>4.5769170765082521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2.1906216255422342</v>
      </c>
      <c r="C76" s="11">
        <v>3.9558630153364662</v>
      </c>
      <c r="D76" s="11">
        <f t="shared" si="50"/>
        <v>1.7652413897942321</v>
      </c>
      <c r="E76" s="11">
        <v>1.5333758417713499</v>
      </c>
      <c r="F76" s="11">
        <f t="shared" si="51"/>
        <v>3.298617231565582</v>
      </c>
      <c r="G76" s="200">
        <f t="shared" si="52"/>
        <v>3.6007263830745151E-2</v>
      </c>
      <c r="I76" s="11" t="str">
        <f>I65</f>
        <v>Associate professional occupations</v>
      </c>
      <c r="J76" s="11">
        <v>8.0389604645072783</v>
      </c>
      <c r="K76" s="11">
        <v>7.6577748780492279</v>
      </c>
      <c r="L76" s="11">
        <v>-0.38118558645805023</v>
      </c>
      <c r="M76" s="11">
        <v>3.2068716525165666</v>
      </c>
      <c r="N76" s="11">
        <v>2.8256860660585161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0.34526478012958323</v>
      </c>
      <c r="C77" s="11">
        <v>0.50033642711841952</v>
      </c>
      <c r="D77" s="11">
        <f t="shared" si="50"/>
        <v>0.1550716469888363</v>
      </c>
      <c r="E77" s="11">
        <v>0.25779694093904248</v>
      </c>
      <c r="F77" s="11">
        <f t="shared" si="51"/>
        <v>0.41286858792787878</v>
      </c>
      <c r="G77" s="200">
        <f t="shared" si="52"/>
        <v>3.7880372251817729E-2</v>
      </c>
      <c r="I77" s="11" t="str">
        <f>I66</f>
        <v>Administrative and secretarial occupations</v>
      </c>
      <c r="J77" s="11">
        <v>8.1122164112180268</v>
      </c>
      <c r="K77" s="11">
        <v>5.9923785742004716</v>
      </c>
      <c r="L77" s="11">
        <v>-2.1198378370175548</v>
      </c>
      <c r="M77" s="11">
        <v>3.2961825404869232</v>
      </c>
      <c r="N77" s="11">
        <v>1.1763447034693684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0.10035543897322929</v>
      </c>
      <c r="C78" s="11">
        <v>0.17091310395055376</v>
      </c>
      <c r="D78" s="11">
        <f t="shared" si="50"/>
        <v>7.0557664977324464E-2</v>
      </c>
      <c r="E78" s="11">
        <v>6.4489635751919572E-2</v>
      </c>
      <c r="F78" s="11">
        <f t="shared" si="51"/>
        <v>0.13504730072924404</v>
      </c>
      <c r="G78" s="200">
        <f t="shared" si="52"/>
        <v>3.363927804660749E-2</v>
      </c>
      <c r="I78" s="11" t="str">
        <f t="shared" ref="I78:I82" si="58">I67</f>
        <v>Skilled trades occupations</v>
      </c>
      <c r="J78" s="11">
        <v>12.734848092955595</v>
      </c>
      <c r="K78" s="11">
        <v>12.572351559782369</v>
      </c>
      <c r="L78" s="11">
        <v>-0.16249653317322654</v>
      </c>
      <c r="M78" s="11">
        <v>4.9150529066867916</v>
      </c>
      <c r="N78" s="11">
        <v>4.7525563735135643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0.24297970827005802</v>
      </c>
      <c r="C79" s="11">
        <v>0.70102171821900106</v>
      </c>
      <c r="D79" s="11">
        <f t="shared" si="50"/>
        <v>0.45804200994894306</v>
      </c>
      <c r="E79" s="11">
        <v>0.22286759410299245</v>
      </c>
      <c r="F79" s="11">
        <f t="shared" si="51"/>
        <v>0.68090960405193557</v>
      </c>
      <c r="G79" s="200">
        <f t="shared" si="52"/>
        <v>4.4347196518352616E-2</v>
      </c>
      <c r="I79" s="11" t="str">
        <f t="shared" si="58"/>
        <v>Caring, leisure and other service occupations</v>
      </c>
      <c r="J79" s="11">
        <v>10.498415101372448</v>
      </c>
      <c r="K79" s="11">
        <v>12.338517577824476</v>
      </c>
      <c r="L79" s="11">
        <v>1.8401024764520273</v>
      </c>
      <c r="M79" s="11">
        <v>6.3847094284972892</v>
      </c>
      <c r="N79" s="11">
        <v>8.2248119049493162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0.10207544615052061</v>
      </c>
      <c r="C80" s="11">
        <v>0.21645765591257596</v>
      </c>
      <c r="D80" s="11">
        <f t="shared" ref="D80" si="59">C80-B80</f>
        <v>0.11438220976205535</v>
      </c>
      <c r="E80" s="11">
        <v>7.3534153887100148E-2</v>
      </c>
      <c r="F80" s="11">
        <f t="shared" ref="F80" si="60">SUM(D80:E80)</f>
        <v>0.18791636364915548</v>
      </c>
      <c r="G80" s="200">
        <f t="shared" si="52"/>
        <v>3.683217187642196E-2</v>
      </c>
      <c r="I80" s="11" t="str">
        <f t="shared" si="58"/>
        <v>Sales and customer service occupations</v>
      </c>
      <c r="J80" s="11">
        <v>6.6600035844956142</v>
      </c>
      <c r="K80" s="11">
        <v>7.3890906569063386</v>
      </c>
      <c r="L80" s="11">
        <v>0.7290870724107239</v>
      </c>
      <c r="M80" s="11">
        <v>3.089778226810556</v>
      </c>
      <c r="N80" s="11">
        <v>3.8188652992212804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0.21034041680120277</v>
      </c>
      <c r="C81" s="11">
        <v>0.45322322377170038</v>
      </c>
      <c r="D81" s="11">
        <f t="shared" si="50"/>
        <v>0.24288280697049761</v>
      </c>
      <c r="E81" s="11">
        <v>0.17044548495888442</v>
      </c>
      <c r="F81" s="11">
        <f t="shared" si="51"/>
        <v>0.41332829192938203</v>
      </c>
      <c r="G81" s="200">
        <f t="shared" si="52"/>
        <v>4.0360549474149465E-2</v>
      </c>
      <c r="I81" s="11" t="str">
        <f t="shared" si="58"/>
        <v>Process, plant and machine operatives</v>
      </c>
      <c r="J81" s="11">
        <v>5.2856508473605288</v>
      </c>
      <c r="K81" s="11">
        <v>8.2852518515783338</v>
      </c>
      <c r="L81" s="11">
        <v>2.9996010042178058</v>
      </c>
      <c r="M81" s="11">
        <v>3.1253584100694809</v>
      </c>
      <c r="N81" s="11">
        <v>6.1249594142872867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1.0542730345715299</v>
      </c>
      <c r="C82" s="11">
        <v>2.9069146320156865</v>
      </c>
      <c r="D82" s="11">
        <f t="shared" si="50"/>
        <v>1.8526415974441566</v>
      </c>
      <c r="E82" s="11">
        <v>1.0538536148260611</v>
      </c>
      <c r="F82" s="11">
        <f t="shared" si="51"/>
        <v>2.9064952122702179</v>
      </c>
      <c r="G82" s="200">
        <f t="shared" si="52"/>
        <v>4.7280233420067264E-2</v>
      </c>
      <c r="I82" s="11" t="str">
        <f t="shared" si="58"/>
        <v>Elementary occupations</v>
      </c>
      <c r="J82" s="11">
        <v>5.7133165641181458</v>
      </c>
      <c r="K82" s="11">
        <v>5.9549753195645447</v>
      </c>
      <c r="L82" s="11">
        <v>0.24165875544639881</v>
      </c>
      <c r="M82" s="11">
        <v>2.7996465569803832</v>
      </c>
      <c r="N82" s="11">
        <v>3.0413053124267817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0.17350014043988862</v>
      </c>
      <c r="C83" s="11">
        <v>0.43124038776175344</v>
      </c>
      <c r="D83" s="11">
        <f t="shared" ref="D83:D84" si="61">C83-B83</f>
        <v>0.25774024732186485</v>
      </c>
      <c r="E83" s="11">
        <v>0.15089388431686762</v>
      </c>
      <c r="F83" s="11">
        <f t="shared" ref="F83:F84" si="62">SUM(D83:E83)</f>
        <v>0.40863413163873247</v>
      </c>
      <c r="G83" s="200">
        <f t="shared" si="52"/>
        <v>4.2601153365515509E-2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1.2716058267493608E-2</v>
      </c>
      <c r="C84" s="11">
        <v>2.5148247682296981E-2</v>
      </c>
      <c r="D84" s="11">
        <f t="shared" si="61"/>
        <v>1.2432189414803374E-2</v>
      </c>
      <c r="E84" s="11">
        <v>9.4023352225376979E-3</v>
      </c>
      <c r="F84" s="11">
        <f t="shared" si="62"/>
        <v>2.183452463734107E-2</v>
      </c>
      <c r="G84" s="200">
        <f t="shared" si="52"/>
        <v>3.7592294909612356E-2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0.68386975952541118</v>
      </c>
      <c r="C85" s="11">
        <v>1.5208878573017635</v>
      </c>
      <c r="D85" s="11">
        <f t="shared" si="50"/>
        <v>0.83701809777635228</v>
      </c>
      <c r="E85" s="11">
        <v>0.47783124527874304</v>
      </c>
      <c r="F85" s="11">
        <f t="shared" si="51"/>
        <v>1.3148493430550954</v>
      </c>
      <c r="G85" s="200">
        <f t="shared" si="52"/>
        <v>3.5956208961100522E-2</v>
      </c>
      <c r="I85" s="11" t="str">
        <f>I74</f>
        <v>Managers, directors and senior officials</v>
      </c>
      <c r="J85" s="11">
        <f t="array" ref="J85:J93">MMULT(aggregation!$B$13:$AA$21,B210:B235)</f>
        <v>5.4759680008026113</v>
      </c>
      <c r="K85" s="11">
        <f t="array" ref="K85:K93">MMULT(aggregation!$B$13:$AA$21,C210:C235)</f>
        <v>5.3618711209811707</v>
      </c>
      <c r="L85" s="11">
        <f t="array" ref="L85:L93">MMULT(aggregation!$B$13:$AA$21,D210:D235)</f>
        <v>-0.11409687982144079</v>
      </c>
      <c r="M85" s="11">
        <f t="array" ref="M85:M93">MMULT(aggregation!$B$13:$AA$21,E210:E235)</f>
        <v>2.9313197336116628</v>
      </c>
      <c r="N85" s="11">
        <f t="array" ref="N85:N93">MMULT(aggregation!$B$13:$AA$21,F210:F235)</f>
        <v>2.8172228537902217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0.2501335270084582</v>
      </c>
      <c r="C86" s="11">
        <v>0.75275424833473592</v>
      </c>
      <c r="D86" s="11">
        <f t="shared" si="50"/>
        <v>0.50262072132627766</v>
      </c>
      <c r="E86" s="11">
        <v>0.23166831458600912</v>
      </c>
      <c r="F86" s="11">
        <f t="shared" si="51"/>
        <v>0.73428903591228678</v>
      </c>
      <c r="G86" s="200">
        <f t="shared" si="52"/>
        <v>4.4671555731893742E-2</v>
      </c>
      <c r="I86" s="11" t="str">
        <f>I75</f>
        <v>Professional occupations</v>
      </c>
      <c r="J86" s="11">
        <v>5.8200268528026182</v>
      </c>
      <c r="K86" s="11">
        <v>5.3451200422588947</v>
      </c>
      <c r="L86" s="11">
        <v>-0.47490681054372424</v>
      </c>
      <c r="M86" s="11">
        <v>2.5015157735165059</v>
      </c>
      <c r="N86" s="11">
        <v>2.0266089629727819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0.20333816884730738</v>
      </c>
      <c r="C87" s="11">
        <v>0.71816233000104757</v>
      </c>
      <c r="D87" s="11">
        <f t="shared" ref="D87:D88" si="63">C87-B87</f>
        <v>0.51482416115374019</v>
      </c>
      <c r="E87" s="11">
        <v>0.22018572914568757</v>
      </c>
      <c r="F87" s="11">
        <f t="shared" ref="F87:F88" si="64">SUM(D87:E87)</f>
        <v>0.73500989029942776</v>
      </c>
      <c r="G87" s="200">
        <f t="shared" si="52"/>
        <v>5.0132100427367821E-2</v>
      </c>
      <c r="I87" s="11" t="str">
        <f>I76</f>
        <v>Associate professional occupations</v>
      </c>
      <c r="J87" s="11">
        <v>6.1627001593938333</v>
      </c>
      <c r="K87" s="11">
        <v>5.0269689639468673</v>
      </c>
      <c r="L87" s="11">
        <v>-1.1357311954469664</v>
      </c>
      <c r="M87" s="11">
        <v>2.3134156137936936</v>
      </c>
      <c r="N87" s="11">
        <v>1.1776844183467274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0.16440901805996488</v>
      </c>
      <c r="C88" s="11">
        <v>0.48021429578406877</v>
      </c>
      <c r="D88" s="11">
        <f t="shared" si="63"/>
        <v>0.31580527772410388</v>
      </c>
      <c r="E88" s="11">
        <v>0.18805401896840426</v>
      </c>
      <c r="F88" s="11">
        <f t="shared" si="64"/>
        <v>0.50385929669250817</v>
      </c>
      <c r="G88" s="200">
        <f t="shared" si="52"/>
        <v>5.2153722949983772E-2</v>
      </c>
      <c r="I88" s="11" t="str">
        <f>I77</f>
        <v>Administrative and secretarial occupations</v>
      </c>
      <c r="J88" s="11">
        <v>9.0958452116105644</v>
      </c>
      <c r="K88" s="11">
        <v>5.4690026876153954</v>
      </c>
      <c r="L88" s="11">
        <v>-3.6268425239951689</v>
      </c>
      <c r="M88" s="11">
        <v>3.3632822160051399</v>
      </c>
      <c r="N88" s="11">
        <v>-0.2635603079900295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6.936322658911015E-2</v>
      </c>
      <c r="C89" s="11">
        <v>0.18525861283933578</v>
      </c>
      <c r="D89" s="11">
        <f t="shared" si="50"/>
        <v>0.11589538625022563</v>
      </c>
      <c r="E89" s="11">
        <v>6.1935437277140154E-2</v>
      </c>
      <c r="F89" s="11">
        <f t="shared" si="51"/>
        <v>0.17783082352736579</v>
      </c>
      <c r="G89" s="200">
        <f t="shared" si="52"/>
        <v>4.3459028903761965E-2</v>
      </c>
      <c r="I89" s="11" t="str">
        <f t="shared" ref="I89:I93" si="65">I78</f>
        <v>Skilled trades occupations</v>
      </c>
      <c r="J89" s="11">
        <v>10.772322395454532</v>
      </c>
      <c r="K89" s="11">
        <v>10.637367389668077</v>
      </c>
      <c r="L89" s="11">
        <v>-0.13495500578645547</v>
      </c>
      <c r="M89" s="11">
        <v>4.892734286853762</v>
      </c>
      <c r="N89" s="11">
        <v>4.7577792810673065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0.61560358033970275</v>
      </c>
      <c r="C90" s="11">
        <v>2.0476815484009832</v>
      </c>
      <c r="D90" s="11">
        <f t="shared" ref="D90" si="66">C90-B90</f>
        <v>1.4320779680612805</v>
      </c>
      <c r="E90" s="11">
        <v>0.68702265308829913</v>
      </c>
      <c r="F90" s="11">
        <f t="shared" ref="F90" si="67">SUM(D90:E90)</f>
        <v>2.1191006211495798</v>
      </c>
      <c r="G90" s="200">
        <f t="shared" ref="G90:G91" si="68">IF(B90&gt;0,(1+(E90/B90))^(1/($C$6-$B$6))-1,0)</f>
        <v>5.1238470139048697E-2</v>
      </c>
      <c r="I90" s="11" t="str">
        <f t="shared" si="65"/>
        <v>Caring, leisure and other service occupations</v>
      </c>
      <c r="J90" s="11">
        <v>7.9591816945504981</v>
      </c>
      <c r="K90" s="11">
        <v>6.9071957457377717</v>
      </c>
      <c r="L90" s="11">
        <v>-1.051985948812727</v>
      </c>
      <c r="M90" s="11">
        <v>4.0347777226120227</v>
      </c>
      <c r="N90" s="11">
        <v>2.9827917737992959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33.897105638091539</v>
      </c>
      <c r="C91" s="11">
        <f t="shared" ref="C91:F91" si="69">SUM(C65:C90)</f>
        <v>64.779195120224131</v>
      </c>
      <c r="D91" s="11">
        <f t="shared" si="69"/>
        <v>30.882089482132585</v>
      </c>
      <c r="E91" s="11">
        <f t="shared" si="69"/>
        <v>23.975657048068676</v>
      </c>
      <c r="F91" s="11">
        <f t="shared" si="69"/>
        <v>54.857746530201268</v>
      </c>
      <c r="G91" s="200">
        <f t="shared" si="68"/>
        <v>3.6304633274086173E-2</v>
      </c>
      <c r="I91" s="11" t="str">
        <f t="shared" si="65"/>
        <v>Sales and customer service occupations</v>
      </c>
      <c r="J91" s="11">
        <v>6.4498316748404303</v>
      </c>
      <c r="K91" s="11">
        <v>5.8524497537035582</v>
      </c>
      <c r="L91" s="11">
        <v>-0.5973819211368725</v>
      </c>
      <c r="M91" s="11">
        <v>3.0595562937753451</v>
      </c>
      <c r="N91" s="11">
        <v>2.4621743726384722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7.615881943114065</v>
      </c>
      <c r="K92" s="11">
        <v>10.421900229476147</v>
      </c>
      <c r="L92" s="11">
        <v>2.8060182863620837</v>
      </c>
      <c r="M92" s="11">
        <v>4.8668076123884463</v>
      </c>
      <c r="N92" s="11">
        <v>7.6728258987505296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9.7842963334602846</v>
      </c>
      <c r="K93" s="11">
        <v>10.530825280003409</v>
      </c>
      <c r="L93" s="11">
        <v>0.74652894654312374</v>
      </c>
      <c r="M93" s="11">
        <v>5.3012166995977985</v>
      </c>
      <c r="N93" s="11">
        <v>6.047745646140922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6.4615565725101165</v>
      </c>
      <c r="C94" s="11">
        <v>7.2672061796255143</v>
      </c>
      <c r="D94" s="11">
        <f>C94-B94</f>
        <v>0.80564960711539779</v>
      </c>
      <c r="E94" s="11">
        <v>3.8346117588531579</v>
      </c>
      <c r="F94" s="11">
        <f>SUM(D94:E94)</f>
        <v>4.6402613659685557</v>
      </c>
      <c r="G94" s="200">
        <f>IF(B94&gt;0,(1+(E94/B94))^(1/($C$6-$B$6))-1,0)</f>
        <v>3.1547503192404402E-2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2.1911842046699368</v>
      </c>
      <c r="C95" s="11">
        <v>3.8002597753887244</v>
      </c>
      <c r="D95" s="11">
        <f t="shared" ref="D95:D118" si="72">C95-B95</f>
        <v>1.6090755707187876</v>
      </c>
      <c r="E95" s="11">
        <v>2.0662478273436258</v>
      </c>
      <c r="F95" s="11">
        <f t="shared" ref="F95:F118" si="73">SUM(D95:E95)</f>
        <v>3.6753233980624134</v>
      </c>
      <c r="G95" s="200">
        <f t="shared" ref="G95:G120" si="74">IF(B95&gt;0,(1+(E95/B95))^(1/($C$6-$B$6))-1,0)</f>
        <v>4.5276666054546055E-2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6.4768470713059942</v>
      </c>
      <c r="C96" s="11">
        <v>6.851015356330584</v>
      </c>
      <c r="D96" s="11">
        <f t="shared" si="72"/>
        <v>0.37416828502458976</v>
      </c>
      <c r="E96" s="11">
        <v>2.6117946030486014</v>
      </c>
      <c r="F96" s="11">
        <f t="shared" si="73"/>
        <v>2.9859628880731912</v>
      </c>
      <c r="G96" s="200">
        <f t="shared" si="74"/>
        <v>2.284310653151933E-2</v>
      </c>
      <c r="I96" s="11" t="str">
        <f>I85</f>
        <v>Managers, directors and senior officials</v>
      </c>
      <c r="J96" s="11">
        <f t="array" ref="J96:J104">MMULT(aggregation!$B$13:$AA$21,B239:B264)</f>
        <v>3.8026965961821353</v>
      </c>
      <c r="K96" s="11">
        <f t="array" ref="K96:K104">MMULT(aggregation!$B$13:$AA$21,C239:C264)</f>
        <v>2.5023496030147117</v>
      </c>
      <c r="L96" s="11">
        <f t="array" ref="L96:L104">MMULT(aggregation!$B$13:$AA$21,D239:D264)</f>
        <v>-1.3003469931674236</v>
      </c>
      <c r="M96" s="11">
        <f t="array" ref="M96:M104">MMULT(aggregation!$B$13:$AA$21,E239:E264)</f>
        <v>1.4670988892884347</v>
      </c>
      <c r="N96" s="11">
        <f t="array" ref="N96:N104">MMULT(aggregation!$B$13:$AA$21,F239:F264)</f>
        <v>0.16675189612101116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6.1963696036678009</v>
      </c>
      <c r="C97" s="11">
        <v>7.1750490318453606</v>
      </c>
      <c r="D97" s="11">
        <f t="shared" si="72"/>
        <v>0.97867942817755971</v>
      </c>
      <c r="E97" s="11">
        <v>4.0178687038180856</v>
      </c>
      <c r="F97" s="11">
        <f t="shared" si="73"/>
        <v>4.9965481319956453</v>
      </c>
      <c r="G97" s="200">
        <f t="shared" si="74"/>
        <v>3.3882643893760056E-2</v>
      </c>
      <c r="I97" s="11" t="str">
        <f>I86</f>
        <v>Professional occupations</v>
      </c>
      <c r="J97" s="11">
        <v>3.3342789151508567</v>
      </c>
      <c r="K97" s="11">
        <v>1.9237695124561269</v>
      </c>
      <c r="L97" s="11">
        <v>-1.4105094026947298</v>
      </c>
      <c r="M97" s="11">
        <v>1.0083487970915153</v>
      </c>
      <c r="N97" s="11">
        <v>-0.40216060560321459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3.4988530913773568</v>
      </c>
      <c r="C98" s="11">
        <v>2.2470754519564116</v>
      </c>
      <c r="D98" s="11">
        <f t="shared" ref="D98" si="75">C98-B98</f>
        <v>-1.2517776394209452</v>
      </c>
      <c r="E98" s="11">
        <v>1.5127537858747195</v>
      </c>
      <c r="F98" s="11">
        <f t="shared" ref="F98" si="76">SUM(D98:E98)</f>
        <v>0.26097614645377432</v>
      </c>
      <c r="G98" s="200">
        <f t="shared" si="74"/>
        <v>2.4243978067275629E-2</v>
      </c>
      <c r="I98" s="11" t="str">
        <f>I87</f>
        <v>Associate professional occupations</v>
      </c>
      <c r="J98" s="11">
        <v>3.648320712844094</v>
      </c>
      <c r="K98" s="11">
        <v>1.8543256214936186</v>
      </c>
      <c r="L98" s="11">
        <v>-1.7939950913504754</v>
      </c>
      <c r="M98" s="11">
        <v>0.96520958323641581</v>
      </c>
      <c r="N98" s="11">
        <v>-0.8287855081140596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7.6084935584066988</v>
      </c>
      <c r="C99" s="11">
        <v>9.0044793182975571</v>
      </c>
      <c r="D99" s="11">
        <f t="shared" si="72"/>
        <v>1.3959857598908583</v>
      </c>
      <c r="E99" s="11">
        <v>4.4181813249665192</v>
      </c>
      <c r="F99" s="11">
        <f t="shared" si="73"/>
        <v>5.8141670848573774</v>
      </c>
      <c r="G99" s="200">
        <f t="shared" si="74"/>
        <v>3.0994763733693587E-2</v>
      </c>
      <c r="I99" s="11" t="str">
        <f>I88</f>
        <v>Administrative and secretarial occupations</v>
      </c>
      <c r="J99" s="11">
        <v>4.8528554333904426</v>
      </c>
      <c r="K99" s="11">
        <v>1.1807931021947293</v>
      </c>
      <c r="L99" s="11">
        <v>-3.672062331195713</v>
      </c>
      <c r="M99" s="11">
        <v>1.1250722364080359</v>
      </c>
      <c r="N99" s="11">
        <v>-2.5469900947876774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1.6177737371971581</v>
      </c>
      <c r="C100" s="11">
        <v>1.652875855228416</v>
      </c>
      <c r="D100" s="11">
        <f t="shared" si="72"/>
        <v>3.5102118031257845E-2</v>
      </c>
      <c r="E100" s="11">
        <v>0.68697989776195512</v>
      </c>
      <c r="F100" s="11">
        <f t="shared" si="73"/>
        <v>0.72208201579321296</v>
      </c>
      <c r="G100" s="200">
        <f t="shared" si="74"/>
        <v>2.3875415504474473E-2</v>
      </c>
      <c r="I100" s="11" t="str">
        <f t="shared" ref="I100:I104" si="77">I89</f>
        <v>Skilled trades occupations</v>
      </c>
      <c r="J100" s="11">
        <v>6.2321262134776898</v>
      </c>
      <c r="K100" s="11">
        <v>3.8663568599374791</v>
      </c>
      <c r="L100" s="11">
        <v>-2.3657693535402107</v>
      </c>
      <c r="M100" s="11">
        <v>1.9796013379909825</v>
      </c>
      <c r="N100" s="11">
        <v>-0.38616801554922825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2.2037104102830241</v>
      </c>
      <c r="C101" s="11">
        <v>2.8837839126836462</v>
      </c>
      <c r="D101" s="11">
        <f t="shared" si="72"/>
        <v>0.68007350240062214</v>
      </c>
      <c r="E101" s="11">
        <v>1.6502676348351184</v>
      </c>
      <c r="F101" s="11">
        <f t="shared" si="73"/>
        <v>2.3303411372357408</v>
      </c>
      <c r="G101" s="200">
        <f t="shared" si="74"/>
        <v>3.7967242088625675E-2</v>
      </c>
      <c r="I101" s="11" t="str">
        <f t="shared" si="77"/>
        <v>Caring, leisure and other service occupations</v>
      </c>
      <c r="J101" s="11">
        <v>2.1094304384209202</v>
      </c>
      <c r="K101" s="11">
        <v>1.2651563204791221</v>
      </c>
      <c r="L101" s="11">
        <v>-0.84427411794179819</v>
      </c>
      <c r="M101" s="11">
        <v>0.63382498268075183</v>
      </c>
      <c r="N101" s="11">
        <v>-0.21044913526104628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0.90734853788300229</v>
      </c>
      <c r="C102" s="11">
        <v>1.7278431947182429</v>
      </c>
      <c r="D102" s="11">
        <f t="shared" si="72"/>
        <v>0.82049465683524059</v>
      </c>
      <c r="E102" s="11">
        <v>0.56778395620177746</v>
      </c>
      <c r="F102" s="11">
        <f t="shared" si="73"/>
        <v>1.3882786130370182</v>
      </c>
      <c r="G102" s="200">
        <f t="shared" si="74"/>
        <v>3.2928972492212605E-2</v>
      </c>
      <c r="I102" s="11" t="str">
        <f t="shared" si="77"/>
        <v>Sales and customer service occupations</v>
      </c>
      <c r="J102" s="11">
        <v>3.8809388630994981</v>
      </c>
      <c r="K102" s="11">
        <v>1.6582251291344958</v>
      </c>
      <c r="L102" s="11">
        <v>-2.2227137339650023</v>
      </c>
      <c r="M102" s="11">
        <v>0.99606035429283923</v>
      </c>
      <c r="N102" s="11">
        <v>-1.226653379672163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2.176669190645689</v>
      </c>
      <c r="C103" s="11">
        <v>2.2459303051255195</v>
      </c>
      <c r="D103" s="11">
        <f t="shared" ref="D103:D104" si="78">C103-B103</f>
        <v>6.9261114479830521E-2</v>
      </c>
      <c r="E103" s="11">
        <v>1.0324844165841478</v>
      </c>
      <c r="F103" s="11">
        <f t="shared" ref="F103:F104" si="79">SUM(D103:E103)</f>
        <v>1.1017455310639783</v>
      </c>
      <c r="G103" s="200">
        <f t="shared" si="74"/>
        <v>2.6218575862203997E-2</v>
      </c>
      <c r="I103" s="11" t="str">
        <f t="shared" si="77"/>
        <v>Process, plant and machine operatives</v>
      </c>
      <c r="J103" s="11">
        <v>6.173522756963207</v>
      </c>
      <c r="K103" s="11">
        <v>3.8709342321755154</v>
      </c>
      <c r="L103" s="11">
        <v>-2.3025885247876916</v>
      </c>
      <c r="M103" s="11">
        <v>2.2731543577282718</v>
      </c>
      <c r="N103" s="11">
        <v>-2.9434167059419591E-2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5.2272240614987995</v>
      </c>
      <c r="C104" s="11">
        <v>5.3677385615093387</v>
      </c>
      <c r="D104" s="11">
        <f t="shared" si="78"/>
        <v>0.14051450001053922</v>
      </c>
      <c r="E104" s="11">
        <v>2.6729987931645089</v>
      </c>
      <c r="F104" s="11">
        <f t="shared" si="79"/>
        <v>2.8135132931750482</v>
      </c>
      <c r="G104" s="200">
        <f t="shared" si="74"/>
        <v>2.7916605035450903E-2</v>
      </c>
      <c r="I104" s="11" t="str">
        <f t="shared" si="77"/>
        <v>Elementary occupations</v>
      </c>
      <c r="J104" s="11">
        <v>8.5389108491312111</v>
      </c>
      <c r="K104" s="11">
        <v>5.1334732967542713</v>
      </c>
      <c r="L104" s="11">
        <v>-3.4054375523769389</v>
      </c>
      <c r="M104" s="11">
        <v>2.8452953113536976</v>
      </c>
      <c r="N104" s="11">
        <v>-0.56014224102324162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6.5804460881055551</v>
      </c>
      <c r="C105" s="11">
        <v>7.8178646643629612</v>
      </c>
      <c r="D105" s="11">
        <f t="shared" si="72"/>
        <v>1.2374185762574061</v>
      </c>
      <c r="E105" s="11">
        <v>3.974495383112798</v>
      </c>
      <c r="F105" s="11">
        <f t="shared" si="73"/>
        <v>5.2119139593702037</v>
      </c>
      <c r="G105" s="200">
        <f t="shared" si="74"/>
        <v>3.2000797577129259E-2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1.0379131441190088</v>
      </c>
      <c r="C106" s="11">
        <v>1.9515477867502886</v>
      </c>
      <c r="D106" s="11">
        <f t="shared" si="72"/>
        <v>0.9136346426312798</v>
      </c>
      <c r="E106" s="11">
        <v>0.99139841052099553</v>
      </c>
      <c r="F106" s="11">
        <f t="shared" si="73"/>
        <v>1.9050330531522754</v>
      </c>
      <c r="G106" s="200">
        <f t="shared" si="74"/>
        <v>4.5713017686342283E-2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0.91769667393010135</v>
      </c>
      <c r="C107" s="11">
        <v>1.4321272799756917</v>
      </c>
      <c r="D107" s="11">
        <f t="shared" si="72"/>
        <v>0.51443060604559032</v>
      </c>
      <c r="E107" s="11">
        <v>0.78709731057461718</v>
      </c>
      <c r="F107" s="11">
        <f t="shared" si="73"/>
        <v>1.3015279166202074</v>
      </c>
      <c r="G107" s="200">
        <f t="shared" si="74"/>
        <v>4.2153080125235887E-2</v>
      </c>
      <c r="I107" s="11" t="str">
        <f>I96</f>
        <v>Managers, directors and senior officials</v>
      </c>
      <c r="J107" s="11">
        <f t="array" ref="J107:J115">MMULT(aggregation!$B$13:$AA$21,B268:B293)</f>
        <v>1.4061149573422258</v>
      </c>
      <c r="K107" s="11">
        <f t="array" ref="K107:K115">MMULT(aggregation!$B$13:$AA$21,C268:C293)</f>
        <v>0.82090391058116208</v>
      </c>
      <c r="L107" s="11">
        <f t="array" ref="L107:L115">MMULT(aggregation!$B$13:$AA$21,D268:D293)</f>
        <v>-0.58521104676106372</v>
      </c>
      <c r="M107" s="11">
        <f t="array" ref="M107:M115">MMULT(aggregation!$B$13:$AA$21,E268:E293)</f>
        <v>0.36553232353007337</v>
      </c>
      <c r="N107" s="11">
        <f t="array" ref="N107:N115">MMULT(aggregation!$B$13:$AA$21,F268:F293)</f>
        <v>-0.21967872323099033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0.64789196216317946</v>
      </c>
      <c r="C108" s="11">
        <v>1.0208632604351544</v>
      </c>
      <c r="D108" s="11">
        <f t="shared" si="72"/>
        <v>0.37297129827197495</v>
      </c>
      <c r="E108" s="11">
        <v>0.42202840778116668</v>
      </c>
      <c r="F108" s="11">
        <f t="shared" si="73"/>
        <v>0.79499970605314163</v>
      </c>
      <c r="G108" s="200">
        <f t="shared" si="74"/>
        <v>3.4006473231467993E-2</v>
      </c>
      <c r="I108" s="11" t="str">
        <f>I97</f>
        <v>Professional occupations</v>
      </c>
      <c r="J108" s="11">
        <v>1.3184548233503266</v>
      </c>
      <c r="K108" s="11">
        <v>0.91983505893454232</v>
      </c>
      <c r="L108" s="11">
        <v>-0.39861976441578428</v>
      </c>
      <c r="M108" s="11">
        <v>0.38877247304785278</v>
      </c>
      <c r="N108" s="11">
        <v>-9.847291367931485E-3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0.34853951399463862</v>
      </c>
      <c r="C109" s="11">
        <v>0.50622869594892217</v>
      </c>
      <c r="D109" s="11">
        <f t="shared" ref="D109" si="80">C109-B109</f>
        <v>0.15768918195428355</v>
      </c>
      <c r="E109" s="11">
        <v>0.2243700563643779</v>
      </c>
      <c r="F109" s="11">
        <f t="shared" ref="F109" si="81">SUM(D109:E109)</f>
        <v>0.38205923831866145</v>
      </c>
      <c r="G109" s="200">
        <f t="shared" si="74"/>
        <v>3.3686720532478898E-2</v>
      </c>
      <c r="I109" s="11" t="str">
        <f>I98</f>
        <v>Associate professional occupations</v>
      </c>
      <c r="J109" s="11">
        <v>1.3514512292526653</v>
      </c>
      <c r="K109" s="11">
        <v>0.92245670197978247</v>
      </c>
      <c r="L109" s="11">
        <v>-0.42899452727288262</v>
      </c>
      <c r="M109" s="11">
        <v>0.34305614663465145</v>
      </c>
      <c r="N109" s="11">
        <v>-8.5938380638231185E-2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0.47070072779432559</v>
      </c>
      <c r="C110" s="11">
        <v>0.72575608522372015</v>
      </c>
      <c r="D110" s="11">
        <f t="shared" si="72"/>
        <v>0.25505535742939456</v>
      </c>
      <c r="E110" s="11">
        <v>0.33924055406149223</v>
      </c>
      <c r="F110" s="11">
        <f t="shared" si="73"/>
        <v>0.59429591149088679</v>
      </c>
      <c r="G110" s="200">
        <f t="shared" si="74"/>
        <v>3.684517502805873E-2</v>
      </c>
      <c r="I110" s="11" t="str">
        <f>I99</f>
        <v>Administrative and secretarial occupations</v>
      </c>
      <c r="J110" s="11">
        <v>2.0236857118985427</v>
      </c>
      <c r="K110" s="11">
        <v>1.1133622953569235</v>
      </c>
      <c r="L110" s="11">
        <v>-0.91032341654161919</v>
      </c>
      <c r="M110" s="11">
        <v>0.50108640154956119</v>
      </c>
      <c r="N110" s="11">
        <v>-0.40923701499205811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3.3777337970639763</v>
      </c>
      <c r="C111" s="11">
        <v>5.1296309974131393</v>
      </c>
      <c r="D111" s="11">
        <f>C111-B111</f>
        <v>1.7518972003491631</v>
      </c>
      <c r="E111" s="11">
        <v>2.8670949280481008</v>
      </c>
      <c r="F111" s="11">
        <f>SUM(D111:E111)</f>
        <v>4.6189921283972639</v>
      </c>
      <c r="G111" s="200">
        <f t="shared" si="74"/>
        <v>4.1820760638792143E-2</v>
      </c>
      <c r="I111" s="11" t="str">
        <f t="shared" ref="I111:I115" si="82">I100</f>
        <v>Skilled trades occupations</v>
      </c>
      <c r="J111" s="11">
        <v>4.489841442848685</v>
      </c>
      <c r="K111" s="11">
        <v>1.2185526030683576</v>
      </c>
      <c r="L111" s="11">
        <v>-3.2712888397803273</v>
      </c>
      <c r="M111" s="11">
        <v>0.79520399661914898</v>
      </c>
      <c r="N111" s="11">
        <v>-2.4760848431611788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0.64054470762540627</v>
      </c>
      <c r="C112" s="11">
        <v>1.1479318812002148</v>
      </c>
      <c r="D112" s="11">
        <f t="shared" ref="D112:D113" si="83">C112-B112</f>
        <v>0.50738717357480856</v>
      </c>
      <c r="E112" s="11">
        <v>0.55749399711502401</v>
      </c>
      <c r="F112" s="11">
        <f t="shared" ref="F112:F113" si="84">SUM(D112:E112)</f>
        <v>1.0648811706898327</v>
      </c>
      <c r="G112" s="200">
        <f t="shared" si="74"/>
        <v>4.262490214771919E-2</v>
      </c>
      <c r="I112" s="11" t="str">
        <f t="shared" si="82"/>
        <v>Caring, leisure and other service occupations</v>
      </c>
      <c r="J112" s="11">
        <v>0.93710827350942749</v>
      </c>
      <c r="K112" s="11">
        <v>0.44973624286695146</v>
      </c>
      <c r="L112" s="11">
        <v>-0.48737203064247603</v>
      </c>
      <c r="M112" s="11">
        <v>0.18937185075932142</v>
      </c>
      <c r="N112" s="11">
        <v>-0.29800017988315458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5.6998076342824951E-2</v>
      </c>
      <c r="C113" s="11">
        <v>8.3225320436685332E-2</v>
      </c>
      <c r="D113" s="11">
        <f t="shared" si="83"/>
        <v>2.6227244093860382E-2</v>
      </c>
      <c r="E113" s="11">
        <v>4.6697966992092901E-2</v>
      </c>
      <c r="F113" s="11">
        <f t="shared" si="84"/>
        <v>7.292521108595329E-2</v>
      </c>
      <c r="G113" s="200">
        <f t="shared" si="74"/>
        <v>4.0702982356997319E-2</v>
      </c>
      <c r="I113" s="11" t="str">
        <f t="shared" si="82"/>
        <v>Sales and customer service occupations</v>
      </c>
      <c r="J113" s="11">
        <v>2.3592253594631072</v>
      </c>
      <c r="K113" s="11">
        <v>0.95353058638029187</v>
      </c>
      <c r="L113" s="11">
        <v>-1.4056947730828153</v>
      </c>
      <c r="M113" s="11">
        <v>0.40784928865174686</v>
      </c>
      <c r="N113" s="11">
        <v>-0.99784548443106835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2.6198288296677452</v>
      </c>
      <c r="C114" s="11">
        <v>3.7097246909283528</v>
      </c>
      <c r="D114" s="11">
        <f t="shared" si="72"/>
        <v>1.0898958612606076</v>
      </c>
      <c r="E114" s="11">
        <v>1.6597992635052881</v>
      </c>
      <c r="F114" s="11">
        <f t="shared" si="73"/>
        <v>2.7496951247658954</v>
      </c>
      <c r="G114" s="200">
        <f t="shared" si="74"/>
        <v>3.3258232424844048E-2</v>
      </c>
      <c r="I114" s="11" t="str">
        <f t="shared" si="82"/>
        <v>Process, plant and machine operatives</v>
      </c>
      <c r="J114" s="11">
        <v>4.1069878777199929</v>
      </c>
      <c r="K114" s="11">
        <v>1.0591938251565967</v>
      </c>
      <c r="L114" s="11">
        <v>-3.0477940525633964</v>
      </c>
      <c r="M114" s="11">
        <v>0.74903363742156082</v>
      </c>
      <c r="N114" s="11">
        <v>-2.2987604151418353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1.0329229643262396</v>
      </c>
      <c r="C115" s="11">
        <v>2.0326154741977063</v>
      </c>
      <c r="D115" s="11">
        <f t="shared" si="72"/>
        <v>0.99969250987146663</v>
      </c>
      <c r="E115" s="11">
        <v>0.82382391308728586</v>
      </c>
      <c r="F115" s="11">
        <f t="shared" si="73"/>
        <v>1.8235164229587526</v>
      </c>
      <c r="G115" s="200">
        <f t="shared" si="74"/>
        <v>3.9869845618633493E-2</v>
      </c>
      <c r="I115" s="11" t="str">
        <f t="shared" si="82"/>
        <v>Elementary occupations</v>
      </c>
      <c r="J115" s="11">
        <v>5.6572341422001244</v>
      </c>
      <c r="K115" s="11">
        <v>2.1671315704095861</v>
      </c>
      <c r="L115" s="11">
        <v>-3.4901025717905383</v>
      </c>
      <c r="M115" s="11">
        <v>1.0201611760648956</v>
      </c>
      <c r="N115" s="11">
        <v>-2.4699413957256424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0.45437076287383987</v>
      </c>
      <c r="C116" s="11">
        <v>1.2566200595216293</v>
      </c>
      <c r="D116" s="11">
        <f t="shared" ref="D116:D117" si="85">C116-B116</f>
        <v>0.80224929664778943</v>
      </c>
      <c r="E116" s="11">
        <v>0.46970631181299582</v>
      </c>
      <c r="F116" s="11">
        <f t="shared" ref="F116:F117" si="86">SUM(D116:E116)</f>
        <v>1.2719556084607853</v>
      </c>
      <c r="G116" s="200">
        <f t="shared" si="74"/>
        <v>4.8463190527375355E-2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0.5758528464768442</v>
      </c>
      <c r="C117" s="11">
        <v>1.1809472468598257</v>
      </c>
      <c r="D117" s="11">
        <f t="shared" si="85"/>
        <v>0.60509440038298146</v>
      </c>
      <c r="E117" s="11">
        <v>0.57416875631515907</v>
      </c>
      <c r="F117" s="11">
        <f t="shared" si="86"/>
        <v>1.1792631566981404</v>
      </c>
      <c r="G117" s="200">
        <f t="shared" si="74"/>
        <v>4.7191958849042592E-2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0.23471891473169662</v>
      </c>
      <c r="C118" s="11">
        <v>0.29971668120847977</v>
      </c>
      <c r="D118" s="11">
        <f t="shared" si="72"/>
        <v>6.4997766476783153E-2</v>
      </c>
      <c r="E118" s="11">
        <v>0.16688235912180388</v>
      </c>
      <c r="F118" s="11">
        <f t="shared" si="73"/>
        <v>0.23188012559858703</v>
      </c>
      <c r="G118" s="200">
        <f t="shared" si="74"/>
        <v>3.6453445349031721E-2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2.2130832847149087</v>
      </c>
      <c r="C119" s="11">
        <v>3.9682854264914615</v>
      </c>
      <c r="D119" s="11">
        <f t="shared" ref="D119" si="87">C119-B119</f>
        <v>1.7552021417765529</v>
      </c>
      <c r="E119" s="11">
        <v>2.0447755396353964</v>
      </c>
      <c r="F119" s="11">
        <f t="shared" ref="F119" si="88">SUM(D119:E119)</f>
        <v>3.7999776814119492</v>
      </c>
      <c r="G119" s="200">
        <f t="shared" si="74"/>
        <v>4.4590888381561999E-2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65.775272333375867</v>
      </c>
      <c r="C120" s="11">
        <f t="shared" ref="C120:F120" si="89">SUM(C94:C119)</f>
        <v>82.486342493663557</v>
      </c>
      <c r="D120" s="11">
        <f t="shared" si="89"/>
        <v>16.711070160287683</v>
      </c>
      <c r="E120" s="11">
        <f t="shared" si="89"/>
        <v>41.02104586050082</v>
      </c>
      <c r="F120" s="11">
        <f t="shared" si="89"/>
        <v>57.732116020788496</v>
      </c>
      <c r="G120" s="200">
        <f t="shared" si="74"/>
        <v>3.2839665551801067E-2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1.2918965442828523</v>
      </c>
      <c r="C123" s="11">
        <v>1.3088427930910671</v>
      </c>
      <c r="D123" s="11">
        <f>C123-B123</f>
        <v>1.6946248808214825E-2</v>
      </c>
      <c r="E123" s="11">
        <v>0.66544728989416091</v>
      </c>
      <c r="F123" s="11">
        <f>SUM(D123:E123)</f>
        <v>0.68239353870237573</v>
      </c>
      <c r="G123" s="200">
        <f>IF(B123&gt;0,(1+(E123/B123))^(1/($C$6-$B$6))-1,0)</f>
        <v>2.8085638292748349E-2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0.6576840412231415</v>
      </c>
      <c r="C124" s="11">
        <v>1.0659096206125718</v>
      </c>
      <c r="D124" s="11">
        <f t="shared" ref="D124:D139" si="92">C124-B124</f>
        <v>0.40822557938943027</v>
      </c>
      <c r="E124" s="11">
        <v>0.57132904662396433</v>
      </c>
      <c r="F124" s="11">
        <f t="shared" ref="F124:F131" si="93">SUM(D124:E124)</f>
        <v>0.9795546260133946</v>
      </c>
      <c r="G124" s="200">
        <f t="shared" ref="G124:G147" si="94">IF(B124&gt;0,(1+(E124/B124))^(1/($C$6-$B$6))-1,0)</f>
        <v>4.2563733645576196E-2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0.67281802924564704</v>
      </c>
      <c r="C125" s="11">
        <v>0.73926923262337507</v>
      </c>
      <c r="D125" s="11">
        <f t="shared" si="92"/>
        <v>6.645120337772803E-2</v>
      </c>
      <c r="E125" s="11">
        <v>0.26632898869624594</v>
      </c>
      <c r="F125" s="11">
        <f t="shared" si="93"/>
        <v>0.33278019207397397</v>
      </c>
      <c r="G125" s="200">
        <f t="shared" si="94"/>
        <v>2.2482140211593116E-2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2.1069213604867878</v>
      </c>
      <c r="C126" s="11">
        <v>0.49226545615995743</v>
      </c>
      <c r="D126" s="11">
        <f t="shared" si="92"/>
        <v>-1.6146559043268303</v>
      </c>
      <c r="E126" s="11">
        <v>0.43492280037079245</v>
      </c>
      <c r="F126" s="11">
        <f t="shared" si="93"/>
        <v>-1.1797331039560377</v>
      </c>
      <c r="G126" s="200">
        <f t="shared" si="94"/>
        <v>1.2589391093563718E-2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0.27750629919402398</v>
      </c>
      <c r="C127" s="11">
        <v>0.18907243303002516</v>
      </c>
      <c r="D127" s="11">
        <f t="shared" si="92"/>
        <v>-8.8433866163998814E-2</v>
      </c>
      <c r="E127" s="11">
        <v>5.6682326121803447E-2</v>
      </c>
      <c r="F127" s="11">
        <f t="shared" si="93"/>
        <v>-3.1751540042195367E-2</v>
      </c>
      <c r="G127" s="200">
        <f>IF(B127&gt;0,(1+(E127/B127))^(1/($C$6-$B$6))-1,0)</f>
        <v>1.2467880453339797E-2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0.76716009448052969</v>
      </c>
      <c r="C128" s="11">
        <v>0.78511959660339881</v>
      </c>
      <c r="D128" s="11">
        <f t="shared" si="92"/>
        <v>1.795950212286912E-2</v>
      </c>
      <c r="E128" s="11">
        <v>0.29254541942206375</v>
      </c>
      <c r="F128" s="11">
        <f t="shared" si="93"/>
        <v>0.31050492154493287</v>
      </c>
      <c r="G128" s="200">
        <f t="shared" si="94"/>
        <v>2.1770310669491755E-2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0.3133916140777035</v>
      </c>
      <c r="C129" s="11">
        <v>0.40662706033771007</v>
      </c>
      <c r="D129" s="11">
        <f t="shared" si="92"/>
        <v>9.3235446260006571E-2</v>
      </c>
      <c r="E129" s="11">
        <v>0.15653513295684005</v>
      </c>
      <c r="F129" s="11">
        <f t="shared" si="93"/>
        <v>0.24977057921684662</v>
      </c>
      <c r="G129" s="200">
        <f t="shared" si="94"/>
        <v>2.7376244577251407E-2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1.1443442968200639</v>
      </c>
      <c r="C130" s="11">
        <v>0.53748459819456107</v>
      </c>
      <c r="D130" s="11">
        <f t="shared" si="92"/>
        <v>-0.60685969862550282</v>
      </c>
      <c r="E130" s="11">
        <v>0.34901653144298944</v>
      </c>
      <c r="F130" s="11">
        <f t="shared" si="93"/>
        <v>-0.25784316718251338</v>
      </c>
      <c r="G130" s="200">
        <f t="shared" si="94"/>
        <v>1.7904895485973293E-2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0.24171041588280437</v>
      </c>
      <c r="C131" s="11">
        <v>0.45175018191545185</v>
      </c>
      <c r="D131" s="11">
        <f t="shared" si="92"/>
        <v>0.21003976603264748</v>
      </c>
      <c r="E131" s="11">
        <v>0.13238746714904681</v>
      </c>
      <c r="F131" s="11">
        <f t="shared" si="93"/>
        <v>0.34242723318169432</v>
      </c>
      <c r="G131" s="200">
        <f t="shared" si="94"/>
        <v>2.9546561163689367E-2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0.30000774644141359</v>
      </c>
      <c r="C132" s="11">
        <v>0.38839480221825795</v>
      </c>
      <c r="D132" s="11">
        <f t="shared" si="92"/>
        <v>8.8387055776844359E-2</v>
      </c>
      <c r="E132" s="11">
        <v>0.16748432508355854</v>
      </c>
      <c r="F132" s="11">
        <f t="shared" ref="F132:F133" si="95">SUM(D132:E132)</f>
        <v>0.2558713808604029</v>
      </c>
      <c r="G132" s="200">
        <f t="shared" si="94"/>
        <v>3.0013188195001428E-2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1.5093759648005232</v>
      </c>
      <c r="C133" s="11">
        <v>1.6406715763847666</v>
      </c>
      <c r="D133" s="11">
        <f t="shared" si="92"/>
        <v>0.13129561158424341</v>
      </c>
      <c r="E133" s="11">
        <v>0.76069707882529891</v>
      </c>
      <c r="F133" s="11">
        <f t="shared" si="95"/>
        <v>0.89199269040954232</v>
      </c>
      <c r="G133" s="200">
        <f t="shared" si="94"/>
        <v>2.7581223721612647E-2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2.470108636425945</v>
      </c>
      <c r="C134" s="11">
        <v>2.868304784207889</v>
      </c>
      <c r="D134" s="11">
        <f t="shared" si="92"/>
        <v>0.39819614778194401</v>
      </c>
      <c r="E134" s="11">
        <v>1.5584365850418516</v>
      </c>
      <c r="F134" s="11">
        <f t="shared" ref="F134:F137" si="96">SUM(D134:E134)</f>
        <v>1.9566327328237956</v>
      </c>
      <c r="G134" s="200">
        <f t="shared" si="94"/>
        <v>3.314706417859048E-2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0.49043976541243256</v>
      </c>
      <c r="C135" s="11">
        <v>0.65552800484620521</v>
      </c>
      <c r="D135" s="11">
        <f t="shared" si="92"/>
        <v>0.16508823943377265</v>
      </c>
      <c r="E135" s="11">
        <v>0.37645193822764206</v>
      </c>
      <c r="F135" s="11">
        <f t="shared" si="96"/>
        <v>0.54154017766141471</v>
      </c>
      <c r="G135" s="200">
        <f t="shared" si="94"/>
        <v>3.8704336364429492E-2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0.32535218784243936</v>
      </c>
      <c r="C136" s="11">
        <v>0.48197972495390878</v>
      </c>
      <c r="D136" s="11">
        <f t="shared" si="92"/>
        <v>0.15662753711146943</v>
      </c>
      <c r="E136" s="11">
        <v>0.28459737510680694</v>
      </c>
      <c r="F136" s="11">
        <f t="shared" si="96"/>
        <v>0.44122491221827637</v>
      </c>
      <c r="G136" s="200">
        <f t="shared" si="94"/>
        <v>4.2787971260252355E-2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0.26945173516164928</v>
      </c>
      <c r="C137" s="11">
        <v>0.36169164109718754</v>
      </c>
      <c r="D137" s="11">
        <f t="shared" si="92"/>
        <v>9.2239905935538269E-2</v>
      </c>
      <c r="E137" s="11">
        <v>0.1356853598855072</v>
      </c>
      <c r="F137" s="11">
        <f t="shared" si="96"/>
        <v>0.22792526582104547</v>
      </c>
      <c r="G137" s="200">
        <f t="shared" si="94"/>
        <v>2.756207803359545E-2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0.26541241710349778</v>
      </c>
      <c r="C138" s="11">
        <v>0.38007866370931426</v>
      </c>
      <c r="D138" s="11">
        <f t="shared" si="92"/>
        <v>0.11466624660581648</v>
      </c>
      <c r="E138" s="11">
        <v>0.17620851041266206</v>
      </c>
      <c r="F138" s="11">
        <f t="shared" ref="F138" si="97">SUM(D138:E138)</f>
        <v>0.29087475701847854</v>
      </c>
      <c r="G138" s="200">
        <f t="shared" si="94"/>
        <v>3.4527152796438587E-2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0.20381306118350151</v>
      </c>
      <c r="C139" s="11">
        <v>0.28105536104781281</v>
      </c>
      <c r="D139" s="11">
        <f t="shared" si="92"/>
        <v>7.7242299864311303E-2</v>
      </c>
      <c r="E139" s="11">
        <v>0.13637324625889777</v>
      </c>
      <c r="F139" s="11">
        <f t="shared" ref="F139" si="98">SUM(D139:E139)</f>
        <v>0.21361554612320907</v>
      </c>
      <c r="G139" s="200">
        <f t="shared" si="94"/>
        <v>3.4742580794774547E-2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2.6737950651073668</v>
      </c>
      <c r="C140" s="11">
        <v>3.101047177229932</v>
      </c>
      <c r="D140" s="11">
        <f>C140-B140</f>
        <v>0.4272521121225652</v>
      </c>
      <c r="E140" s="11">
        <v>1.7151570618354681</v>
      </c>
      <c r="F140" s="11">
        <f>SUM(D140:E140)</f>
        <v>2.1424091739580335</v>
      </c>
      <c r="G140" s="200">
        <f t="shared" si="94"/>
        <v>3.3591307910303181E-2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0.44728318603070027</v>
      </c>
      <c r="C141" s="11">
        <v>0.71964607572626238</v>
      </c>
      <c r="D141" s="11">
        <f t="shared" ref="D141:D147" si="99">C141-B141</f>
        <v>0.2723628896955621</v>
      </c>
      <c r="E141" s="11">
        <v>0.36264563423072949</v>
      </c>
      <c r="F141" s="11">
        <f t="shared" ref="F141:F142" si="100">SUM(D141:E141)</f>
        <v>0.63500852392629159</v>
      </c>
      <c r="G141" s="200">
        <f t="shared" si="94"/>
        <v>4.0377501862564946E-2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1.6732775407270542E-2</v>
      </c>
      <c r="C142" s="11">
        <v>2.0979496940807328E-2</v>
      </c>
      <c r="D142" s="11">
        <f t="shared" si="99"/>
        <v>4.2467215335367861E-3</v>
      </c>
      <c r="E142" s="11">
        <v>1.0469338257730521E-2</v>
      </c>
      <c r="F142" s="11">
        <f t="shared" si="100"/>
        <v>1.4716059791267307E-2</v>
      </c>
      <c r="G142" s="200">
        <f t="shared" si="94"/>
        <v>3.2925449786471717E-2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0.8869739038367751</v>
      </c>
      <c r="C143" s="11">
        <v>1.1442143444227919</v>
      </c>
      <c r="D143" s="11">
        <f t="shared" si="99"/>
        <v>0.25724044058601681</v>
      </c>
      <c r="E143" s="11">
        <v>0.52725306184738086</v>
      </c>
      <c r="F143" s="11">
        <f t="shared" ref="F143:F144" si="101">SUM(D143:E143)</f>
        <v>0.78449350243339766</v>
      </c>
      <c r="G143" s="200">
        <f t="shared" si="94"/>
        <v>3.1590224621179219E-2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0.314159386107074</v>
      </c>
      <c r="C144" s="11">
        <v>0.62384784595686138</v>
      </c>
      <c r="D144" s="11">
        <f t="shared" si="99"/>
        <v>0.30968845984978738</v>
      </c>
      <c r="E144" s="11">
        <v>0.26087337047297232</v>
      </c>
      <c r="F144" s="11">
        <f t="shared" si="101"/>
        <v>0.57056183032275976</v>
      </c>
      <c r="G144" s="200">
        <f t="shared" si="94"/>
        <v>4.1124907121172338E-2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0.19767041793598675</v>
      </c>
      <c r="C145" s="11">
        <v>0.42476732698431052</v>
      </c>
      <c r="D145" s="11">
        <f t="shared" si="99"/>
        <v>0.22709690904832378</v>
      </c>
      <c r="E145" s="11">
        <v>0.15440007999041855</v>
      </c>
      <c r="F145" s="11">
        <f t="shared" ref="F145:F146" si="102">SUM(D145:E145)</f>
        <v>0.3814969890387423</v>
      </c>
      <c r="G145" s="200">
        <f t="shared" si="94"/>
        <v>3.9232045973892626E-2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0.25935772359934589</v>
      </c>
      <c r="C146" s="11">
        <v>0.44006755115787904</v>
      </c>
      <c r="D146" s="11">
        <f t="shared" si="99"/>
        <v>0.18070982755853315</v>
      </c>
      <c r="E146" s="11">
        <v>0.2280142356122577</v>
      </c>
      <c r="F146" s="11">
        <f t="shared" si="102"/>
        <v>0.40872406317079085</v>
      </c>
      <c r="G146" s="200">
        <f t="shared" si="94"/>
        <v>4.2951445094934204E-2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0.15853176870336258</v>
      </c>
      <c r="C147" s="11">
        <v>0.21425212696958459</v>
      </c>
      <c r="D147" s="11">
        <f t="shared" si="99"/>
        <v>5.5720358266222014E-2</v>
      </c>
      <c r="E147" s="11">
        <v>0.11158444356613667</v>
      </c>
      <c r="F147" s="11">
        <f t="shared" ref="F147" si="103">SUM(D147:E147)</f>
        <v>0.16730480183235868</v>
      </c>
      <c r="G147" s="200">
        <f t="shared" si="94"/>
        <v>3.6165090632730656E-2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1.0258566476970643</v>
      </c>
      <c r="C148" s="11">
        <v>1.8964869160197877</v>
      </c>
      <c r="D148" s="11">
        <f t="shared" ref="D148" si="104">C148-B148</f>
        <v>0.87063026832272339</v>
      </c>
      <c r="E148" s="11">
        <v>0.87868873716839158</v>
      </c>
      <c r="F148" s="11">
        <f t="shared" ref="F148" si="105">SUM(D148:E148)</f>
        <v>1.749319005491115</v>
      </c>
      <c r="G148" s="200">
        <f t="shared" ref="G148:G149" si="106">IF(B148&gt;0,(1+(E148/B148))^(1/($C$6-$B$6))-1,0)</f>
        <v>4.2110191742441128E-2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19.287755084489905</v>
      </c>
      <c r="C149" s="11">
        <f t="shared" ref="C149:F149" si="107">SUM(C123:C148)</f>
        <v>21.619354392441679</v>
      </c>
      <c r="D149" s="11">
        <f t="shared" si="107"/>
        <v>2.3315993079517749</v>
      </c>
      <c r="E149" s="11">
        <f t="shared" si="107"/>
        <v>10.770215384501618</v>
      </c>
      <c r="F149" s="11">
        <f t="shared" si="107"/>
        <v>13.101814692453392</v>
      </c>
      <c r="G149" s="200">
        <f t="shared" si="106"/>
        <v>3.0018910248490016E-2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1.8414878349398578</v>
      </c>
      <c r="C152" s="11">
        <v>1.8100477885068149</v>
      </c>
      <c r="D152" s="11">
        <f>C152-B152</f>
        <v>-3.1440046433042879E-2</v>
      </c>
      <c r="E152" s="11">
        <v>0.92291839960626165</v>
      </c>
      <c r="F152" s="11">
        <f>SUM(D152:E152)</f>
        <v>0.89147835317321877</v>
      </c>
      <c r="G152" s="200">
        <f>IF(B152&gt;0,(1+(E152/B152))^(1/($C$6-$B$6))-1,0)</f>
        <v>2.7453558521271182E-2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0.70526420818934543</v>
      </c>
      <c r="C153" s="11">
        <v>1.1062717569493321</v>
      </c>
      <c r="D153" s="11">
        <f t="shared" ref="D153:D168" si="110">C153-B153</f>
        <v>0.40100754875998668</v>
      </c>
      <c r="E153" s="11">
        <v>0.57743949654248261</v>
      </c>
      <c r="F153" s="11">
        <f t="shared" ref="F153:F160" si="111">SUM(D153:E153)</f>
        <v>0.97844704530246929</v>
      </c>
      <c r="G153" s="200">
        <f t="shared" ref="G153:G155" si="112">IF(B153&gt;0,(1+(E153/B153))^(1/($C$6-$B$6))-1,0)</f>
        <v>4.0682616820411521E-2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1.9582721064058051</v>
      </c>
      <c r="C154" s="11">
        <v>1.8329383301473789</v>
      </c>
      <c r="D154" s="11">
        <f t="shared" si="110"/>
        <v>-0.12533377625842612</v>
      </c>
      <c r="E154" s="11">
        <v>0.650096165397125</v>
      </c>
      <c r="F154" s="11">
        <f t="shared" si="111"/>
        <v>0.52476238913869888</v>
      </c>
      <c r="G154" s="200">
        <f t="shared" si="112"/>
        <v>1.9294603069909044E-2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0.4111124699095941</v>
      </c>
      <c r="C155" s="11">
        <v>0.4579113659397222</v>
      </c>
      <c r="D155" s="11">
        <f t="shared" si="110"/>
        <v>4.6798896030128101E-2</v>
      </c>
      <c r="E155" s="11">
        <v>0.22334939265556991</v>
      </c>
      <c r="F155" s="11">
        <f t="shared" si="111"/>
        <v>0.27014828868569801</v>
      </c>
      <c r="G155" s="200">
        <f t="shared" si="112"/>
        <v>2.9349816535114259E-2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0.13556216976488719</v>
      </c>
      <c r="C156" s="11">
        <v>9.8830508441936957E-2</v>
      </c>
      <c r="D156" s="11">
        <f t="shared" si="110"/>
        <v>-3.6731661322950235E-2</v>
      </c>
      <c r="E156" s="11">
        <v>5.5106072466951414E-2</v>
      </c>
      <c r="F156" s="11">
        <f t="shared" si="111"/>
        <v>1.8374411144001179E-2</v>
      </c>
      <c r="G156" s="200">
        <f>IF(B156&gt;0,(1+(E156/B156))^(1/($C$6-$B$6))-1,0)</f>
        <v>2.3000839476916779E-2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1.2434004062476602</v>
      </c>
      <c r="C157" s="11">
        <v>1.5226360145417814</v>
      </c>
      <c r="D157" s="11">
        <f t="shared" si="110"/>
        <v>0.2792356082941212</v>
      </c>
      <c r="E157" s="11">
        <v>0.68006030423578201</v>
      </c>
      <c r="F157" s="11">
        <f t="shared" si="111"/>
        <v>0.95929591252990321</v>
      </c>
      <c r="G157" s="200">
        <f t="shared" ref="G157:G178" si="113">IF(B157&gt;0,(1+(E157/B157))^(1/($C$6-$B$6))-1,0)</f>
        <v>2.9512176660666745E-2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0.71857884781435544</v>
      </c>
      <c r="C158" s="11">
        <v>0.5894845616719343</v>
      </c>
      <c r="D158" s="11">
        <f t="shared" si="110"/>
        <v>-0.12909428614242113</v>
      </c>
      <c r="E158" s="11">
        <v>0.22337986626813838</v>
      </c>
      <c r="F158" s="11">
        <f t="shared" si="111"/>
        <v>9.428558012571725E-2</v>
      </c>
      <c r="G158" s="200">
        <f t="shared" si="113"/>
        <v>1.8209541896340831E-2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0.31161241728996297</v>
      </c>
      <c r="C159" s="11">
        <v>0.32641545814665684</v>
      </c>
      <c r="D159" s="11">
        <f t="shared" si="110"/>
        <v>1.4803040856693872E-2</v>
      </c>
      <c r="E159" s="11">
        <v>0.17527086898314137</v>
      </c>
      <c r="F159" s="11">
        <f t="shared" si="111"/>
        <v>0.19007390983983524</v>
      </c>
      <c r="G159" s="200">
        <f t="shared" si="113"/>
        <v>3.0197932750840373E-2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0.20674375074068002</v>
      </c>
      <c r="C160" s="11">
        <v>0.29002716710875126</v>
      </c>
      <c r="D160" s="11">
        <f t="shared" si="110"/>
        <v>8.3283416368071239E-2</v>
      </c>
      <c r="E160" s="11">
        <v>9.8182996607753314E-2</v>
      </c>
      <c r="F160" s="11">
        <f t="shared" si="111"/>
        <v>0.18146641297582455</v>
      </c>
      <c r="G160" s="200">
        <f t="shared" si="113"/>
        <v>2.6244577383376821E-2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0.34952630560872927</v>
      </c>
      <c r="C161" s="11">
        <v>0.31711986089662542</v>
      </c>
      <c r="D161" s="11">
        <f t="shared" si="110"/>
        <v>-3.2406444712103855E-2</v>
      </c>
      <c r="E161" s="11">
        <v>0.14645324329973866</v>
      </c>
      <c r="F161" s="11">
        <f t="shared" ref="F161:F162" si="114">SUM(D161:E161)</f>
        <v>0.11404679858763481</v>
      </c>
      <c r="G161" s="200">
        <f t="shared" si="113"/>
        <v>2.3604673702488199E-2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1.3403144333693942</v>
      </c>
      <c r="C162" s="11">
        <v>1.4199472674094886</v>
      </c>
      <c r="D162" s="11">
        <f t="shared" si="110"/>
        <v>7.9632834040094469E-2</v>
      </c>
      <c r="E162" s="11">
        <v>0.64113261826055756</v>
      </c>
      <c r="F162" s="11">
        <f t="shared" si="114"/>
        <v>0.72076545230065203</v>
      </c>
      <c r="G162" s="200">
        <f t="shared" si="113"/>
        <v>2.6404116483975448E-2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2.3747109386065359</v>
      </c>
      <c r="C163" s="11">
        <v>2.7169120890032525</v>
      </c>
      <c r="D163" s="11">
        <f t="shared" si="110"/>
        <v>0.34220115039671661</v>
      </c>
      <c r="E163" s="11">
        <v>1.3574781140530545</v>
      </c>
      <c r="F163" s="11">
        <f t="shared" ref="F163:F166" si="115">SUM(D163:E163)</f>
        <v>1.6996792644497711</v>
      </c>
      <c r="G163" s="200">
        <f t="shared" si="113"/>
        <v>3.0600128151712758E-2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0.3858863681700031</v>
      </c>
      <c r="C164" s="11">
        <v>0.46948857617190826</v>
      </c>
      <c r="D164" s="11">
        <f t="shared" si="110"/>
        <v>8.3602208001905154E-2</v>
      </c>
      <c r="E164" s="11">
        <v>0.25762383274556672</v>
      </c>
      <c r="F164" s="11">
        <f t="shared" si="115"/>
        <v>0.34122604074747187</v>
      </c>
      <c r="G164" s="200">
        <f t="shared" si="113"/>
        <v>3.4680823156298057E-2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0.52679652997653781</v>
      </c>
      <c r="C165" s="11">
        <v>0.80002203386845705</v>
      </c>
      <c r="D165" s="11">
        <f t="shared" si="110"/>
        <v>0.27322550389191924</v>
      </c>
      <c r="E165" s="11">
        <v>0.41304355097619694</v>
      </c>
      <c r="F165" s="11">
        <f t="shared" si="115"/>
        <v>0.68626905486811618</v>
      </c>
      <c r="G165" s="200">
        <f t="shared" si="113"/>
        <v>3.9347407510366805E-2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1.187592819638521</v>
      </c>
      <c r="C166" s="11">
        <v>1.4263249260767066</v>
      </c>
      <c r="D166" s="11">
        <f t="shared" si="110"/>
        <v>0.23873210643818554</v>
      </c>
      <c r="E166" s="11">
        <v>0.56204481052634603</v>
      </c>
      <c r="F166" s="11">
        <f t="shared" si="115"/>
        <v>0.80077691696453157</v>
      </c>
      <c r="G166" s="200">
        <f t="shared" si="113"/>
        <v>2.6168556848467972E-2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0.40015366274190839</v>
      </c>
      <c r="C167" s="11">
        <v>0.53382108687867325</v>
      </c>
      <c r="D167" s="11">
        <f t="shared" si="110"/>
        <v>0.13366742413676486</v>
      </c>
      <c r="E167" s="11">
        <v>0.25019491986709214</v>
      </c>
      <c r="F167" s="11">
        <f t="shared" ref="F167" si="116">SUM(D167:E167)</f>
        <v>0.38386234400385699</v>
      </c>
      <c r="G167" s="200">
        <f t="shared" si="113"/>
        <v>3.2907173131802914E-2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0.21893522730293485</v>
      </c>
      <c r="C168" s="11">
        <v>0.28450380802699782</v>
      </c>
      <c r="D168" s="11">
        <f t="shared" si="110"/>
        <v>6.5568580724062964E-2</v>
      </c>
      <c r="E168" s="11">
        <v>0.13569004689849951</v>
      </c>
      <c r="F168" s="11">
        <f t="shared" ref="F168" si="117">SUM(D168:E168)</f>
        <v>0.20125862762256247</v>
      </c>
      <c r="G168" s="200">
        <f t="shared" si="113"/>
        <v>3.2674855478424636E-2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1.4582673272729672</v>
      </c>
      <c r="C169" s="11">
        <v>1.7798177251380769</v>
      </c>
      <c r="D169" s="11">
        <f>C169-B169</f>
        <v>0.32155039786510975</v>
      </c>
      <c r="E169" s="11">
        <v>0.97615264288918469</v>
      </c>
      <c r="F169" s="11">
        <f>SUM(D169:E169)</f>
        <v>1.2977030407542944</v>
      </c>
      <c r="G169" s="200">
        <f t="shared" si="113"/>
        <v>3.4754261755496563E-2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0.50631266296024668</v>
      </c>
      <c r="C170" s="11">
        <v>0.8778937357876816</v>
      </c>
      <c r="D170" s="11">
        <f t="shared" ref="D170:D176" si="118">C170-B170</f>
        <v>0.37158107282743491</v>
      </c>
      <c r="E170" s="11">
        <v>0.43170758537280129</v>
      </c>
      <c r="F170" s="11">
        <f t="shared" ref="F170:F171" si="119">SUM(D170:E170)</f>
        <v>0.80328865820023621</v>
      </c>
      <c r="G170" s="200">
        <f t="shared" si="113"/>
        <v>4.1964433400459189E-2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1.7120143944923793E-2</v>
      </c>
      <c r="C171" s="11">
        <v>1.6450091320292959E-2</v>
      </c>
      <c r="D171" s="11">
        <f t="shared" si="118"/>
        <v>-6.7005262463083401E-4</v>
      </c>
      <c r="E171" s="11">
        <v>9.7941324852347245E-3</v>
      </c>
      <c r="F171" s="11">
        <f t="shared" si="119"/>
        <v>9.1240798606038905E-3</v>
      </c>
      <c r="G171" s="200">
        <f t="shared" si="113"/>
        <v>3.061949472398795E-2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0.73568017291821408</v>
      </c>
      <c r="C172" s="11">
        <v>0.89043423889286499</v>
      </c>
      <c r="D172" s="11">
        <f t="shared" si="118"/>
        <v>0.15475406597465091</v>
      </c>
      <c r="E172" s="11">
        <v>0.37020209494778922</v>
      </c>
      <c r="F172" s="11">
        <f t="shared" ref="F172:F173" si="120">SUM(D172:E172)</f>
        <v>0.52495616092244013</v>
      </c>
      <c r="G172" s="200">
        <f t="shared" si="113"/>
        <v>2.7546118001530395E-2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0.48081840651583768</v>
      </c>
      <c r="C173" s="11">
        <v>0.80436597718176928</v>
      </c>
      <c r="D173" s="11">
        <f t="shared" si="118"/>
        <v>0.32354757066593159</v>
      </c>
      <c r="E173" s="11">
        <v>0.31976291240686883</v>
      </c>
      <c r="F173" s="11">
        <f t="shared" si="120"/>
        <v>0.64331048307280048</v>
      </c>
      <c r="G173" s="200">
        <f t="shared" si="113"/>
        <v>3.457415381044604E-2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0.43356059318888035</v>
      </c>
      <c r="C174" s="11">
        <v>0.86814206235957814</v>
      </c>
      <c r="D174" s="11">
        <f t="shared" si="118"/>
        <v>0.43458146917069779</v>
      </c>
      <c r="E174" s="11">
        <v>0.33214031293699264</v>
      </c>
      <c r="F174" s="11">
        <f t="shared" ref="F174:F175" si="121">SUM(D174:E174)</f>
        <v>0.76672178210769037</v>
      </c>
      <c r="G174" s="200">
        <f t="shared" si="113"/>
        <v>3.8645372714258608E-2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0.43098435495050574</v>
      </c>
      <c r="C175" s="11">
        <v>0.68482053944759014</v>
      </c>
      <c r="D175" s="11">
        <f t="shared" si="118"/>
        <v>0.25383618449708439</v>
      </c>
      <c r="E175" s="11">
        <v>0.37140661477415943</v>
      </c>
      <c r="F175" s="11">
        <f t="shared" si="121"/>
        <v>0.62524279927124382</v>
      </c>
      <c r="G175" s="200">
        <f t="shared" si="113"/>
        <v>4.2305353685502034E-2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0.20689448943427602</v>
      </c>
      <c r="C176" s="11">
        <v>0.24512511709687324</v>
      </c>
      <c r="D176" s="11">
        <f t="shared" si="118"/>
        <v>3.8230627662597216E-2</v>
      </c>
      <c r="E176" s="11">
        <v>0.11926734640281736</v>
      </c>
      <c r="F176" s="11">
        <f t="shared" ref="F176" si="122">SUM(D176:E176)</f>
        <v>0.15749797406541458</v>
      </c>
      <c r="G176" s="200">
        <f t="shared" si="113"/>
        <v>3.0810771212167909E-2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1.0203847843027436</v>
      </c>
      <c r="C177" s="11">
        <v>1.856951251139745</v>
      </c>
      <c r="D177" s="11">
        <f t="shared" ref="D177" si="123">C177-B177</f>
        <v>0.83656646683700142</v>
      </c>
      <c r="E177" s="11">
        <v>0.88530698819076403</v>
      </c>
      <c r="F177" s="11">
        <f t="shared" ref="F177" si="124">SUM(D177:E177)</f>
        <v>1.7218734550277655</v>
      </c>
      <c r="G177" s="200">
        <f t="shared" si="113"/>
        <v>4.2523641512761445E-2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19.60597343220531</v>
      </c>
      <c r="C178" s="11">
        <f t="shared" ref="C178:F178" si="125">SUM(C152:C177)</f>
        <v>24.026703338150888</v>
      </c>
      <c r="D178" s="11">
        <f t="shared" si="125"/>
        <v>4.4207299059455822</v>
      </c>
      <c r="E178" s="11">
        <f t="shared" si="125"/>
        <v>11.185205329796872</v>
      </c>
      <c r="F178" s="11">
        <f t="shared" si="125"/>
        <v>15.605935235742452</v>
      </c>
      <c r="G178" s="200">
        <f t="shared" si="113"/>
        <v>3.0550299118264457E-2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4.5030520507140155</v>
      </c>
      <c r="C181" s="11">
        <v>4.4363043651924015</v>
      </c>
      <c r="D181" s="11">
        <f>C181-B181</f>
        <v>-6.6747685521614031E-2</v>
      </c>
      <c r="E181" s="11">
        <v>1.8921236654794993</v>
      </c>
      <c r="F181" s="11">
        <f>SUM(D181:E181)</f>
        <v>1.8253759799578853</v>
      </c>
      <c r="G181" s="200">
        <f>IF(B181&gt;0,(1+(E181/B181))^(1/($C$6-$B$6))-1,0)</f>
        <v>2.3661495084647211E-2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1.7099160564678126</v>
      </c>
      <c r="C182" s="11">
        <v>2.2387482735743429</v>
      </c>
      <c r="D182" s="11">
        <f t="shared" ref="D182:D197" si="128">C182-B182</f>
        <v>0.52883221710653028</v>
      </c>
      <c r="E182" s="11">
        <v>0.97884287816098492</v>
      </c>
      <c r="F182" s="11">
        <f t="shared" ref="F182:F189" si="129">SUM(D182:E182)</f>
        <v>1.5076750952675151</v>
      </c>
      <c r="G182" s="200">
        <f t="shared" ref="G182:G184" si="130">IF(B182&gt;0,(1+(E182/B182))^(1/($C$6-$B$6))-1,0)</f>
        <v>3.0635596944929677E-2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2.9718649474376226</v>
      </c>
      <c r="C183" s="11">
        <v>2.9806897462228235</v>
      </c>
      <c r="D183" s="11">
        <f t="shared" si="128"/>
        <v>8.8247987852008158E-3</v>
      </c>
      <c r="E183" s="11">
        <v>0.88688453105955212</v>
      </c>
      <c r="F183" s="11">
        <f t="shared" si="129"/>
        <v>0.89570932984475293</v>
      </c>
      <c r="G183" s="200">
        <f t="shared" si="130"/>
        <v>1.7562673315461463E-2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1.7825107040874384</v>
      </c>
      <c r="C184" s="11">
        <v>1.8857197324053789</v>
      </c>
      <c r="D184" s="11">
        <f t="shared" si="128"/>
        <v>0.10320902831794054</v>
      </c>
      <c r="E184" s="11">
        <v>1.0921344600859113</v>
      </c>
      <c r="F184" s="11">
        <f t="shared" si="129"/>
        <v>1.1953434884038519</v>
      </c>
      <c r="G184" s="200">
        <f t="shared" si="130"/>
        <v>3.23734011866883E-2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0.60915316369176098</v>
      </c>
      <c r="C185" s="11">
        <v>0.63037999687822832</v>
      </c>
      <c r="D185" s="11">
        <f t="shared" si="128"/>
        <v>2.1226833186467342E-2</v>
      </c>
      <c r="E185" s="11">
        <v>0.27473266147303171</v>
      </c>
      <c r="F185" s="11">
        <f t="shared" si="129"/>
        <v>0.29595949465949906</v>
      </c>
      <c r="G185" s="200">
        <f>IF(B185&gt;0,(1+(E185/B185))^(1/($C$6-$B$6))-1,0)</f>
        <v>2.5127721042262241E-2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3.042699613518896</v>
      </c>
      <c r="C186" s="11">
        <v>3.7574863181948057</v>
      </c>
      <c r="D186" s="11">
        <f t="shared" si="128"/>
        <v>0.71478670467590977</v>
      </c>
      <c r="E186" s="11">
        <v>1.4751180589242392</v>
      </c>
      <c r="F186" s="11">
        <f t="shared" si="129"/>
        <v>2.1899047636001487</v>
      </c>
      <c r="G186" s="200">
        <f t="shared" ref="G186:G205" si="131">IF(B186&gt;0,(1+(E186/B186))^(1/($C$6-$B$6))-1,0)</f>
        <v>2.6702551658166485E-2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1.2160895533307055</v>
      </c>
      <c r="C187" s="11">
        <v>0.86418879389798342</v>
      </c>
      <c r="D187" s="11">
        <f t="shared" si="128"/>
        <v>-0.35190075943272203</v>
      </c>
      <c r="E187" s="11">
        <v>0.33538153675921989</v>
      </c>
      <c r="F187" s="11">
        <f t="shared" si="129"/>
        <v>-1.6519222673502143E-2</v>
      </c>
      <c r="G187" s="200">
        <f t="shared" si="131"/>
        <v>1.637008830235831E-2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1.2504244166292831</v>
      </c>
      <c r="C188" s="11">
        <v>1.3422688488968937</v>
      </c>
      <c r="D188" s="11">
        <f t="shared" si="128"/>
        <v>9.1844432267610632E-2</v>
      </c>
      <c r="E188" s="11">
        <v>0.74814489948775964</v>
      </c>
      <c r="F188" s="11">
        <f t="shared" si="129"/>
        <v>0.83998933175537027</v>
      </c>
      <c r="G188" s="200">
        <f t="shared" si="131"/>
        <v>3.1757064821693826E-2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0.66421622260661772</v>
      </c>
      <c r="C189" s="11">
        <v>0.80954392495557703</v>
      </c>
      <c r="D189" s="11">
        <f t="shared" si="128"/>
        <v>0.14532770234895931</v>
      </c>
      <c r="E189" s="11">
        <v>0.20083278784514494</v>
      </c>
      <c r="F189" s="11">
        <f t="shared" si="129"/>
        <v>0.34616049019410422</v>
      </c>
      <c r="G189" s="200">
        <f t="shared" si="131"/>
        <v>1.7767899385690678E-2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1.0178693462669413</v>
      </c>
      <c r="C190" s="11">
        <v>1.0442060774368205</v>
      </c>
      <c r="D190" s="11">
        <f t="shared" si="128"/>
        <v>2.6336731169879224E-2</v>
      </c>
      <c r="E190" s="11">
        <v>0.38795781314882982</v>
      </c>
      <c r="F190" s="11">
        <f t="shared" ref="F190:F191" si="132">SUM(D190:E190)</f>
        <v>0.41429454431870905</v>
      </c>
      <c r="G190" s="200">
        <f t="shared" si="131"/>
        <v>2.1761010222172805E-2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3.8903609256737304</v>
      </c>
      <c r="C191" s="11">
        <v>3.597567232861953</v>
      </c>
      <c r="D191" s="11">
        <f t="shared" si="128"/>
        <v>-0.29279369281177736</v>
      </c>
      <c r="E191" s="11">
        <v>1.534554615275612</v>
      </c>
      <c r="F191" s="11">
        <f t="shared" si="132"/>
        <v>1.2417609224638346</v>
      </c>
      <c r="G191" s="200">
        <f t="shared" si="131"/>
        <v>2.2414199525417011E-2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6.864431890456431</v>
      </c>
      <c r="C192" s="11">
        <v>5.510570186105336</v>
      </c>
      <c r="D192" s="11">
        <f t="shared" si="128"/>
        <v>-1.353861704351095</v>
      </c>
      <c r="E192" s="11">
        <v>2.7858317072495189</v>
      </c>
      <c r="F192" s="11">
        <f t="shared" ref="F192:F195" si="133">SUM(D192:E192)</f>
        <v>1.4319700028984239</v>
      </c>
      <c r="G192" s="200">
        <f t="shared" si="131"/>
        <v>2.2968604267360471E-2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1.2477845207615952</v>
      </c>
      <c r="C193" s="11">
        <v>0.48180838809513538</v>
      </c>
      <c r="D193" s="11">
        <f t="shared" si="128"/>
        <v>-0.76597613266645981</v>
      </c>
      <c r="E193" s="11">
        <v>0.51035083323740438</v>
      </c>
      <c r="F193" s="11">
        <f t="shared" si="133"/>
        <v>-0.25562529942905543</v>
      </c>
      <c r="G193" s="200">
        <f t="shared" si="131"/>
        <v>2.3122214166062305E-2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0.88220557182576265</v>
      </c>
      <c r="C194" s="11">
        <v>0.94411527071084722</v>
      </c>
      <c r="D194" s="11">
        <f t="shared" si="128"/>
        <v>6.1909698885084574E-2</v>
      </c>
      <c r="E194" s="11">
        <v>0.50649276399431553</v>
      </c>
      <c r="F194" s="11">
        <f t="shared" si="133"/>
        <v>0.56840246287940011</v>
      </c>
      <c r="G194" s="200">
        <f t="shared" si="131"/>
        <v>3.0708540342845092E-2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6.2928099611526198</v>
      </c>
      <c r="C195" s="11">
        <v>6.136383629312407</v>
      </c>
      <c r="D195" s="11">
        <f t="shared" si="128"/>
        <v>-0.15642633184021282</v>
      </c>
      <c r="E195" s="11">
        <v>2.1868307374238194</v>
      </c>
      <c r="F195" s="11">
        <f t="shared" si="133"/>
        <v>2.0304044055836066</v>
      </c>
      <c r="G195" s="200">
        <f t="shared" si="131"/>
        <v>2.0083028888560506E-2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4.1181819649795877</v>
      </c>
      <c r="C196" s="11">
        <v>3.9079291654852373</v>
      </c>
      <c r="D196" s="11">
        <f t="shared" si="128"/>
        <v>-0.21025279949435038</v>
      </c>
      <c r="E196" s="11">
        <v>1.5848575102682838</v>
      </c>
      <c r="F196" s="11">
        <f t="shared" ref="F196" si="134">SUM(D196:E196)</f>
        <v>1.3746047107739334</v>
      </c>
      <c r="G196" s="200">
        <f t="shared" si="131"/>
        <v>2.1943117194549444E-2</v>
      </c>
    </row>
    <row r="197" spans="1:14" x14ac:dyDescent="0.2">
      <c r="A197" t="str">
        <f t="shared" si="127"/>
        <v>54 Textiles, printing and other skilled trades</v>
      </c>
      <c r="B197" s="11">
        <v>1.4416505949976248</v>
      </c>
      <c r="C197" s="11">
        <v>1.5839234942738769</v>
      </c>
      <c r="D197" s="11">
        <f t="shared" si="128"/>
        <v>0.14227289927625208</v>
      </c>
      <c r="E197" s="11">
        <v>0.63687189500037267</v>
      </c>
      <c r="F197" s="11">
        <f t="shared" ref="F197" si="135">SUM(D197:E197)</f>
        <v>0.77914479427662475</v>
      </c>
      <c r="G197" s="200">
        <f t="shared" si="131"/>
        <v>2.4691139384044769E-2</v>
      </c>
    </row>
    <row r="198" spans="1:14" x14ac:dyDescent="0.2">
      <c r="A198" t="str">
        <f t="shared" si="127"/>
        <v>61 Caring personal service occupations</v>
      </c>
      <c r="B198" s="11">
        <v>8.9733623087104046</v>
      </c>
      <c r="C198" s="11">
        <v>10.97264753362197</v>
      </c>
      <c r="D198" s="11">
        <f>C198-B198</f>
        <v>1.9992852249115654</v>
      </c>
      <c r="E198" s="11">
        <v>5.7381133817143564</v>
      </c>
      <c r="F198" s="11">
        <f>SUM(D198:E198)</f>
        <v>7.7373986066259217</v>
      </c>
      <c r="G198" s="200">
        <f t="shared" si="131"/>
        <v>3.3506952115301081E-2</v>
      </c>
    </row>
    <row r="199" spans="1:14" x14ac:dyDescent="0.2">
      <c r="A199" t="str">
        <f t="shared" si="127"/>
        <v>62 Leisure, travel and related personal service occupations</v>
      </c>
      <c r="B199" s="11">
        <v>1.4706670658048406</v>
      </c>
      <c r="C199" s="11">
        <v>1.3223839778534729</v>
      </c>
      <c r="D199" s="11">
        <f t="shared" ref="D199:D205" si="136">C199-B199</f>
        <v>-0.14828308795136769</v>
      </c>
      <c r="E199" s="11">
        <v>0.63134222878813917</v>
      </c>
      <c r="F199" s="11">
        <f t="shared" ref="F199:F200" si="137">SUM(D199:E199)</f>
        <v>0.48305914083677148</v>
      </c>
      <c r="G199" s="200">
        <f t="shared" si="131"/>
        <v>2.4097606245445435E-2</v>
      </c>
    </row>
    <row r="200" spans="1:14" x14ac:dyDescent="0.2">
      <c r="A200" t="str">
        <f t="shared" si="127"/>
        <v>63 Community and civil enforcement occupations</v>
      </c>
      <c r="B200" s="11">
        <v>5.4385726857202485E-2</v>
      </c>
      <c r="C200" s="11">
        <v>4.3486066349032133E-2</v>
      </c>
      <c r="D200" s="11">
        <f t="shared" si="136"/>
        <v>-1.0899660508170352E-2</v>
      </c>
      <c r="E200" s="11">
        <v>1.5253817994794514E-2</v>
      </c>
      <c r="F200" s="11">
        <f t="shared" si="137"/>
        <v>4.354157486624162E-3</v>
      </c>
      <c r="G200" s="200">
        <f t="shared" si="131"/>
        <v>1.6618633988233711E-2</v>
      </c>
    </row>
    <row r="201" spans="1:14" x14ac:dyDescent="0.2">
      <c r="A201" t="str">
        <f t="shared" si="127"/>
        <v>71 Sales occupations</v>
      </c>
      <c r="B201" s="11">
        <v>5.1467537281441311</v>
      </c>
      <c r="C201" s="11">
        <v>5.1104315327309751</v>
      </c>
      <c r="D201" s="11">
        <f t="shared" si="136"/>
        <v>-3.6322195413156066E-2</v>
      </c>
      <c r="E201" s="11">
        <v>2.2326733054847865</v>
      </c>
      <c r="F201" s="11">
        <f t="shared" ref="F201:F202" si="138">SUM(D201:E201)</f>
        <v>2.1963511100716304</v>
      </c>
      <c r="G201" s="200">
        <f t="shared" si="131"/>
        <v>2.4312840643680111E-2</v>
      </c>
    </row>
    <row r="202" spans="1:14" x14ac:dyDescent="0.2">
      <c r="A202" t="str">
        <f t="shared" si="127"/>
        <v>72 Customer service occupations</v>
      </c>
      <c r="B202" s="11">
        <v>1.5132498563514836</v>
      </c>
      <c r="C202" s="11">
        <v>2.2786591241753635</v>
      </c>
      <c r="D202" s="11">
        <f t="shared" si="136"/>
        <v>0.76540926782387997</v>
      </c>
      <c r="E202" s="11">
        <v>0.85710492132576976</v>
      </c>
      <c r="F202" s="11">
        <f t="shared" si="138"/>
        <v>1.6225141891496497</v>
      </c>
      <c r="G202" s="200">
        <f t="shared" si="131"/>
        <v>3.0370732438411263E-2</v>
      </c>
    </row>
    <row r="203" spans="1:14" x14ac:dyDescent="0.2">
      <c r="A203" t="str">
        <f t="shared" si="127"/>
        <v>81 Process, plant and machine operatives</v>
      </c>
      <c r="B203" s="11">
        <v>2.8997775045685534</v>
      </c>
      <c r="C203" s="11">
        <v>4.7972931879014942</v>
      </c>
      <c r="D203" s="11">
        <f t="shared" si="136"/>
        <v>1.8975156833329407</v>
      </c>
      <c r="E203" s="11">
        <v>1.5626590914567648</v>
      </c>
      <c r="F203" s="11">
        <f t="shared" ref="F203:F204" si="139">SUM(D203:E203)</f>
        <v>3.4601747747897056</v>
      </c>
      <c r="G203" s="200">
        <f t="shared" si="131"/>
        <v>2.9154298082535002E-2</v>
      </c>
    </row>
    <row r="204" spans="1:14" x14ac:dyDescent="0.2">
      <c r="A204" t="str">
        <f t="shared" si="127"/>
        <v>82 Transport and mobile machine drivers and operatives</v>
      </c>
      <c r="B204" s="11">
        <v>2.3858733427919749</v>
      </c>
      <c r="C204" s="11">
        <v>3.48795866367684</v>
      </c>
      <c r="D204" s="11">
        <f t="shared" si="136"/>
        <v>1.1020853208848651</v>
      </c>
      <c r="E204" s="11">
        <v>1.562699318612716</v>
      </c>
      <c r="F204" s="11">
        <f t="shared" si="139"/>
        <v>2.6647846394975812</v>
      </c>
      <c r="G204" s="200">
        <f t="shared" si="131"/>
        <v>3.4156303118121789E-2</v>
      </c>
    </row>
    <row r="205" spans="1:14" x14ac:dyDescent="0.2">
      <c r="A205" t="str">
        <f t="shared" si="127"/>
        <v>91 Elementary trades and related occupations</v>
      </c>
      <c r="B205" s="11">
        <v>0.89168195549245477</v>
      </c>
      <c r="C205" s="11">
        <v>1.093904227787021</v>
      </c>
      <c r="D205" s="11">
        <f t="shared" si="136"/>
        <v>0.20222227229456624</v>
      </c>
      <c r="E205" s="11">
        <v>0.3410976162974072</v>
      </c>
      <c r="F205" s="11">
        <f t="shared" ref="F205" si="140">SUM(D205:E205)</f>
        <v>0.54331988859197344</v>
      </c>
      <c r="G205" s="200">
        <f t="shared" si="131"/>
        <v>2.1829327968435175E-2</v>
      </c>
    </row>
    <row r="206" spans="1:14" x14ac:dyDescent="0.2">
      <c r="A206" t="str">
        <f t="shared" si="127"/>
        <v>92 Elementary administration and service occupations</v>
      </c>
      <c r="B206" s="11">
        <v>4.8216346086256907</v>
      </c>
      <c r="C206" s="11">
        <v>4.8610710917775233</v>
      </c>
      <c r="D206" s="11">
        <f t="shared" ref="D206" si="141">C206-B206</f>
        <v>3.9436483151832569E-2</v>
      </c>
      <c r="E206" s="11">
        <v>2.4585489406829759</v>
      </c>
      <c r="F206" s="11">
        <f t="shared" ref="F206" si="142">SUM(D206:E206)</f>
        <v>2.4979854238348085</v>
      </c>
      <c r="G206" s="200">
        <f t="shared" ref="G206:G207" si="143">IF(B206&gt;0,(1+(E206/B206))^(1/($C$6-$B$6))-1,0)</f>
        <v>2.785030450908077E-2</v>
      </c>
    </row>
    <row r="207" spans="1:14" x14ac:dyDescent="0.2">
      <c r="A207" t="str">
        <f t="shared" si="127"/>
        <v>All occupations</v>
      </c>
      <c r="B207" s="11">
        <f>SUM(B181:B206)</f>
        <v>71.662607601945197</v>
      </c>
      <c r="C207" s="11">
        <f t="shared" ref="C207:F207" si="144">SUM(C181:C206)</f>
        <v>76.119668850373714</v>
      </c>
      <c r="D207" s="11">
        <f t="shared" si="144"/>
        <v>4.4570612484285599</v>
      </c>
      <c r="E207" s="11">
        <f t="shared" si="144"/>
        <v>33.417435977231207</v>
      </c>
      <c r="F207" s="11">
        <f t="shared" si="144"/>
        <v>37.874497225659766</v>
      </c>
      <c r="G207" s="200">
        <f t="shared" si="143"/>
        <v>2.5845227849002006E-2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3.5266148739344434</v>
      </c>
      <c r="C210" s="11">
        <v>2.8910004096163409</v>
      </c>
      <c r="D210" s="11">
        <f>C210-B210</f>
        <v>-0.63561446431810253</v>
      </c>
      <c r="E210" s="11">
        <v>1.5252701973381104</v>
      </c>
      <c r="F210" s="11">
        <f>SUM(D210:E210)</f>
        <v>0.88965573302000789</v>
      </c>
      <c r="G210" s="200">
        <f>IF(B210&gt;0,(1+(E210/B210))^(1/($C$6-$B$6))-1,0)</f>
        <v>2.4250917849837572E-2</v>
      </c>
    </row>
    <row r="211" spans="1:7" x14ac:dyDescent="0.2">
      <c r="A211" t="str">
        <f t="shared" si="146"/>
        <v>12 Other managers and proprietors</v>
      </c>
      <c r="B211" s="11">
        <v>1.9493531268681676</v>
      </c>
      <c r="C211" s="11">
        <v>2.4708707113648294</v>
      </c>
      <c r="D211" s="11">
        <f t="shared" ref="D211:D226" si="147">C211-B211</f>
        <v>0.52151758449666175</v>
      </c>
      <c r="E211" s="11">
        <v>1.4060495362735523</v>
      </c>
      <c r="F211" s="11">
        <f t="shared" ref="F211:F218" si="148">SUM(D211:E211)</f>
        <v>1.9275671207702141</v>
      </c>
      <c r="G211" s="200">
        <f t="shared" ref="G211:G213" si="149">IF(B211&gt;0,(1+(E211/B211))^(1/($C$6-$B$6))-1,0)</f>
        <v>3.6868327030861181E-2</v>
      </c>
    </row>
    <row r="212" spans="1:7" x14ac:dyDescent="0.2">
      <c r="A212" t="str">
        <f t="shared" si="146"/>
        <v>21 Science, research, engineering and technology professionals</v>
      </c>
      <c r="B212" s="11">
        <v>2.0808549675510477</v>
      </c>
      <c r="C212" s="11">
        <v>1.8898413345464287</v>
      </c>
      <c r="D212" s="11">
        <f t="shared" si="147"/>
        <v>-0.19101363300461904</v>
      </c>
      <c r="E212" s="11">
        <v>0.69826797772974825</v>
      </c>
      <c r="F212" s="11">
        <f t="shared" si="148"/>
        <v>0.5072543447251292</v>
      </c>
      <c r="G212" s="200">
        <f t="shared" si="149"/>
        <v>1.9477698598563853E-2</v>
      </c>
    </row>
    <row r="213" spans="1:7" x14ac:dyDescent="0.2">
      <c r="A213" t="str">
        <f t="shared" si="146"/>
        <v>22 Health professionals</v>
      </c>
      <c r="B213" s="11">
        <v>1.2922712081556624</v>
      </c>
      <c r="C213" s="11">
        <v>1.1497839164943837</v>
      </c>
      <c r="D213" s="11">
        <f t="shared" si="147"/>
        <v>-0.14248729166127871</v>
      </c>
      <c r="E213" s="11">
        <v>0.69454291493267539</v>
      </c>
      <c r="F213" s="11">
        <f t="shared" si="148"/>
        <v>0.55205562327139668</v>
      </c>
      <c r="G213" s="200">
        <f t="shared" si="149"/>
        <v>2.9090505431517144E-2</v>
      </c>
    </row>
    <row r="214" spans="1:7" x14ac:dyDescent="0.2">
      <c r="A214" t="str">
        <f t="shared" si="146"/>
        <v>23 Teaching and other educational professionals</v>
      </c>
      <c r="B214" s="11">
        <v>0.45150439501397449</v>
      </c>
      <c r="C214" s="11">
        <v>0.36761757786118043</v>
      </c>
      <c r="D214" s="11">
        <f t="shared" si="147"/>
        <v>-8.3886817152794058E-2</v>
      </c>
      <c r="E214" s="11">
        <v>0.22003826890711486</v>
      </c>
      <c r="F214" s="11">
        <f t="shared" si="148"/>
        <v>0.13615145175432081</v>
      </c>
      <c r="G214" s="200">
        <f>IF(B214&gt;0,(1+(E214/B214))^(1/($C$6-$B$6))-1,0)</f>
        <v>2.6819501986314664E-2</v>
      </c>
    </row>
    <row r="215" spans="1:7" x14ac:dyDescent="0.2">
      <c r="A215" t="str">
        <f t="shared" si="146"/>
        <v>24 Business, media and public service professionals</v>
      </c>
      <c r="B215" s="11">
        <v>1.9953962820819342</v>
      </c>
      <c r="C215" s="11">
        <v>1.9378772133569018</v>
      </c>
      <c r="D215" s="11">
        <f t="shared" si="147"/>
        <v>-5.751906872503243E-2</v>
      </c>
      <c r="E215" s="11">
        <v>0.8886666119469675</v>
      </c>
      <c r="F215" s="11">
        <f t="shared" si="148"/>
        <v>0.83114754322193507</v>
      </c>
      <c r="G215" s="200">
        <f t="shared" ref="G215:G234" si="150">IF(B215&gt;0,(1+(E215/B215))^(1/($C$6-$B$6))-1,0)</f>
        <v>2.4861167685924945E-2</v>
      </c>
    </row>
    <row r="216" spans="1:7" x14ac:dyDescent="0.2">
      <c r="A216" t="str">
        <f t="shared" si="146"/>
        <v>31 Science, engineering and technology associate professionals</v>
      </c>
      <c r="B216" s="11">
        <v>0.97390613981217444</v>
      </c>
      <c r="C216" s="11">
        <v>0.80255987929039574</v>
      </c>
      <c r="D216" s="11">
        <f t="shared" si="147"/>
        <v>-0.1713462605217787</v>
      </c>
      <c r="E216" s="11">
        <v>0.32237296797984266</v>
      </c>
      <c r="F216" s="11">
        <f t="shared" si="148"/>
        <v>0.15102670745806396</v>
      </c>
      <c r="G216" s="200">
        <f t="shared" si="150"/>
        <v>1.9245402555122526E-2</v>
      </c>
    </row>
    <row r="217" spans="1:7" x14ac:dyDescent="0.2">
      <c r="A217" t="str">
        <f t="shared" si="146"/>
        <v>32 Health and social care associate professionals</v>
      </c>
      <c r="B217" s="11">
        <v>0.88765135465331013</v>
      </c>
      <c r="C217" s="11">
        <v>0.70724184871388263</v>
      </c>
      <c r="D217" s="11">
        <f t="shared" si="147"/>
        <v>-0.18040950593942751</v>
      </c>
      <c r="E217" s="11">
        <v>0.4541638744283838</v>
      </c>
      <c r="F217" s="11">
        <f t="shared" si="148"/>
        <v>0.27375436848895629</v>
      </c>
      <c r="G217" s="200">
        <f t="shared" si="150"/>
        <v>2.7929555084695412E-2</v>
      </c>
    </row>
    <row r="218" spans="1:7" x14ac:dyDescent="0.2">
      <c r="A218" t="str">
        <f t="shared" si="146"/>
        <v>33 Protective service occupations</v>
      </c>
      <c r="B218" s="11">
        <v>0.82364081486577623</v>
      </c>
      <c r="C218" s="11">
        <v>0.88439088977910396</v>
      </c>
      <c r="D218" s="11">
        <f t="shared" si="147"/>
        <v>6.0750074913327734E-2</v>
      </c>
      <c r="E218" s="11">
        <v>0.29102255707328195</v>
      </c>
      <c r="F218" s="11">
        <f t="shared" si="148"/>
        <v>0.35177263198660969</v>
      </c>
      <c r="G218" s="200">
        <f t="shared" si="150"/>
        <v>2.0376367120333194E-2</v>
      </c>
    </row>
    <row r="219" spans="1:7" x14ac:dyDescent="0.2">
      <c r="A219" t="str">
        <f t="shared" si="146"/>
        <v>34 Culture, media and sports occupations</v>
      </c>
      <c r="B219" s="11">
        <v>0.47160460837118845</v>
      </c>
      <c r="C219" s="11">
        <v>0.30898559407981857</v>
      </c>
      <c r="D219" s="11">
        <f t="shared" si="147"/>
        <v>-0.16261901429136988</v>
      </c>
      <c r="E219" s="11">
        <v>0.14307418581147024</v>
      </c>
      <c r="F219" s="11">
        <f t="shared" ref="F219:F220" si="151">SUM(D219:E219)</f>
        <v>-1.9544828479899634E-2</v>
      </c>
      <c r="G219" s="200">
        <f t="shared" si="150"/>
        <v>1.7820856801800788E-2</v>
      </c>
    </row>
    <row r="220" spans="1:7" x14ac:dyDescent="0.2">
      <c r="A220" t="str">
        <f t="shared" si="146"/>
        <v>35 Business and public service associate professionals</v>
      </c>
      <c r="B220" s="11">
        <v>3.0058972416913843</v>
      </c>
      <c r="C220" s="11">
        <v>2.3237907520836663</v>
      </c>
      <c r="D220" s="11">
        <f t="shared" si="147"/>
        <v>-0.68210648960771803</v>
      </c>
      <c r="E220" s="11">
        <v>1.1027820285007151</v>
      </c>
      <c r="F220" s="11">
        <f t="shared" si="151"/>
        <v>0.42067553889299703</v>
      </c>
      <c r="G220" s="200">
        <f t="shared" si="150"/>
        <v>2.10535996411223E-2</v>
      </c>
    </row>
    <row r="221" spans="1:7" x14ac:dyDescent="0.2">
      <c r="A221" t="str">
        <f t="shared" si="146"/>
        <v>41 Administrative occupations</v>
      </c>
      <c r="B221" s="11">
        <v>7.6309916667306714</v>
      </c>
      <c r="C221" s="11">
        <v>5.0856181465953805</v>
      </c>
      <c r="D221" s="11">
        <f t="shared" si="147"/>
        <v>-2.5453735201352909</v>
      </c>
      <c r="E221" s="11">
        <v>2.9043895132521764</v>
      </c>
      <c r="F221" s="11">
        <f t="shared" ref="F221:F224" si="152">SUM(D221:E221)</f>
        <v>0.35901599311688548</v>
      </c>
      <c r="G221" s="200">
        <f t="shared" si="150"/>
        <v>2.1734249547986195E-2</v>
      </c>
    </row>
    <row r="222" spans="1:7" x14ac:dyDescent="0.2">
      <c r="A222" t="str">
        <f t="shared" si="146"/>
        <v>42 Secretarial and related occupations</v>
      </c>
      <c r="B222" s="11">
        <v>1.4648535448798936</v>
      </c>
      <c r="C222" s="11">
        <v>0.3833845410200154</v>
      </c>
      <c r="D222" s="11">
        <f t="shared" si="147"/>
        <v>-1.0814690038598782</v>
      </c>
      <c r="E222" s="11">
        <v>0.45889270275296323</v>
      </c>
      <c r="F222" s="11">
        <f t="shared" si="152"/>
        <v>-0.62257630110691498</v>
      </c>
      <c r="G222" s="200">
        <f t="shared" si="150"/>
        <v>1.833398698016131E-2</v>
      </c>
    </row>
    <row r="223" spans="1:7" x14ac:dyDescent="0.2">
      <c r="A223" t="str">
        <f t="shared" si="146"/>
        <v>51 Skilled agricultural and related trades</v>
      </c>
      <c r="B223" s="11">
        <v>1.3814745935358106</v>
      </c>
      <c r="C223" s="11">
        <v>1.3526952132716417</v>
      </c>
      <c r="D223" s="11">
        <f t="shared" si="147"/>
        <v>-2.877938026416893E-2</v>
      </c>
      <c r="E223" s="11">
        <v>0.82599044943806432</v>
      </c>
      <c r="F223" s="11">
        <f t="shared" si="152"/>
        <v>0.79721106917389539</v>
      </c>
      <c r="G223" s="200">
        <f t="shared" si="150"/>
        <v>3.1739510479382282E-2</v>
      </c>
    </row>
    <row r="224" spans="1:7" x14ac:dyDescent="0.2">
      <c r="A224" t="str">
        <f t="shared" si="146"/>
        <v>52 Skilled metal, electrical and electronic trades</v>
      </c>
      <c r="B224" s="11">
        <v>3.6714339922082067</v>
      </c>
      <c r="C224" s="11">
        <v>3.1573912552182888</v>
      </c>
      <c r="D224" s="11">
        <f t="shared" si="147"/>
        <v>-0.51404273698991787</v>
      </c>
      <c r="E224" s="11">
        <v>1.3165339882995764</v>
      </c>
      <c r="F224" s="11">
        <f t="shared" si="152"/>
        <v>0.80249125130965848</v>
      </c>
      <c r="G224" s="200">
        <f t="shared" si="150"/>
        <v>2.0639868439381592E-2</v>
      </c>
    </row>
    <row r="225" spans="1:7" x14ac:dyDescent="0.2">
      <c r="A225" t="str">
        <f t="shared" si="146"/>
        <v>53 Skilled construction and building trades</v>
      </c>
      <c r="B225" s="11">
        <v>4.0771457101846753</v>
      </c>
      <c r="C225" s="11">
        <v>4.461667609465696</v>
      </c>
      <c r="D225" s="11">
        <f t="shared" si="147"/>
        <v>0.38452189928102065</v>
      </c>
      <c r="E225" s="11">
        <v>2.0941181962596724</v>
      </c>
      <c r="F225" s="11">
        <f t="shared" ref="F225" si="153">SUM(D225:E225)</f>
        <v>2.4786400955406931</v>
      </c>
      <c r="G225" s="200">
        <f t="shared" si="150"/>
        <v>2.8019120687232224E-2</v>
      </c>
    </row>
    <row r="226" spans="1:7" x14ac:dyDescent="0.2">
      <c r="A226" t="str">
        <f t="shared" si="146"/>
        <v>54 Textiles, printing and other skilled trades</v>
      </c>
      <c r="B226" s="11">
        <v>1.6422680995258392</v>
      </c>
      <c r="C226" s="11">
        <v>1.6656133117124499</v>
      </c>
      <c r="D226" s="11">
        <f t="shared" si="147"/>
        <v>2.3345212186610675E-2</v>
      </c>
      <c r="E226" s="11">
        <v>0.65609165285644899</v>
      </c>
      <c r="F226" s="11">
        <f t="shared" ref="F226" si="154">SUM(D226:E226)</f>
        <v>0.67943686504305967</v>
      </c>
      <c r="G226" s="200">
        <f t="shared" si="150"/>
        <v>2.2660770732490398E-2</v>
      </c>
    </row>
    <row r="227" spans="1:7" x14ac:dyDescent="0.2">
      <c r="A227" t="str">
        <f t="shared" si="146"/>
        <v>61 Caring personal service occupations</v>
      </c>
      <c r="B227" s="11">
        <v>6.2176257027737041</v>
      </c>
      <c r="C227" s="11">
        <v>5.4055364585301096</v>
      </c>
      <c r="D227" s="11">
        <f>C227-B227</f>
        <v>-0.81208924424359452</v>
      </c>
      <c r="E227" s="11">
        <v>3.2204673254476894</v>
      </c>
      <c r="F227" s="11">
        <f>SUM(D227:E227)</f>
        <v>2.4083780812040949</v>
      </c>
      <c r="G227" s="200">
        <f t="shared" si="150"/>
        <v>2.8215102749375331E-2</v>
      </c>
    </row>
    <row r="228" spans="1:7" x14ac:dyDescent="0.2">
      <c r="A228" t="str">
        <f t="shared" si="146"/>
        <v>62 Leisure, travel and related personal service occupations</v>
      </c>
      <c r="B228" s="11">
        <v>1.6551637185607722</v>
      </c>
      <c r="C228" s="11">
        <v>1.4270578787940884</v>
      </c>
      <c r="D228" s="11">
        <f t="shared" ref="D228:D234" si="155">C228-B228</f>
        <v>-0.22810583976668375</v>
      </c>
      <c r="E228" s="11">
        <v>0.78074420648140019</v>
      </c>
      <c r="F228" s="11">
        <f t="shared" ref="F228:F229" si="156">SUM(D228:E228)</f>
        <v>0.55263836671471644</v>
      </c>
      <c r="G228" s="200">
        <f t="shared" si="150"/>
        <v>2.6095998607931215E-2</v>
      </c>
    </row>
    <row r="229" spans="1:7" x14ac:dyDescent="0.2">
      <c r="A229" t="str">
        <f t="shared" si="146"/>
        <v>63 Community and civil enforcement occupations</v>
      </c>
      <c r="B229" s="11">
        <v>8.6392273216022317E-2</v>
      </c>
      <c r="C229" s="11">
        <v>7.4601408413573642E-2</v>
      </c>
      <c r="D229" s="11">
        <f t="shared" si="155"/>
        <v>-1.1790864802448675E-2</v>
      </c>
      <c r="E229" s="11">
        <v>3.3566190682933233E-2</v>
      </c>
      <c r="F229" s="11">
        <f t="shared" si="156"/>
        <v>2.1775325880484558E-2</v>
      </c>
      <c r="G229" s="200">
        <f t="shared" si="150"/>
        <v>2.2124346163717501E-2</v>
      </c>
    </row>
    <row r="230" spans="1:7" x14ac:dyDescent="0.2">
      <c r="A230" t="str">
        <f t="shared" si="146"/>
        <v>71 Sales occupations</v>
      </c>
      <c r="B230" s="11">
        <v>4.9639385322795357</v>
      </c>
      <c r="C230" s="11">
        <v>3.9291977249539651</v>
      </c>
      <c r="D230" s="11">
        <f t="shared" si="155"/>
        <v>-1.0347408073255706</v>
      </c>
      <c r="E230" s="11">
        <v>2.1433823659049493</v>
      </c>
      <c r="F230" s="11">
        <f t="shared" ref="F230:F231" si="157">SUM(D230:E230)</f>
        <v>1.1086415585793787</v>
      </c>
      <c r="G230" s="200">
        <f t="shared" si="150"/>
        <v>2.4216973181365953E-2</v>
      </c>
    </row>
    <row r="231" spans="1:7" x14ac:dyDescent="0.2">
      <c r="A231" t="str">
        <f t="shared" si="146"/>
        <v>72 Customer service occupations</v>
      </c>
      <c r="B231" s="11">
        <v>1.4858931425608946</v>
      </c>
      <c r="C231" s="11">
        <v>1.9232520287495927</v>
      </c>
      <c r="D231" s="11">
        <f t="shared" si="155"/>
        <v>0.43735888618869811</v>
      </c>
      <c r="E231" s="11">
        <v>0.91617392787039553</v>
      </c>
      <c r="F231" s="11">
        <f t="shared" si="157"/>
        <v>1.3535328140590936</v>
      </c>
      <c r="G231" s="200">
        <f t="shared" si="150"/>
        <v>3.2539092838881123E-2</v>
      </c>
    </row>
    <row r="232" spans="1:7" x14ac:dyDescent="0.2">
      <c r="A232" t="str">
        <f t="shared" si="146"/>
        <v>81 Process, plant and machine operatives</v>
      </c>
      <c r="B232" s="11">
        <v>3.900893669320078</v>
      </c>
      <c r="C232" s="11">
        <v>5.4419853181040843</v>
      </c>
      <c r="D232" s="11">
        <f t="shared" si="155"/>
        <v>1.5410916487840063</v>
      </c>
      <c r="E232" s="11">
        <v>2.2036051769835359</v>
      </c>
      <c r="F232" s="11">
        <f t="shared" ref="F232:F233" si="158">SUM(D232:E232)</f>
        <v>3.7446968257675421</v>
      </c>
      <c r="G232" s="200">
        <f t="shared" si="150"/>
        <v>3.0304808952762885E-2</v>
      </c>
    </row>
    <row r="233" spans="1:7" x14ac:dyDescent="0.2">
      <c r="A233" t="str">
        <f t="shared" si="146"/>
        <v>82 Transport and mobile machine drivers and operatives</v>
      </c>
      <c r="B233" s="11">
        <v>3.7149882737939866</v>
      </c>
      <c r="C233" s="11">
        <v>4.979914911372064</v>
      </c>
      <c r="D233" s="11">
        <f t="shared" si="155"/>
        <v>1.2649266375780774</v>
      </c>
      <c r="E233" s="11">
        <v>2.6632024354049104</v>
      </c>
      <c r="F233" s="11">
        <f t="shared" si="158"/>
        <v>3.9281290729829879</v>
      </c>
      <c r="G233" s="200">
        <f t="shared" si="150"/>
        <v>3.6691020649256112E-2</v>
      </c>
    </row>
    <row r="234" spans="1:7" x14ac:dyDescent="0.2">
      <c r="A234" t="str">
        <f t="shared" si="146"/>
        <v>91 Elementary trades and related occupations</v>
      </c>
      <c r="B234" s="11">
        <v>1.5335670849017988</v>
      </c>
      <c r="C234" s="11">
        <v>1.4969247929376861</v>
      </c>
      <c r="D234" s="11">
        <f t="shared" si="155"/>
        <v>-3.6642291964112728E-2</v>
      </c>
      <c r="E234" s="11">
        <v>0.58696150951580228</v>
      </c>
      <c r="F234" s="11">
        <f t="shared" ref="F234" si="159">SUM(D234:E234)</f>
        <v>0.55031921755168955</v>
      </c>
      <c r="G234" s="200">
        <f t="shared" si="150"/>
        <v>2.1839665410473552E-2</v>
      </c>
    </row>
    <row r="235" spans="1:7" x14ac:dyDescent="0.2">
      <c r="A235" t="str">
        <f t="shared" si="146"/>
        <v>92 Elementary administration and service occupations</v>
      </c>
      <c r="B235" s="11">
        <v>8.2507292485584856</v>
      </c>
      <c r="C235" s="11">
        <v>9.033900487065722</v>
      </c>
      <c r="D235" s="11">
        <f t="shared" ref="D235" si="160">C235-B235</f>
        <v>0.78317123850723647</v>
      </c>
      <c r="E235" s="11">
        <v>4.714255190081996</v>
      </c>
      <c r="F235" s="11">
        <f t="shared" ref="F235" si="161">SUM(D235:E235)</f>
        <v>5.4974264285892325</v>
      </c>
      <c r="G235" s="200">
        <f t="shared" ref="G235:G236" si="162">IF(B235&gt;0,(1+(E235/B235))^(1/($C$6-$B$6))-1,0)</f>
        <v>3.0588544934096351E-2</v>
      </c>
    </row>
    <row r="236" spans="1:7" x14ac:dyDescent="0.2">
      <c r="A236" t="str">
        <f t="shared" si="146"/>
        <v>All occupations</v>
      </c>
      <c r="B236" s="11">
        <f>SUM(B210:B235)</f>
        <v>69.136054266029433</v>
      </c>
      <c r="C236" s="11">
        <f t="shared" ref="C236:F236" si="163">SUM(C210:C235)</f>
        <v>65.552701213391288</v>
      </c>
      <c r="D236" s="11">
        <f t="shared" si="163"/>
        <v>-3.583353052638147</v>
      </c>
      <c r="E236" s="11">
        <f t="shared" si="163"/>
        <v>33.264625952154375</v>
      </c>
      <c r="F236" s="11">
        <f t="shared" si="163"/>
        <v>29.681272899516227</v>
      </c>
      <c r="G236" s="200">
        <f t="shared" si="162"/>
        <v>2.653371280362804E-2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2.5366272672817267</v>
      </c>
      <c r="C239" s="11">
        <v>1.5155293420716032</v>
      </c>
      <c r="D239" s="11">
        <f>C239-B239</f>
        <v>-1.0210979252101235</v>
      </c>
      <c r="E239" s="11">
        <v>0.86761201559957624</v>
      </c>
      <c r="F239" s="11">
        <f>SUM(D239:E239)</f>
        <v>-0.15348590961054731</v>
      </c>
      <c r="G239" s="200">
        <f>IF(B239&gt;0,(1+(E239/B239))^(1/($C$6-$B$6))-1,0)</f>
        <v>1.9805996927222402E-2</v>
      </c>
    </row>
    <row r="240" spans="1:7" x14ac:dyDescent="0.2">
      <c r="A240" t="str">
        <f t="shared" si="165"/>
        <v>12 Other managers and proprietors</v>
      </c>
      <c r="B240" s="11">
        <v>1.2660693289004086</v>
      </c>
      <c r="C240" s="11">
        <v>0.9868202609431086</v>
      </c>
      <c r="D240" s="11">
        <f t="shared" ref="D240:D255" si="166">C240-B240</f>
        <v>-0.27924906795729998</v>
      </c>
      <c r="E240" s="11">
        <v>0.59948687368885845</v>
      </c>
      <c r="F240" s="11">
        <f t="shared" ref="F240:F247" si="167">SUM(D240:E240)</f>
        <v>0.32023780573155847</v>
      </c>
      <c r="G240" s="200">
        <f t="shared" ref="G240:G242" si="168">IF(B240&gt;0,(1+(E240/B240))^(1/($C$6-$B$6))-1,0)</f>
        <v>2.6179631042851037E-2</v>
      </c>
    </row>
    <row r="241" spans="1:7" x14ac:dyDescent="0.2">
      <c r="A241" t="str">
        <f t="shared" si="165"/>
        <v>21 Science, research, engineering and technology professionals</v>
      </c>
      <c r="B241" s="11">
        <v>1.18300248772846</v>
      </c>
      <c r="C241" s="11">
        <v>0.7394920056499924</v>
      </c>
      <c r="D241" s="11">
        <f t="shared" si="166"/>
        <v>-0.44351048207846755</v>
      </c>
      <c r="E241" s="11">
        <v>0.2971821341610027</v>
      </c>
      <c r="F241" s="11">
        <f t="shared" si="167"/>
        <v>-0.14632834791746485</v>
      </c>
      <c r="G241" s="200">
        <f t="shared" si="168"/>
        <v>1.5052913276227153E-2</v>
      </c>
    </row>
    <row r="242" spans="1:7" x14ac:dyDescent="0.2">
      <c r="A242" t="str">
        <f t="shared" si="165"/>
        <v>22 Health professionals</v>
      </c>
      <c r="B242" s="11">
        <v>0.60893543334338418</v>
      </c>
      <c r="C242" s="11">
        <v>0.26421687153142809</v>
      </c>
      <c r="D242" s="11">
        <f t="shared" si="166"/>
        <v>-0.34471856181195609</v>
      </c>
      <c r="E242" s="11">
        <v>0.19539138594706373</v>
      </c>
      <c r="F242" s="11">
        <f t="shared" si="167"/>
        <v>-0.14932717586489236</v>
      </c>
      <c r="G242" s="200">
        <f t="shared" si="168"/>
        <v>1.8726070070240519E-2</v>
      </c>
    </row>
    <row r="243" spans="1:7" x14ac:dyDescent="0.2">
      <c r="A243" t="str">
        <f t="shared" si="165"/>
        <v>23 Teaching and other educational professionals</v>
      </c>
      <c r="B243" s="11">
        <v>0.3171083029406892</v>
      </c>
      <c r="C243" s="11">
        <v>0.16992901472372135</v>
      </c>
      <c r="D243" s="11">
        <f t="shared" si="166"/>
        <v>-0.14717928821696785</v>
      </c>
      <c r="E243" s="11">
        <v>0.11567508637780613</v>
      </c>
      <c r="F243" s="11">
        <f t="shared" si="167"/>
        <v>-3.1504201839161722E-2</v>
      </c>
      <c r="G243" s="200">
        <f>IF(B243&gt;0,(1+(E243/B243))^(1/($C$6-$B$6))-1,0)</f>
        <v>2.0949352461328452E-2</v>
      </c>
    </row>
    <row r="244" spans="1:7" x14ac:dyDescent="0.2">
      <c r="A244" t="str">
        <f t="shared" si="165"/>
        <v>24 Business, media and public service professionals</v>
      </c>
      <c r="B244" s="11">
        <v>1.2252326911383233</v>
      </c>
      <c r="C244" s="11">
        <v>0.75013162055098503</v>
      </c>
      <c r="D244" s="11">
        <f t="shared" si="166"/>
        <v>-0.4751010705873383</v>
      </c>
      <c r="E244" s="11">
        <v>0.40010019060564267</v>
      </c>
      <c r="F244" s="11">
        <f t="shared" si="167"/>
        <v>-7.5000879981695634E-2</v>
      </c>
      <c r="G244" s="200">
        <f t="shared" ref="G244:G263" si="169">IF(B244&gt;0,(1+(E244/B244))^(1/($C$6-$B$6))-1,0)</f>
        <v>1.9017360755110513E-2</v>
      </c>
    </row>
    <row r="245" spans="1:7" x14ac:dyDescent="0.2">
      <c r="A245" t="str">
        <f t="shared" si="165"/>
        <v>31 Science, engineering and technology associate professionals</v>
      </c>
      <c r="B245" s="11">
        <v>0.7713003490009025</v>
      </c>
      <c r="C245" s="11">
        <v>0.42954520770712618</v>
      </c>
      <c r="D245" s="11">
        <f t="shared" si="166"/>
        <v>-0.34175514129377632</v>
      </c>
      <c r="E245" s="11">
        <v>0.19406609943475917</v>
      </c>
      <c r="F245" s="11">
        <f t="shared" si="167"/>
        <v>-0.14768904185901716</v>
      </c>
      <c r="G245" s="200">
        <f>IF(B245&gt;0,(1+(E245/B245))^(1/($C$6-$B$6))-1,0)</f>
        <v>1.5074485174477736E-2</v>
      </c>
    </row>
    <row r="246" spans="1:7" x14ac:dyDescent="0.2">
      <c r="A246" t="str">
        <f t="shared" si="165"/>
        <v>32 Health and social care associate professionals</v>
      </c>
      <c r="B246" s="11">
        <v>0.29305580636964962</v>
      </c>
      <c r="C246" s="11">
        <v>0.13154456283330071</v>
      </c>
      <c r="D246" s="11">
        <f t="shared" si="166"/>
        <v>-0.16151124353634891</v>
      </c>
      <c r="E246" s="11">
        <v>8.9663321774420796E-2</v>
      </c>
      <c r="F246" s="11">
        <f t="shared" si="167"/>
        <v>-7.1847921761928113E-2</v>
      </c>
      <c r="G246" s="200">
        <f t="shared" si="169"/>
        <v>1.7955178109928749E-2</v>
      </c>
    </row>
    <row r="247" spans="1:7" x14ac:dyDescent="0.2">
      <c r="A247" t="str">
        <f t="shared" si="165"/>
        <v>33 Protective service occupations</v>
      </c>
      <c r="B247" s="11">
        <v>0.45304838677273457</v>
      </c>
      <c r="C247" s="11">
        <v>0.29620215023155261</v>
      </c>
      <c r="D247" s="11">
        <f t="shared" si="166"/>
        <v>-0.15684623654118196</v>
      </c>
      <c r="E247" s="11">
        <v>0.14324634007347523</v>
      </c>
      <c r="F247" s="11">
        <f t="shared" si="167"/>
        <v>-1.3599896467706735E-2</v>
      </c>
      <c r="G247" s="200">
        <f t="shared" si="169"/>
        <v>1.8484503222824245E-2</v>
      </c>
    </row>
    <row r="248" spans="1:7" x14ac:dyDescent="0.2">
      <c r="A248" t="str">
        <f t="shared" si="165"/>
        <v>34 Culture, media and sports occupations</v>
      </c>
      <c r="B248" s="11">
        <v>0.3356234930057142</v>
      </c>
      <c r="C248" s="11">
        <v>0.13568445408315907</v>
      </c>
      <c r="D248" s="11">
        <f t="shared" si="166"/>
        <v>-0.19993903892255513</v>
      </c>
      <c r="E248" s="11">
        <v>7.623312779099338E-2</v>
      </c>
      <c r="F248" s="11">
        <f t="shared" ref="F248:F249" si="170">SUM(D248:E248)</f>
        <v>-0.12370591113156175</v>
      </c>
      <c r="G248" s="200">
        <f t="shared" si="169"/>
        <v>1.3739214376019326E-2</v>
      </c>
    </row>
    <row r="249" spans="1:7" x14ac:dyDescent="0.2">
      <c r="A249" t="str">
        <f t="shared" si="165"/>
        <v>35 Business and public service associate professionals</v>
      </c>
      <c r="B249" s="11">
        <v>1.7952926776950933</v>
      </c>
      <c r="C249" s="11">
        <v>0.86134924663848011</v>
      </c>
      <c r="D249" s="11">
        <f t="shared" si="166"/>
        <v>-0.93394343105661315</v>
      </c>
      <c r="E249" s="11">
        <v>0.46200069416276723</v>
      </c>
      <c r="F249" s="11">
        <f t="shared" si="170"/>
        <v>-0.47194273689384592</v>
      </c>
      <c r="G249" s="200">
        <f t="shared" si="169"/>
        <v>1.5383690047269472E-2</v>
      </c>
    </row>
    <row r="250" spans="1:7" x14ac:dyDescent="0.2">
      <c r="A250" t="str">
        <f t="shared" si="165"/>
        <v>41 Administrative occupations</v>
      </c>
      <c r="B250" s="11">
        <v>3.5905802941546621</v>
      </c>
      <c r="C250" s="11">
        <v>0.96425510473337284</v>
      </c>
      <c r="D250" s="11">
        <f t="shared" si="166"/>
        <v>-2.6263251894212893</v>
      </c>
      <c r="E250" s="11">
        <v>0.80041477556998775</v>
      </c>
      <c r="F250" s="11">
        <f t="shared" ref="F250:F253" si="171">SUM(D250:E250)</f>
        <v>-1.8259104138513016</v>
      </c>
      <c r="G250" s="200">
        <f t="shared" si="169"/>
        <v>1.3506536005078118E-2</v>
      </c>
    </row>
    <row r="251" spans="1:7" x14ac:dyDescent="0.2">
      <c r="A251" t="str">
        <f t="shared" si="165"/>
        <v>42 Secretarial and related occupations</v>
      </c>
      <c r="B251" s="11">
        <v>1.2622751392357805</v>
      </c>
      <c r="C251" s="11">
        <v>0.21653799746135652</v>
      </c>
      <c r="D251" s="11">
        <f t="shared" si="166"/>
        <v>-1.0457371417744239</v>
      </c>
      <c r="E251" s="11">
        <v>0.32465746083804808</v>
      </c>
      <c r="F251" s="11">
        <f t="shared" si="171"/>
        <v>-0.72107968093637576</v>
      </c>
      <c r="G251" s="200">
        <f t="shared" si="169"/>
        <v>1.5376162673853111E-2</v>
      </c>
    </row>
    <row r="252" spans="1:7" x14ac:dyDescent="0.2">
      <c r="A252" t="str">
        <f t="shared" si="165"/>
        <v>51 Skilled agricultural and related trades</v>
      </c>
      <c r="B252" s="11">
        <v>1.101694273247481</v>
      </c>
      <c r="C252" s="11">
        <v>0.99640151113057851</v>
      </c>
      <c r="D252" s="11">
        <f t="shared" si="166"/>
        <v>-0.10529276211690253</v>
      </c>
      <c r="E252" s="11">
        <v>0.48600495136736072</v>
      </c>
      <c r="F252" s="11">
        <f t="shared" si="171"/>
        <v>0.38071218925045819</v>
      </c>
      <c r="G252" s="200">
        <f t="shared" si="169"/>
        <v>2.4661635549397376E-2</v>
      </c>
    </row>
    <row r="253" spans="1:7" x14ac:dyDescent="0.2">
      <c r="A253" t="str">
        <f t="shared" si="165"/>
        <v>52 Skilled metal, electrical and electronic trades</v>
      </c>
      <c r="B253" s="11">
        <v>1.8354009709159451</v>
      </c>
      <c r="C253" s="11">
        <v>0.8250334141026967</v>
      </c>
      <c r="D253" s="11">
        <f t="shared" si="166"/>
        <v>-1.0103675568132484</v>
      </c>
      <c r="E253" s="11">
        <v>0.46657524865484962</v>
      </c>
      <c r="F253" s="11">
        <f t="shared" si="171"/>
        <v>-0.54379230815839885</v>
      </c>
      <c r="G253" s="200">
        <f t="shared" si="169"/>
        <v>1.5214920046840552E-2</v>
      </c>
    </row>
    <row r="254" spans="1:7" x14ac:dyDescent="0.2">
      <c r="A254" t="str">
        <f t="shared" si="165"/>
        <v>53 Skilled construction and building trades</v>
      </c>
      <c r="B254" s="11">
        <v>1.9398401391559816</v>
      </c>
      <c r="C254" s="11">
        <v>1.2172410418299449</v>
      </c>
      <c r="D254" s="11">
        <f t="shared" si="166"/>
        <v>-0.72259909732603678</v>
      </c>
      <c r="E254" s="11">
        <v>0.6216245523852526</v>
      </c>
      <c r="F254" s="11">
        <f t="shared" ref="F254" si="172">SUM(D254:E254)</f>
        <v>-0.10097454494078417</v>
      </c>
      <c r="G254" s="200">
        <f t="shared" si="169"/>
        <v>1.8704353499872539E-2</v>
      </c>
    </row>
    <row r="255" spans="1:7" x14ac:dyDescent="0.2">
      <c r="A255" t="str">
        <f t="shared" si="165"/>
        <v>54 Textiles, printing and other skilled trades</v>
      </c>
      <c r="B255" s="11">
        <v>1.3551908301582818</v>
      </c>
      <c r="C255" s="11">
        <v>0.82768089287425872</v>
      </c>
      <c r="D255" s="11">
        <f t="shared" si="166"/>
        <v>-0.52750993728402307</v>
      </c>
      <c r="E255" s="11">
        <v>0.40539658558351965</v>
      </c>
      <c r="F255" s="11">
        <f t="shared" ref="F255" si="173">SUM(D255:E255)</f>
        <v>-0.12211335170050341</v>
      </c>
      <c r="G255" s="200">
        <f t="shared" si="169"/>
        <v>1.760010377978527E-2</v>
      </c>
    </row>
    <row r="256" spans="1:7" x14ac:dyDescent="0.2">
      <c r="A256" t="str">
        <f t="shared" si="165"/>
        <v>61 Caring personal service occupations</v>
      </c>
      <c r="B256" s="11">
        <v>1.0259079155198711</v>
      </c>
      <c r="C256" s="11">
        <v>0.59574507608522975</v>
      </c>
      <c r="D256" s="11">
        <f>C256-B256</f>
        <v>-0.4301628394346414</v>
      </c>
      <c r="E256" s="11">
        <v>0.24940051729667595</v>
      </c>
      <c r="F256" s="11">
        <f>SUM(D256:E256)</f>
        <v>-0.18076232213796545</v>
      </c>
      <c r="G256" s="200">
        <f t="shared" si="169"/>
        <v>1.4613079862745515E-2</v>
      </c>
    </row>
    <row r="257" spans="1:7" x14ac:dyDescent="0.2">
      <c r="A257" t="str">
        <f t="shared" si="165"/>
        <v>62 Leisure, travel and related personal service occupations</v>
      </c>
      <c r="B257" s="11">
        <v>1.0139704326860834</v>
      </c>
      <c r="C257" s="11">
        <v>0.62712082781760325</v>
      </c>
      <c r="D257" s="11">
        <f t="shared" ref="D257:D263" si="174">C257-B257</f>
        <v>-0.38684960486848019</v>
      </c>
      <c r="E257" s="11">
        <v>0.36342165525742398</v>
      </c>
      <c r="F257" s="11">
        <f t="shared" ref="F257:F258" si="175">SUM(D257:E257)</f>
        <v>-2.3427949611056209E-2</v>
      </c>
      <c r="G257" s="200">
        <f t="shared" si="169"/>
        <v>2.0631151197441966E-2</v>
      </c>
    </row>
    <row r="258" spans="1:7" x14ac:dyDescent="0.2">
      <c r="A258" t="str">
        <f t="shared" si="165"/>
        <v>63 Community and civil enforcement occupations</v>
      </c>
      <c r="B258" s="11">
        <v>6.9552090214965487E-2</v>
      </c>
      <c r="C258" s="11">
        <v>4.2290416576288882E-2</v>
      </c>
      <c r="D258" s="11">
        <f t="shared" si="174"/>
        <v>-2.7261673638676605E-2</v>
      </c>
      <c r="E258" s="11">
        <v>2.1002810126651981E-2</v>
      </c>
      <c r="F258" s="11">
        <f t="shared" si="175"/>
        <v>-6.258863512024624E-3</v>
      </c>
      <c r="G258" s="200">
        <f t="shared" si="169"/>
        <v>1.7747672953971172E-2</v>
      </c>
    </row>
    <row r="259" spans="1:7" x14ac:dyDescent="0.2">
      <c r="A259" t="str">
        <f t="shared" si="165"/>
        <v>71 Sales occupations</v>
      </c>
      <c r="B259" s="11">
        <v>3.1483274157279606</v>
      </c>
      <c r="C259" s="11">
        <v>0.99990979451058315</v>
      </c>
      <c r="D259" s="11">
        <f t="shared" si="174"/>
        <v>-2.1484176212173773</v>
      </c>
      <c r="E259" s="11">
        <v>0.74484123843656935</v>
      </c>
      <c r="F259" s="11">
        <f t="shared" ref="F259:F260" si="176">SUM(D259:E259)</f>
        <v>-1.4035763827808081</v>
      </c>
      <c r="G259" s="200">
        <f t="shared" si="169"/>
        <v>1.4257485926616242E-2</v>
      </c>
    </row>
    <row r="260" spans="1:7" x14ac:dyDescent="0.2">
      <c r="A260" t="str">
        <f t="shared" si="165"/>
        <v>72 Customer service occupations</v>
      </c>
      <c r="B260" s="11">
        <v>0.73261144737153738</v>
      </c>
      <c r="C260" s="11">
        <v>0.65831533462391256</v>
      </c>
      <c r="D260" s="11">
        <f t="shared" si="174"/>
        <v>-7.4296112747624821E-2</v>
      </c>
      <c r="E260" s="11">
        <v>0.25121911585626983</v>
      </c>
      <c r="F260" s="11">
        <f t="shared" si="176"/>
        <v>0.17692300310864501</v>
      </c>
      <c r="G260" s="200">
        <f t="shared" si="169"/>
        <v>1.9850329724822924E-2</v>
      </c>
    </row>
    <row r="261" spans="1:7" x14ac:dyDescent="0.2">
      <c r="A261" t="str">
        <f t="shared" si="165"/>
        <v>81 Process, plant and machine operatives</v>
      </c>
      <c r="B261" s="11">
        <v>3.0296714209585094</v>
      </c>
      <c r="C261" s="11">
        <v>1.5781001568339643</v>
      </c>
      <c r="D261" s="11">
        <f t="shared" si="174"/>
        <v>-1.4515712641245451</v>
      </c>
      <c r="E261" s="11">
        <v>0.9953492822359804</v>
      </c>
      <c r="F261" s="11">
        <f t="shared" ref="F261:F262" si="177">SUM(D261:E261)</f>
        <v>-0.45622198188856466</v>
      </c>
      <c r="G261" s="200">
        <f t="shared" si="169"/>
        <v>1.9118860998428744E-2</v>
      </c>
    </row>
    <row r="262" spans="1:7" x14ac:dyDescent="0.2">
      <c r="A262" t="str">
        <f t="shared" si="165"/>
        <v>82 Transport and mobile machine drivers and operatives</v>
      </c>
      <c r="B262" s="11">
        <v>3.1438513360046971</v>
      </c>
      <c r="C262" s="11">
        <v>2.2928340753415508</v>
      </c>
      <c r="D262" s="11">
        <f t="shared" si="174"/>
        <v>-0.85101726066314631</v>
      </c>
      <c r="E262" s="11">
        <v>1.2778050754922914</v>
      </c>
      <c r="F262" s="11">
        <f t="shared" si="177"/>
        <v>0.42678781482914507</v>
      </c>
      <c r="G262" s="200">
        <f t="shared" si="169"/>
        <v>2.299819178865703E-2</v>
      </c>
    </row>
    <row r="263" spans="1:7" x14ac:dyDescent="0.2">
      <c r="A263" t="str">
        <f t="shared" si="165"/>
        <v>91 Elementary trades and related occupations</v>
      </c>
      <c r="B263" s="11">
        <v>1.8488971633310907</v>
      </c>
      <c r="C263" s="11">
        <v>1.0827723205426714</v>
      </c>
      <c r="D263" s="11">
        <f t="shared" si="174"/>
        <v>-0.7661248427884193</v>
      </c>
      <c r="E263" s="11">
        <v>0.54092675491391773</v>
      </c>
      <c r="F263" s="11">
        <f t="shared" ref="F263" si="178">SUM(D263:E263)</f>
        <v>-0.22519808787450157</v>
      </c>
      <c r="G263" s="200">
        <f t="shared" si="169"/>
        <v>1.7255882228085495E-2</v>
      </c>
    </row>
    <row r="264" spans="1:7" x14ac:dyDescent="0.2">
      <c r="A264" t="str">
        <f t="shared" si="165"/>
        <v>92 Elementary administration and service occupations</v>
      </c>
      <c r="B264" s="11">
        <v>6.6900136858001202</v>
      </c>
      <c r="C264" s="11">
        <v>4.0507009762116004</v>
      </c>
      <c r="D264" s="11">
        <f t="shared" ref="D264" si="179">C264-B264</f>
        <v>-2.6393127095885198</v>
      </c>
      <c r="E264" s="11">
        <v>2.3043685564397798</v>
      </c>
      <c r="F264" s="11">
        <f>SUM(D264:E264)</f>
        <v>-0.33494415314874004</v>
      </c>
      <c r="G264" s="200">
        <f t="shared" ref="G264:G265" si="180">IF(B264&gt;0,(1+(E264/B264))^(1/($C$6-$B$6))-1,0)</f>
        <v>1.9928252857126072E-2</v>
      </c>
    </row>
    <row r="265" spans="1:7" x14ac:dyDescent="0.2">
      <c r="A265" t="str">
        <f t="shared" si="165"/>
        <v>All occupations</v>
      </c>
      <c r="B265" s="11">
        <f>SUM(B239:B264)</f>
        <v>42.573080778660042</v>
      </c>
      <c r="C265" s="11">
        <f t="shared" ref="C265:F265" si="181">SUM(C239:C264)</f>
        <v>23.255383677640069</v>
      </c>
      <c r="D265" s="11">
        <f t="shared" si="181"/>
        <v>-19.317697101019988</v>
      </c>
      <c r="E265" s="11">
        <f t="shared" si="181"/>
        <v>13.293665850070946</v>
      </c>
      <c r="F265" s="11">
        <f t="shared" si="181"/>
        <v>-6.0240312509490384</v>
      </c>
      <c r="G265" s="200">
        <f t="shared" si="180"/>
        <v>1.8281577817201411E-2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0.79924006943369341</v>
      </c>
      <c r="C268" s="11">
        <v>0.39723915797971809</v>
      </c>
      <c r="D268" s="11">
        <f>C268-B268</f>
        <v>-0.40200091145397532</v>
      </c>
      <c r="E268" s="11">
        <v>0.16962397626122003</v>
      </c>
      <c r="F268" s="11">
        <f>SUM(D268:E268)</f>
        <v>-0.23237693519275529</v>
      </c>
      <c r="G268" s="200">
        <f>IF(B268&gt;0,(1+(E268/B268))^(1/($C$6-$B$6))-1,0)</f>
        <v>1.2913531060957828E-2</v>
      </c>
    </row>
    <row r="269" spans="1:7" x14ac:dyDescent="0.2">
      <c r="A269" t="str">
        <f t="shared" si="183"/>
        <v>12 Other managers and proprietors</v>
      </c>
      <c r="B269" s="11">
        <v>0.60687488790853239</v>
      </c>
      <c r="C269" s="11">
        <v>0.42366475260144398</v>
      </c>
      <c r="D269" s="11">
        <f t="shared" ref="D269:D284" si="184">C269-B269</f>
        <v>-0.18321013530708841</v>
      </c>
      <c r="E269" s="11">
        <v>0.19590834726885337</v>
      </c>
      <c r="F269" s="11">
        <f t="shared" ref="F269:F276" si="185">SUM(D269:E269)</f>
        <v>1.269821196176496E-2</v>
      </c>
      <c r="G269" s="200">
        <f t="shared" ref="G269:G271" si="186">IF(B269&gt;0,(1+(E269/B269))^(1/($C$6-$B$6))-1,0)</f>
        <v>1.8825817912876852E-2</v>
      </c>
    </row>
    <row r="270" spans="1:7" x14ac:dyDescent="0.2">
      <c r="A270" t="str">
        <f t="shared" si="183"/>
        <v>21 Science, research, engineering and technology professionals</v>
      </c>
      <c r="B270" s="11">
        <v>0.47507914367417986</v>
      </c>
      <c r="C270" s="11">
        <v>0.29200401581560459</v>
      </c>
      <c r="D270" s="11">
        <f t="shared" si="184"/>
        <v>-0.18307512785857527</v>
      </c>
      <c r="E270" s="11">
        <v>0.11045426074118175</v>
      </c>
      <c r="F270" s="11">
        <f t="shared" si="185"/>
        <v>-7.2620867117393517E-2</v>
      </c>
      <c r="G270" s="200">
        <f t="shared" si="186"/>
        <v>1.4033682141795678E-2</v>
      </c>
    </row>
    <row r="271" spans="1:7" x14ac:dyDescent="0.2">
      <c r="A271" t="str">
        <f t="shared" si="183"/>
        <v>22 Health professionals</v>
      </c>
      <c r="B271" s="11">
        <v>0.20533271191403535</v>
      </c>
      <c r="C271" s="11">
        <v>0.22710077995616207</v>
      </c>
      <c r="D271" s="11">
        <f t="shared" si="184"/>
        <v>2.176806804212672E-2</v>
      </c>
      <c r="E271" s="11">
        <v>9.2721158473359683E-2</v>
      </c>
      <c r="F271" s="11">
        <f t="shared" si="185"/>
        <v>0.1144892265154864</v>
      </c>
      <c r="G271" s="200">
        <f t="shared" si="186"/>
        <v>2.5153994307111072E-2</v>
      </c>
    </row>
    <row r="272" spans="1:7" x14ac:dyDescent="0.2">
      <c r="A272" t="str">
        <f t="shared" si="183"/>
        <v>23 Teaching and other educational professionals</v>
      </c>
      <c r="B272" s="11">
        <v>0.16070624069495193</v>
      </c>
      <c r="C272" s="11">
        <v>0.11701797543032359</v>
      </c>
      <c r="D272" s="11">
        <f t="shared" si="184"/>
        <v>-4.3688265264628337E-2</v>
      </c>
      <c r="E272" s="11">
        <v>5.7310861623459913E-2</v>
      </c>
      <c r="F272" s="11">
        <f t="shared" si="185"/>
        <v>1.3622596358831576E-2</v>
      </c>
      <c r="G272" s="200">
        <f>IF(B272&gt;0,(1+(E272/B272))^(1/($C$6-$B$6))-1,0)</f>
        <v>2.0541151149555237E-2</v>
      </c>
    </row>
    <row r="273" spans="1:7" x14ac:dyDescent="0.2">
      <c r="A273" t="str">
        <f t="shared" si="183"/>
        <v>24 Business, media and public service professionals</v>
      </c>
      <c r="B273" s="11">
        <v>0.47733672706715946</v>
      </c>
      <c r="C273" s="11">
        <v>0.28371228773245205</v>
      </c>
      <c r="D273" s="11">
        <f t="shared" si="184"/>
        <v>-0.19362443933470741</v>
      </c>
      <c r="E273" s="11">
        <v>0.12828619220985146</v>
      </c>
      <c r="F273" s="11">
        <f t="shared" si="185"/>
        <v>-6.5338247124855947E-2</v>
      </c>
      <c r="G273" s="200">
        <f t="shared" ref="G273" si="187">IF(B273&gt;0,(1+(E273/B273))^(1/($C$6-$B$6))-1,0)</f>
        <v>1.5995606895106373E-2</v>
      </c>
    </row>
    <row r="274" spans="1:7" x14ac:dyDescent="0.2">
      <c r="A274" t="str">
        <f t="shared" si="183"/>
        <v>31 Science, engineering and technology associate professionals</v>
      </c>
      <c r="B274" s="11">
        <v>0.26988863439401889</v>
      </c>
      <c r="C274" s="11">
        <v>0.25279134578174245</v>
      </c>
      <c r="D274" s="11">
        <f t="shared" si="184"/>
        <v>-1.709728861227644E-2</v>
      </c>
      <c r="E274" s="11">
        <v>8.9817936872474025E-2</v>
      </c>
      <c r="F274" s="11">
        <f t="shared" si="185"/>
        <v>7.2720648260197585E-2</v>
      </c>
      <c r="G274" s="200">
        <f>IF(B274&gt;0,(1+(E274/B274))^(1/($C$6-$B$6))-1,0)</f>
        <v>1.9336522356049546E-2</v>
      </c>
    </row>
    <row r="275" spans="1:7" x14ac:dyDescent="0.2">
      <c r="A275" t="str">
        <f t="shared" si="183"/>
        <v>32 Health and social care associate professionals</v>
      </c>
      <c r="B275" s="11">
        <v>8.4303232551248206E-2</v>
      </c>
      <c r="C275" s="11">
        <v>6.2061936195545106E-2</v>
      </c>
      <c r="D275" s="11">
        <f t="shared" si="184"/>
        <v>-2.22412963557031E-2</v>
      </c>
      <c r="E275" s="11">
        <v>2.7190427052670427E-2</v>
      </c>
      <c r="F275" s="11">
        <f t="shared" si="185"/>
        <v>4.9491306969673271E-3</v>
      </c>
      <c r="G275" s="200">
        <f t="shared" ref="G275:G292" si="188">IF(B275&gt;0,(1+(E275/B275))^(1/($C$6-$B$6))-1,0)</f>
        <v>1.8811244409634664E-2</v>
      </c>
    </row>
    <row r="276" spans="1:7" x14ac:dyDescent="0.2">
      <c r="A276" t="str">
        <f t="shared" si="183"/>
        <v>33 Protective service occupations</v>
      </c>
      <c r="B276" s="11">
        <v>0.10412519026707506</v>
      </c>
      <c r="C276" s="11">
        <v>7.1350919593229048E-2</v>
      </c>
      <c r="D276" s="11">
        <f t="shared" si="184"/>
        <v>-3.2774270673846015E-2</v>
      </c>
      <c r="E276" s="11">
        <v>1.9356905139790381E-2</v>
      </c>
      <c r="F276" s="11">
        <f t="shared" si="185"/>
        <v>-1.3417365534055634E-2</v>
      </c>
      <c r="G276" s="200">
        <f t="shared" si="188"/>
        <v>1.143166381280003E-2</v>
      </c>
    </row>
    <row r="277" spans="1:7" x14ac:dyDescent="0.2">
      <c r="A277" t="str">
        <f t="shared" si="183"/>
        <v>34 Culture, media and sports occupations</v>
      </c>
      <c r="B277" s="11">
        <v>0.21225830651614214</v>
      </c>
      <c r="C277" s="11">
        <v>0.10476780206592209</v>
      </c>
      <c r="D277" s="11">
        <f t="shared" si="184"/>
        <v>-0.10749050445022004</v>
      </c>
      <c r="E277" s="11">
        <v>4.8519131380625927E-2</v>
      </c>
      <c r="F277" s="11">
        <f t="shared" ref="F277:F278" si="189">SUM(D277:E277)</f>
        <v>-5.8971373069594116E-2</v>
      </c>
      <c r="G277" s="200">
        <f t="shared" si="188"/>
        <v>1.3818833157777322E-2</v>
      </c>
    </row>
    <row r="278" spans="1:7" x14ac:dyDescent="0.2">
      <c r="A278" t="str">
        <f t="shared" si="183"/>
        <v>35 Business and public service associate professionals</v>
      </c>
      <c r="B278" s="11">
        <v>0.68087586552418089</v>
      </c>
      <c r="C278" s="11">
        <v>0.43148469834334385</v>
      </c>
      <c r="D278" s="11">
        <f t="shared" si="184"/>
        <v>-0.24939116718083704</v>
      </c>
      <c r="E278" s="11">
        <v>0.15817174618909069</v>
      </c>
      <c r="F278" s="11">
        <f t="shared" si="189"/>
        <v>-9.1219420991746347E-2</v>
      </c>
      <c r="G278" s="200">
        <f t="shared" si="188"/>
        <v>1.4023245783377325E-2</v>
      </c>
    </row>
    <row r="279" spans="1:7" x14ac:dyDescent="0.2">
      <c r="A279" t="str">
        <f t="shared" si="183"/>
        <v>41 Administrative occupations</v>
      </c>
      <c r="B279" s="11">
        <v>1.5022842814879576</v>
      </c>
      <c r="C279" s="11">
        <v>0.72114782215105011</v>
      </c>
      <c r="D279" s="11">
        <f t="shared" si="184"/>
        <v>-0.78113645933690745</v>
      </c>
      <c r="E279" s="11">
        <v>0.31366544009527553</v>
      </c>
      <c r="F279" s="11">
        <f t="shared" ref="F279:F282" si="190">SUM(D279:E279)</f>
        <v>-0.46747101924163192</v>
      </c>
      <c r="G279" s="200">
        <f t="shared" si="188"/>
        <v>1.2721693551450919E-2</v>
      </c>
    </row>
    <row r="280" spans="1:7" x14ac:dyDescent="0.2">
      <c r="A280" t="str">
        <f t="shared" si="183"/>
        <v>42 Secretarial and related occupations</v>
      </c>
      <c r="B280" s="11">
        <v>0.52140143041058518</v>
      </c>
      <c r="C280" s="11">
        <v>0.39221447320587338</v>
      </c>
      <c r="D280" s="11">
        <f t="shared" si="184"/>
        <v>-0.12918695720471179</v>
      </c>
      <c r="E280" s="11">
        <v>0.18742096145428563</v>
      </c>
      <c r="F280" s="11">
        <f t="shared" si="190"/>
        <v>5.823400424957384E-2</v>
      </c>
      <c r="G280" s="200">
        <f t="shared" si="188"/>
        <v>2.0683311603953536E-2</v>
      </c>
    </row>
    <row r="281" spans="1:7" x14ac:dyDescent="0.2">
      <c r="A281" t="str">
        <f t="shared" si="183"/>
        <v>51 Skilled agricultural and related trades</v>
      </c>
      <c r="B281" s="11">
        <v>1.1508292108441525</v>
      </c>
      <c r="C281" s="11">
        <v>0.29946926692896353</v>
      </c>
      <c r="D281" s="11">
        <f t="shared" si="184"/>
        <v>-0.85135994391518888</v>
      </c>
      <c r="E281" s="11">
        <v>0.24135015414538064</v>
      </c>
      <c r="F281" s="11">
        <f t="shared" si="190"/>
        <v>-0.61000978976980824</v>
      </c>
      <c r="G281" s="200">
        <f t="shared" si="188"/>
        <v>1.2773403289750185E-2</v>
      </c>
    </row>
    <row r="282" spans="1:7" x14ac:dyDescent="0.2">
      <c r="A282" t="str">
        <f t="shared" si="183"/>
        <v>52 Skilled metal, electrical and electronic trades</v>
      </c>
      <c r="B282" s="11">
        <v>0.96716768775021689</v>
      </c>
      <c r="C282" s="11">
        <v>0.39911543608997213</v>
      </c>
      <c r="D282" s="11">
        <f t="shared" si="184"/>
        <v>-0.56805225166024476</v>
      </c>
      <c r="E282" s="11">
        <v>0.2038835901380058</v>
      </c>
      <c r="F282" s="11">
        <f t="shared" si="190"/>
        <v>-0.36416866152223892</v>
      </c>
      <c r="G282" s="200">
        <f t="shared" si="188"/>
        <v>1.2834008750242321E-2</v>
      </c>
    </row>
    <row r="283" spans="1:7" x14ac:dyDescent="0.2">
      <c r="A283" t="str">
        <f t="shared" si="183"/>
        <v>53 Skilled construction and building trades</v>
      </c>
      <c r="B283" s="11">
        <v>1.4505376255973124</v>
      </c>
      <c r="C283" s="11">
        <v>0.14139338121815564</v>
      </c>
      <c r="D283" s="11">
        <f t="shared" si="184"/>
        <v>-1.3091442443791568</v>
      </c>
      <c r="E283" s="11">
        <v>0.18019679674576924</v>
      </c>
      <c r="F283" s="11">
        <f t="shared" ref="F283" si="191">SUM(D283:E283)</f>
        <v>-1.1289474476333876</v>
      </c>
      <c r="G283" s="200">
        <f t="shared" si="188"/>
        <v>7.8369638422837173E-3</v>
      </c>
    </row>
    <row r="284" spans="1:7" x14ac:dyDescent="0.2">
      <c r="A284" t="str">
        <f t="shared" si="183"/>
        <v>54 Textiles, printing and other skilled trades</v>
      </c>
      <c r="B284" s="11">
        <v>0.92130691865700354</v>
      </c>
      <c r="C284" s="11">
        <v>0.3785745188312663</v>
      </c>
      <c r="D284" s="11">
        <f t="shared" si="184"/>
        <v>-0.54273239982573718</v>
      </c>
      <c r="E284" s="11">
        <v>0.16977345558999327</v>
      </c>
      <c r="F284" s="11">
        <f t="shared" ref="F284" si="192">SUM(D284:E284)</f>
        <v>-0.37295894423574394</v>
      </c>
      <c r="G284" s="200">
        <f t="shared" si="188"/>
        <v>1.1339168321802262E-2</v>
      </c>
    </row>
    <row r="285" spans="1:7" x14ac:dyDescent="0.2">
      <c r="A285" t="str">
        <f t="shared" si="183"/>
        <v>61 Caring personal service occupations</v>
      </c>
      <c r="B285" s="11">
        <v>0.37369383537897988</v>
      </c>
      <c r="C285" s="11">
        <v>0.21931719787320461</v>
      </c>
      <c r="D285" s="11">
        <f>C285-B285</f>
        <v>-0.15437663750577527</v>
      </c>
      <c r="E285" s="11">
        <v>8.3942007536207092E-2</v>
      </c>
      <c r="F285" s="11">
        <f>SUM(D285:E285)</f>
        <v>-7.0434629969568174E-2</v>
      </c>
      <c r="G285" s="200">
        <f t="shared" si="188"/>
        <v>1.360078888491012E-2</v>
      </c>
    </row>
    <row r="286" spans="1:7" x14ac:dyDescent="0.2">
      <c r="A286" t="str">
        <f t="shared" si="183"/>
        <v>62 Leisure, travel and related personal service occupations</v>
      </c>
      <c r="B286" s="11">
        <v>0.53061539518639134</v>
      </c>
      <c r="C286" s="11">
        <v>0.22287590651693315</v>
      </c>
      <c r="D286" s="11">
        <f t="shared" ref="D286:D292" si="193">C286-B286</f>
        <v>-0.30773948866945822</v>
      </c>
      <c r="E286" s="11">
        <v>0.10186299456444163</v>
      </c>
      <c r="F286" s="11">
        <f t="shared" ref="F286:F287" si="194">SUM(D286:E286)</f>
        <v>-0.20587649410501657</v>
      </c>
      <c r="G286" s="200">
        <f t="shared" si="188"/>
        <v>1.1776037792191829E-2</v>
      </c>
    </row>
    <row r="287" spans="1:7" x14ac:dyDescent="0.2">
      <c r="A287" t="str">
        <f t="shared" si="183"/>
        <v>63 Community and civil enforcement occupations</v>
      </c>
      <c r="B287" s="11">
        <v>3.2799042944056229E-2</v>
      </c>
      <c r="C287" s="11">
        <v>7.5431384768136784E-3</v>
      </c>
      <c r="D287" s="11">
        <f t="shared" si="193"/>
        <v>-2.5255904467242553E-2</v>
      </c>
      <c r="E287" s="11">
        <v>3.566848658672715E-3</v>
      </c>
      <c r="F287" s="11">
        <f t="shared" si="194"/>
        <v>-2.1689055808569838E-2</v>
      </c>
      <c r="G287" s="200">
        <f t="shared" si="188"/>
        <v>6.9058666152597148E-3</v>
      </c>
    </row>
    <row r="288" spans="1:7" x14ac:dyDescent="0.2">
      <c r="A288" t="str">
        <f t="shared" si="183"/>
        <v>71 Sales occupations</v>
      </c>
      <c r="B288" s="11">
        <v>1.9390736434200169</v>
      </c>
      <c r="C288" s="11">
        <v>0.52446651951044909</v>
      </c>
      <c r="D288" s="11">
        <f t="shared" si="193"/>
        <v>-1.4146071239095677</v>
      </c>
      <c r="E288" s="11">
        <v>0.25848275579590546</v>
      </c>
      <c r="F288" s="11">
        <f t="shared" ref="F288:F289" si="195">SUM(D288:E288)</f>
        <v>-1.1561243681136621</v>
      </c>
      <c r="G288" s="200">
        <f t="shared" si="188"/>
        <v>8.3772719153047959E-3</v>
      </c>
    </row>
    <row r="289" spans="1:7" x14ac:dyDescent="0.2">
      <c r="A289" t="str">
        <f t="shared" si="183"/>
        <v>72 Customer service occupations</v>
      </c>
      <c r="B289" s="11">
        <v>0.42015171604309043</v>
      </c>
      <c r="C289" s="11">
        <v>0.42906406686984283</v>
      </c>
      <c r="D289" s="11">
        <f t="shared" si="193"/>
        <v>8.9123508267524021E-3</v>
      </c>
      <c r="E289" s="11">
        <v>0.14936653285584142</v>
      </c>
      <c r="F289" s="11">
        <f t="shared" si="195"/>
        <v>0.15827888368259382</v>
      </c>
      <c r="G289" s="200">
        <f t="shared" si="188"/>
        <v>2.0485332278896928E-2</v>
      </c>
    </row>
    <row r="290" spans="1:7" x14ac:dyDescent="0.2">
      <c r="A290" t="str">
        <f t="shared" si="183"/>
        <v>81 Process, plant and machine operatives</v>
      </c>
      <c r="B290" s="11">
        <v>1.8782021237310087</v>
      </c>
      <c r="C290" s="11">
        <v>0.32346754912714076</v>
      </c>
      <c r="D290" s="11">
        <f t="shared" si="193"/>
        <v>-1.5547345746038679</v>
      </c>
      <c r="E290" s="11">
        <v>0.20486463810502334</v>
      </c>
      <c r="F290" s="11">
        <f t="shared" ref="F290:F291" si="196">SUM(D290:E290)</f>
        <v>-1.3498699364988445</v>
      </c>
      <c r="G290" s="200">
        <f t="shared" si="188"/>
        <v>6.9256193101270291E-3</v>
      </c>
    </row>
    <row r="291" spans="1:7" x14ac:dyDescent="0.2">
      <c r="A291" t="str">
        <f t="shared" si="183"/>
        <v>82 Transport and mobile machine drivers and operatives</v>
      </c>
      <c r="B291" s="11">
        <v>2.2287857539889844</v>
      </c>
      <c r="C291" s="11">
        <v>0.73572627602945584</v>
      </c>
      <c r="D291" s="11">
        <f t="shared" si="193"/>
        <v>-1.4930594779595285</v>
      </c>
      <c r="E291" s="11">
        <v>0.5441689993165375</v>
      </c>
      <c r="F291" s="11">
        <f t="shared" si="196"/>
        <v>-0.94889047864299103</v>
      </c>
      <c r="G291" s="200">
        <f t="shared" si="188"/>
        <v>1.4670336209744006E-2</v>
      </c>
    </row>
    <row r="292" spans="1:7" x14ac:dyDescent="0.2">
      <c r="A292" t="str">
        <f t="shared" si="183"/>
        <v>91 Elementary trades and related occupations</v>
      </c>
      <c r="B292" s="11">
        <v>1.4231592943126126</v>
      </c>
      <c r="C292" s="11">
        <v>0.57522894608547193</v>
      </c>
      <c r="D292" s="11">
        <f t="shared" si="193"/>
        <v>-0.84793034822714064</v>
      </c>
      <c r="E292" s="11">
        <v>0.27440709678127001</v>
      </c>
      <c r="F292" s="11">
        <f t="shared" ref="F292" si="197">SUM(D292:E292)</f>
        <v>-0.57352325144587057</v>
      </c>
      <c r="G292" s="200">
        <f t="shared" si="188"/>
        <v>1.1823783799661092E-2</v>
      </c>
    </row>
    <row r="293" spans="1:7" x14ac:dyDescent="0.2">
      <c r="A293" t="str">
        <f t="shared" si="183"/>
        <v>92 Elementary administration and service occupations</v>
      </c>
      <c r="B293" s="11">
        <v>4.2340748478875119</v>
      </c>
      <c r="C293" s="11">
        <v>1.5919026243241141</v>
      </c>
      <c r="D293" s="11">
        <f t="shared" ref="D293" si="198">C293-B293</f>
        <v>-2.6421722235633975</v>
      </c>
      <c r="E293" s="11">
        <v>0.74575407928362558</v>
      </c>
      <c r="F293" s="11">
        <f t="shared" ref="F293" si="199">SUM(D293:E293)</f>
        <v>-1.8964181442797718</v>
      </c>
      <c r="G293" s="200">
        <f t="shared" ref="G293:G294" si="200">IF(B293&gt;0,(1+(E293/B293))^(1/($C$6-$B$6))-1,0)</f>
        <v>1.0874076841690394E-2</v>
      </c>
    </row>
    <row r="294" spans="1:7" x14ac:dyDescent="0.2">
      <c r="A294" s="24" t="str">
        <f t="shared" si="183"/>
        <v>All occupations</v>
      </c>
      <c r="B294" s="34">
        <f>SUM(B268:B293)</f>
        <v>23.650103817585098</v>
      </c>
      <c r="C294" s="34">
        <f t="shared" ref="C294:F294" si="201">SUM(C268:C293)</f>
        <v>9.6247027947341923</v>
      </c>
      <c r="D294" s="34">
        <f t="shared" si="201"/>
        <v>-14.025401022850904</v>
      </c>
      <c r="E294" s="34">
        <f t="shared" si="201"/>
        <v>4.7600672942788123</v>
      </c>
      <c r="F294" s="34">
        <f t="shared" si="201"/>
        <v>-9.2653337285720916</v>
      </c>
      <c r="G294" s="234">
        <f t="shared" si="200"/>
        <v>1.2300348891016055E-2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The Marches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-0.7058201105102242</v>
      </c>
      <c r="Q7" s="11">
        <f>'Occ T1'!J16</f>
        <v>16.235249588051499</v>
      </c>
    </row>
    <row r="8" spans="1:17" x14ac:dyDescent="0.2">
      <c r="O8" t="str">
        <f>name!E11</f>
        <v>Process, plant and machine operatives</v>
      </c>
      <c r="P8" s="11">
        <f>'Occ T1'!H15</f>
        <v>3.9001927273801016</v>
      </c>
      <c r="Q8" s="11">
        <f>'Occ T1'!J15</f>
        <v>17.508732156883177</v>
      </c>
    </row>
    <row r="9" spans="1:17" x14ac:dyDescent="0.2">
      <c r="O9" t="str">
        <f>name!E10</f>
        <v>Sales and customer service occupations</v>
      </c>
      <c r="P9" s="11">
        <f>'Occ T1'!H14</f>
        <v>1.0673179706052842</v>
      </c>
      <c r="Q9" s="11">
        <f>'Occ T1'!J14</f>
        <v>13.339106624584726</v>
      </c>
    </row>
    <row r="10" spans="1:17" x14ac:dyDescent="0.2">
      <c r="O10" t="str">
        <f>name!E9</f>
        <v>Caring, leisure and other service occupations</v>
      </c>
      <c r="P10" s="11">
        <f>'Occ T1'!H13</f>
        <v>5.3089398634961427</v>
      </c>
      <c r="Q10" s="11">
        <f>'Occ T1'!J13</f>
        <v>24.770931492596112</v>
      </c>
    </row>
    <row r="11" spans="1:17" x14ac:dyDescent="0.2">
      <c r="O11" t="str">
        <f>name!E8</f>
        <v>Skilled trades occupations</v>
      </c>
      <c r="P11" s="11">
        <f>'Occ T1'!H12</f>
        <v>-2.5587759893258806</v>
      </c>
      <c r="Q11" s="11">
        <f>'Occ T1'!J12</f>
        <v>14.458867160395751</v>
      </c>
    </row>
    <row r="12" spans="1:17" x14ac:dyDescent="0.2">
      <c r="O12" t="str">
        <f>name!E7</f>
        <v>Administrative and secretarial occupations</v>
      </c>
      <c r="P12" s="11">
        <f>'Occ T1'!H11</f>
        <v>-5.0044775724514992</v>
      </c>
      <c r="Q12" s="11">
        <f>'Occ T1'!J11</f>
        <v>13.763106094477791</v>
      </c>
    </row>
    <row r="13" spans="1:17" x14ac:dyDescent="0.2">
      <c r="O13" t="str">
        <f>name!E6</f>
        <v>Associate professional occupations</v>
      </c>
      <c r="P13" s="11">
        <f>'Occ T1'!H10</f>
        <v>2.8098106826258515</v>
      </c>
      <c r="Q13" s="11">
        <f>'Occ T1'!J10</f>
        <v>22.917468302433491</v>
      </c>
    </row>
    <row r="14" spans="1:17" x14ac:dyDescent="0.2">
      <c r="O14" t="str">
        <f>name!E5</f>
        <v>Professional occupations</v>
      </c>
      <c r="P14" s="11">
        <f>'Occ T1'!H9</f>
        <v>15.35951786925618</v>
      </c>
      <c r="Q14" s="11">
        <f>'Occ T1'!J9</f>
        <v>52.554238550966588</v>
      </c>
    </row>
    <row r="15" spans="1:17" x14ac:dyDescent="0.2">
      <c r="O15" t="str">
        <f>name!E4</f>
        <v>Managers, directors and senior officials</v>
      </c>
      <c r="P15" s="11">
        <f>'Occ T1'!H8</f>
        <v>6.1802945589236487</v>
      </c>
      <c r="Q15" s="11">
        <f>'Occ T1'!J8</f>
        <v>25.817214690820453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The Marches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1.1032704230612964</v>
      </c>
      <c r="Q37" s="11">
        <f>'Occ T2'!J8</f>
        <v>13.102079332510355</v>
      </c>
    </row>
    <row r="38" spans="1:17" x14ac:dyDescent="0.2">
      <c r="O38" s="10" t="str">
        <f>name!D5</f>
        <v>12 Other managers and proprietors</v>
      </c>
      <c r="P38" s="11">
        <f>'Occ T2'!H9</f>
        <v>5.0770241358623576</v>
      </c>
      <c r="Q38" s="11">
        <f>'Occ T2'!J9</f>
        <v>12.715135358310103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3.4344430724012334</v>
      </c>
      <c r="Q39" s="11">
        <f>'Occ T2'!J10</f>
        <v>11.399166360877846</v>
      </c>
    </row>
    <row r="40" spans="1:17" x14ac:dyDescent="0.2">
      <c r="O40" s="10" t="str">
        <f>name!D7</f>
        <v>22 Health professionals</v>
      </c>
      <c r="P40" s="11">
        <f>'Occ T2'!H11</f>
        <v>3.1298622295366627</v>
      </c>
      <c r="Q40" s="11">
        <f>'Occ T2'!J11</f>
        <v>13.086911324085264</v>
      </c>
    </row>
    <row r="41" spans="1:17" x14ac:dyDescent="0.2">
      <c r="O41" s="10" t="str">
        <f>name!D8</f>
        <v>23 Teaching and other educational professionals</v>
      </c>
      <c r="P41" s="11">
        <f>'Occ T2'!H12</f>
        <v>2.8238778102140323</v>
      </c>
      <c r="Q41" s="11">
        <f>'Occ T2'!J12</f>
        <v>10.454931091520304</v>
      </c>
    </row>
    <row r="42" spans="1:17" x14ac:dyDescent="0.2">
      <c r="O42" s="10" t="str">
        <f>name!D9</f>
        <v>24 Business, media and public service professionals</v>
      </c>
      <c r="P42" s="11">
        <f>'Occ T2'!H13</f>
        <v>5.9713347571042448</v>
      </c>
      <c r="Q42" s="11">
        <f>'Occ T2'!J13</f>
        <v>17.61322977448317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-0.38025872383579618</v>
      </c>
      <c r="Q43" s="11">
        <f>'Occ T2'!J14</f>
        <v>2.0558474497594714</v>
      </c>
    </row>
    <row r="44" spans="1:17" x14ac:dyDescent="0.2">
      <c r="O44" s="10" t="str">
        <f>name!D11</f>
        <v>32 Health and social care associate professionals</v>
      </c>
      <c r="P44" s="11">
        <f>'Occ T2'!H15</f>
        <v>0.89529767099191293</v>
      </c>
      <c r="Q44" s="11">
        <f>'Occ T2'!J15</f>
        <v>5.1034866738638529</v>
      </c>
    </row>
    <row r="45" spans="1:17" x14ac:dyDescent="0.2">
      <c r="O45" s="10" t="str">
        <f>name!D12</f>
        <v>33 Protective service occupations</v>
      </c>
      <c r="P45" s="11">
        <f>'Occ T2'!H16</f>
        <v>1.5130729409911501</v>
      </c>
      <c r="Q45" s="11">
        <f>'Occ T2'!J16</f>
        <v>3.0990513907692705</v>
      </c>
    </row>
    <row r="46" spans="1:17" x14ac:dyDescent="0.2">
      <c r="O46" s="10" t="str">
        <f>name!D13</f>
        <v>34 Culture, media and sports occupations</v>
      </c>
      <c r="P46" s="11">
        <f>'Occ T2'!H17</f>
        <v>0.26251923433120172</v>
      </c>
      <c r="Q46" s="11">
        <f>'Occ T2'!J17</f>
        <v>2.926584570146153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0.51917956014737499</v>
      </c>
      <c r="Q47" s="11">
        <f>'Occ T2'!J18</f>
        <v>9.7324982178947366</v>
      </c>
    </row>
    <row r="48" spans="1:17" x14ac:dyDescent="0.2">
      <c r="O48" s="10" t="str">
        <f>name!D15</f>
        <v>41 Administrative occupations</v>
      </c>
      <c r="P48" s="11">
        <f>'Occ T2'!H19</f>
        <v>-3.3310681370665165</v>
      </c>
      <c r="Q48" s="11">
        <f>'Occ T2'!J19</f>
        <v>12.052438773450335</v>
      </c>
    </row>
    <row r="49" spans="15:17" x14ac:dyDescent="0.2">
      <c r="O49" s="10" t="str">
        <f>name!D16</f>
        <v>42 Secretarial and related occupations</v>
      </c>
      <c r="P49" s="11">
        <f>'Occ T2'!H20</f>
        <v>-1.6734094353849818</v>
      </c>
      <c r="Q49" s="11">
        <f>'Occ T2'!J20</f>
        <v>1.7106673210274552</v>
      </c>
    </row>
    <row r="50" spans="15:17" x14ac:dyDescent="0.2">
      <c r="O50" s="10" t="str">
        <f>name!D17</f>
        <v>51 Skilled agricultural and related trades</v>
      </c>
      <c r="P50" s="11">
        <f>'Occ T2'!H21</f>
        <v>0.10589295151957945</v>
      </c>
      <c r="Q50" s="11">
        <f>'Occ T2'!J21</f>
        <v>3.7333276301712393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-1.0810010530844618</v>
      </c>
      <c r="Q51" s="11">
        <f>'Occ T2'!J22</f>
        <v>4.4393898477723965</v>
      </c>
    </row>
    <row r="52" spans="15:17" x14ac:dyDescent="0.2">
      <c r="O52" s="10" t="str">
        <f>name!D19</f>
        <v>53 Skilled construction and building trades</v>
      </c>
      <c r="P52" s="11">
        <f>'Occ T2'!H23</f>
        <v>-1.3352606170301886</v>
      </c>
      <c r="Q52" s="11">
        <f>'Occ T2'!J23</f>
        <v>3.8714285417354786</v>
      </c>
    </row>
    <row r="53" spans="15:17" x14ac:dyDescent="0.2">
      <c r="O53" s="10" t="str">
        <f>name!D20</f>
        <v>54 Textiles, printing and other skilled trades</v>
      </c>
      <c r="P53" s="11">
        <f>'Occ T2'!H24</f>
        <v>-0.24840727073081226</v>
      </c>
      <c r="Q53" s="11">
        <f>'Occ T2'!J24</f>
        <v>2.4147211407166322</v>
      </c>
    </row>
    <row r="54" spans="15:17" x14ac:dyDescent="0.2">
      <c r="O54" s="10" t="str">
        <f>name!D21</f>
        <v>61 Caring personal service occupations</v>
      </c>
      <c r="P54" s="11">
        <f>'Occ T2'!H25</f>
        <v>4.9826193135221395</v>
      </c>
      <c r="Q54" s="11">
        <f>'Occ T2'!J25</f>
        <v>20.902487495721743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0.3579180944474496</v>
      </c>
      <c r="Q55" s="11">
        <f>'Occ T2'!J26</f>
        <v>3.7493971274177027</v>
      </c>
    </row>
    <row r="56" spans="15:17" x14ac:dyDescent="0.2">
      <c r="O56" s="10" t="str">
        <f>name!D23</f>
        <v>63 Community and civil enforcement occupations</v>
      </c>
      <c r="P56" s="11">
        <f>'Occ T2'!H27</f>
        <v>-3.1597544473448091E-2</v>
      </c>
      <c r="Q56" s="11">
        <f>'Occ T2'!J27</f>
        <v>0.11904686945666501</v>
      </c>
    </row>
    <row r="57" spans="15:17" x14ac:dyDescent="0.2">
      <c r="O57" s="10" t="str">
        <f>name!D24</f>
        <v>71 Sales occupations</v>
      </c>
      <c r="P57" s="11">
        <f>'Occ T2'!H28</f>
        <v>-2.2625065829352131</v>
      </c>
      <c r="Q57" s="11">
        <f>'Occ T2'!J28</f>
        <v>6.1769107672427666</v>
      </c>
    </row>
    <row r="58" spans="15:17" x14ac:dyDescent="0.2">
      <c r="O58" s="10" t="str">
        <f>name!D25</f>
        <v>72 Customer service occupations</v>
      </c>
      <c r="P58" s="11">
        <f>'Occ T2'!H29</f>
        <v>3.3298245535404964</v>
      </c>
      <c r="Q58" s="11">
        <f>'Occ T2'!J29</f>
        <v>7.1621958573419597</v>
      </c>
    </row>
    <row r="59" spans="15:17" x14ac:dyDescent="0.2">
      <c r="O59" s="10" t="str">
        <f>name!D26</f>
        <v>81 Process, plant and machine operatives</v>
      </c>
      <c r="P59" s="11">
        <f>'Occ T2'!H30</f>
        <v>2.4670932582996539</v>
      </c>
      <c r="Q59" s="11">
        <f>'Occ T2'!J30</f>
        <v>8.6343990373841812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1.4330994690804477</v>
      </c>
      <c r="Q60" s="11">
        <f>'Occ T2'!J31</f>
        <v>8.8743331194989956</v>
      </c>
    </row>
    <row r="61" spans="15:17" x14ac:dyDescent="0.2">
      <c r="O61" s="10" t="str">
        <f>name!D28</f>
        <v>91 Elementary trades and related occupations</v>
      </c>
      <c r="P61" s="11">
        <f>'Occ T2'!H32</f>
        <v>-1.1734289171695744</v>
      </c>
      <c r="Q61" s="11">
        <f>'Occ T2'!J32</f>
        <v>1.0297957105030497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0.46760880665934579</v>
      </c>
      <c r="Q62" s="11">
        <f>'Occ T2'!J33</f>
        <v>15.205453877548443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26.356999999999516</v>
      </c>
      <c r="Q64" s="11">
        <f>'Occ T2'!J35</f>
        <v>201.36491466120958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The Marches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350.45100000000002</v>
      </c>
      <c r="C8" s="305">
        <f>SUM(C9:C17)</f>
        <v>360.00799999999992</v>
      </c>
      <c r="D8" s="305">
        <f>SUM(D9:D17)</f>
        <v>376.80799999999982</v>
      </c>
      <c r="E8" s="304"/>
      <c r="F8" s="305">
        <f>SUM(F9:F17)</f>
        <v>4.8630470476176804</v>
      </c>
      <c r="G8" s="305">
        <f>SUM(G9:G17)</f>
        <v>6.2967837485743399</v>
      </c>
      <c r="H8" s="305">
        <f>SUM(H9:H17)</f>
        <v>9.3439481193803715</v>
      </c>
      <c r="I8" s="304"/>
      <c r="J8" s="305">
        <f>SUM(J9:J17)</f>
        <v>33.897105638091531</v>
      </c>
      <c r="K8" s="305">
        <f>SUM(K9:K17)</f>
        <v>43.234696384878475</v>
      </c>
      <c r="L8" s="305">
        <f>SUM(L9:L17)</f>
        <v>64.779195120224117</v>
      </c>
      <c r="M8" s="304"/>
      <c r="N8" s="305">
        <f>SUM(N9:N17)</f>
        <v>65.775272333375867</v>
      </c>
      <c r="O8" s="305">
        <f>SUM(O9:O17)</f>
        <v>70.491595497836684</v>
      </c>
      <c r="P8" s="305">
        <f>SUM(P9:P17)</f>
        <v>82.486342493663557</v>
      </c>
      <c r="Q8" s="306"/>
      <c r="R8" s="305">
        <f>SUM(R9:R17)</f>
        <v>19.287755084489898</v>
      </c>
      <c r="S8" s="305">
        <f>SUM(S9:S17)</f>
        <v>19.122463989055895</v>
      </c>
      <c r="T8" s="305">
        <f>SUM(T9:T17)</f>
        <v>21.619354392441675</v>
      </c>
      <c r="U8" s="306"/>
      <c r="V8" s="305">
        <f>SUM(V9:V17)</f>
        <v>19.605973432205307</v>
      </c>
      <c r="W8" s="305">
        <f>SUM(W9:W17)</f>
        <v>20.511952435097125</v>
      </c>
      <c r="X8" s="305">
        <f>SUM(X9:X17)</f>
        <v>24.026703338150892</v>
      </c>
      <c r="Y8" s="306"/>
      <c r="Z8" s="305">
        <f>SUM(Z9:Z17)</f>
        <v>71.662607601945169</v>
      </c>
      <c r="AA8" s="305">
        <f>SUM(AA9:AA17)</f>
        <v>74.768570427344144</v>
      </c>
      <c r="AB8" s="305">
        <f>SUM(AB9:AB17)</f>
        <v>76.119668850373742</v>
      </c>
      <c r="AC8" s="306"/>
      <c r="AD8" s="305">
        <f>SUM(AD9:AD17)</f>
        <v>69.136054266029433</v>
      </c>
      <c r="AE8" s="305">
        <f>SUM(AE9:AE17)</f>
        <v>73.238774549960951</v>
      </c>
      <c r="AF8" s="305">
        <f>SUM(AF9:AF17)</f>
        <v>65.552701213391288</v>
      </c>
      <c r="AG8" s="306"/>
      <c r="AH8" s="305">
        <f>SUM(AH9:AH17)</f>
        <v>42.573080778660056</v>
      </c>
      <c r="AI8" s="305">
        <f>SUM(AI9:AI17)</f>
        <v>37.118570327861718</v>
      </c>
      <c r="AJ8" s="305">
        <f>SUM(AJ9:AJ17)</f>
        <v>23.255383677640065</v>
      </c>
      <c r="AK8" s="306"/>
      <c r="AL8" s="305">
        <f>SUM(AL9:AL17)</f>
        <v>23.650103817585098</v>
      </c>
      <c r="AM8" s="305">
        <f>SUM(AM9:AM17)</f>
        <v>15.224592639390577</v>
      </c>
      <c r="AN8" s="305">
        <f>SUM(AN9:AN17)</f>
        <v>9.6247027947341923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34.206112550764118</v>
      </c>
      <c r="C9" s="304">
        <f t="shared" ref="B9:D17" si="0">SUM(C21,C33,C51,C63,C75,C93)</f>
        <v>35.225894571460643</v>
      </c>
      <c r="D9" s="304">
        <f t="shared" si="0"/>
        <v>40.386407109687788</v>
      </c>
      <c r="E9" s="304"/>
      <c r="F9" s="304">
        <f t="shared" ref="F9:H17" si="1">SUM(F21,F33,F51,F63,F75,F93)</f>
        <v>0.40433067678832635</v>
      </c>
      <c r="G9" s="304">
        <f t="shared" si="1"/>
        <v>0.52980423599983739</v>
      </c>
      <c r="H9" s="304">
        <f t="shared" si="1"/>
        <v>0.8662804949264501</v>
      </c>
      <c r="I9" s="304"/>
      <c r="J9" s="304">
        <f t="shared" ref="J9:L17" si="2">SUM(J21,J33,J51,J63,J75,J93)</f>
        <v>3.7549608066517366</v>
      </c>
      <c r="K9" s="304">
        <f t="shared" si="2"/>
        <v>4.8038168840377473</v>
      </c>
      <c r="L9" s="304">
        <f t="shared" si="2"/>
        <v>7.8014114272435346</v>
      </c>
      <c r="M9" s="304"/>
      <c r="N9" s="304">
        <f t="shared" ref="N9:P17" si="3">SUM(N21,N33,N51,N63,N75,N93)</f>
        <v>8.6527407771800569</v>
      </c>
      <c r="O9" s="304">
        <f t="shared" si="3"/>
        <v>9.1161231130306959</v>
      </c>
      <c r="P9" s="304">
        <f t="shared" si="3"/>
        <v>11.067465955014233</v>
      </c>
      <c r="Q9" s="306"/>
      <c r="R9" s="304">
        <f t="shared" ref="R9:T9" si="4">SUM(R21,R33,R51,R63,R75,R93)</f>
        <v>1.949580585505994</v>
      </c>
      <c r="S9" s="304">
        <f t="shared" si="4"/>
        <v>1.99471251526817</v>
      </c>
      <c r="T9" s="304">
        <f t="shared" si="4"/>
        <v>2.3747524137036402</v>
      </c>
      <c r="U9" s="306"/>
      <c r="V9" s="304">
        <f t="shared" ref="V9:X9" si="5">SUM(V21,V33,V51,V63,V75,V93)</f>
        <v>2.5467520431292026</v>
      </c>
      <c r="W9" s="304">
        <f t="shared" si="5"/>
        <v>2.5400113953856085</v>
      </c>
      <c r="X9" s="304">
        <f t="shared" si="5"/>
        <v>2.9163195454561461</v>
      </c>
      <c r="Y9" s="306"/>
      <c r="Z9" s="304">
        <f t="shared" ref="Z9:AB9" si="6">SUM(Z21,Z33,Z51,Z63,Z75,Z93)</f>
        <v>6.2129681071818252</v>
      </c>
      <c r="AA9" s="304">
        <f t="shared" si="6"/>
        <v>6.1357318848961668</v>
      </c>
      <c r="AB9" s="304">
        <f t="shared" si="6"/>
        <v>6.6750526387667461</v>
      </c>
      <c r="AC9" s="306"/>
      <c r="AD9" s="304">
        <f>SUM(AD21,AD33,AD51,AD63,AD75,AD93)</f>
        <v>5.4759680008026121</v>
      </c>
      <c r="AE9" s="304">
        <f t="shared" ref="AE9:AF9" si="7">SUM(AE21,AE33,AE51,AE63,AE75,AE93)</f>
        <v>5.687210481920439</v>
      </c>
      <c r="AF9" s="304">
        <f t="shared" si="7"/>
        <v>5.3618711209811698</v>
      </c>
      <c r="AG9" s="306"/>
      <c r="AH9" s="304">
        <f t="shared" ref="AH9:AJ9" si="8">SUM(AH21,AH33,AH51,AH63,AH75,AH93)</f>
        <v>3.8026965961821344</v>
      </c>
      <c r="AI9" s="304">
        <f t="shared" si="8"/>
        <v>3.3800867317563719</v>
      </c>
      <c r="AJ9" s="304">
        <f t="shared" si="8"/>
        <v>2.5023496030147117</v>
      </c>
      <c r="AK9" s="306"/>
      <c r="AL9" s="304">
        <f t="shared" ref="AL9:AN9" si="9">SUM(AL21,AL33,AL51,AL63,AL75,AL93)</f>
        <v>1.4061149573422256</v>
      </c>
      <c r="AM9" s="304">
        <f t="shared" si="9"/>
        <v>1.0383973291656061</v>
      </c>
      <c r="AN9" s="304">
        <f t="shared" si="9"/>
        <v>0.82090391058116219</v>
      </c>
    </row>
    <row r="10" spans="1:40" x14ac:dyDescent="0.2">
      <c r="A10" s="13" t="str">
        <f>name!E5</f>
        <v>Professional occupations</v>
      </c>
      <c r="B10" s="304">
        <f t="shared" si="0"/>
        <v>72.145117232450175</v>
      </c>
      <c r="C10" s="304">
        <f t="shared" si="0"/>
        <v>77.897722437994958</v>
      </c>
      <c r="D10" s="304">
        <f t="shared" si="0"/>
        <v>87.504635101706356</v>
      </c>
      <c r="E10" s="304"/>
      <c r="F10" s="304">
        <f t="shared" si="1"/>
        <v>3.5547776027571256</v>
      </c>
      <c r="G10" s="304">
        <f t="shared" si="1"/>
        <v>4.5768118655530525</v>
      </c>
      <c r="H10" s="304">
        <f t="shared" si="1"/>
        <v>6.4966163741594816</v>
      </c>
      <c r="I10" s="304"/>
      <c r="J10" s="304">
        <f t="shared" si="2"/>
        <v>18.358034349160757</v>
      </c>
      <c r="K10" s="304">
        <f t="shared" si="2"/>
        <v>23.158772809129136</v>
      </c>
      <c r="L10" s="304">
        <f t="shared" si="2"/>
        <v>32.169356224278573</v>
      </c>
      <c r="M10" s="304"/>
      <c r="N10" s="304">
        <f t="shared" si="3"/>
        <v>23.78056332475785</v>
      </c>
      <c r="O10" s="304">
        <f t="shared" si="3"/>
        <v>24.585187377855359</v>
      </c>
      <c r="P10" s="304">
        <f t="shared" si="3"/>
        <v>25.277619158429921</v>
      </c>
      <c r="Q10" s="306"/>
      <c r="R10" s="304">
        <f t="shared" ref="R10:T10" si="10">SUM(R22,R34,R52,R64,R76,R94)</f>
        <v>3.8244057834069882</v>
      </c>
      <c r="S10" s="304">
        <f t="shared" si="10"/>
        <v>2.8869080752869567</v>
      </c>
      <c r="T10" s="304">
        <f t="shared" si="10"/>
        <v>2.2057267184167566</v>
      </c>
      <c r="U10" s="306"/>
      <c r="V10" s="304">
        <f t="shared" ref="V10:X10" si="11">SUM(V22,V34,V52,V64,V76,V94)</f>
        <v>3.7483471523279475</v>
      </c>
      <c r="W10" s="304">
        <f t="shared" si="11"/>
        <v>3.7204719307977663</v>
      </c>
      <c r="X10" s="304">
        <f t="shared" si="11"/>
        <v>3.9123162190708203</v>
      </c>
      <c r="Y10" s="306"/>
      <c r="Z10" s="304">
        <f t="shared" ref="Z10:AB10" si="12">SUM(Z22,Z34,Z52,Z64,Z76,Z94)</f>
        <v>8.4062284287357176</v>
      </c>
      <c r="AA10" s="304">
        <f t="shared" si="12"/>
        <v>8.8688818012420771</v>
      </c>
      <c r="AB10" s="304">
        <f t="shared" si="12"/>
        <v>9.2542757937012379</v>
      </c>
      <c r="AC10" s="306"/>
      <c r="AD10" s="304">
        <f t="shared" ref="AD10:AF10" si="13">SUM(AD22,AD34,AD52,AD64,AD76,AD94)</f>
        <v>5.8200268528026182</v>
      </c>
      <c r="AE10" s="304">
        <f t="shared" si="13"/>
        <v>6.0695169497129529</v>
      </c>
      <c r="AF10" s="304">
        <f t="shared" si="13"/>
        <v>5.3451200422588965</v>
      </c>
      <c r="AG10" s="306"/>
      <c r="AH10" s="304">
        <f t="shared" ref="AH10:AJ10" si="14">SUM(AH22,AH34,AH52,AH64,AH76,AH94)</f>
        <v>3.3342789151508549</v>
      </c>
      <c r="AI10" s="304">
        <f t="shared" si="14"/>
        <v>2.9762779202644554</v>
      </c>
      <c r="AJ10" s="304">
        <f t="shared" si="14"/>
        <v>1.9237695124561265</v>
      </c>
      <c r="AK10" s="306"/>
      <c r="AL10" s="304">
        <f t="shared" ref="AL10:AN10" si="15">SUM(AL22,AL34,AL52,AL64,AL76,AL94)</f>
        <v>1.3184548233503266</v>
      </c>
      <c r="AM10" s="304">
        <f t="shared" si="15"/>
        <v>1.0548937081532077</v>
      </c>
      <c r="AN10" s="304">
        <f t="shared" si="15"/>
        <v>0.91983505893454232</v>
      </c>
    </row>
    <row r="11" spans="1:40" x14ac:dyDescent="0.2">
      <c r="A11" s="13" t="str">
        <f>name!E6</f>
        <v>Associate professional occupations</v>
      </c>
      <c r="B11" s="304">
        <f>SUM(B23,B35,B53,B65,B77,B95)</f>
        <v>43.604102603320364</v>
      </c>
      <c r="C11" s="304">
        <f t="shared" si="0"/>
        <v>42.512977472224918</v>
      </c>
      <c r="D11" s="304">
        <f>SUM(D23,D35,D53,D65,D77,D95)</f>
        <v>46.413913285946236</v>
      </c>
      <c r="E11" s="304"/>
      <c r="F11" s="304">
        <f t="shared" si="1"/>
        <v>0.46907175420583919</v>
      </c>
      <c r="G11" s="304">
        <f t="shared" si="1"/>
        <v>0.59346402314829227</v>
      </c>
      <c r="H11" s="304">
        <f t="shared" si="1"/>
        <v>0.9639425926557641</v>
      </c>
      <c r="I11" s="304"/>
      <c r="J11" s="304">
        <f t="shared" si="2"/>
        <v>5.3652665527633427</v>
      </c>
      <c r="K11" s="304">
        <f t="shared" si="2"/>
        <v>6.418024781812619</v>
      </c>
      <c r="L11" s="304">
        <f t="shared" si="2"/>
        <v>9.7423501642716097</v>
      </c>
      <c r="M11" s="304"/>
      <c r="N11" s="304">
        <f t="shared" si="3"/>
        <v>12.132725937507676</v>
      </c>
      <c r="O11" s="304">
        <f t="shared" si="3"/>
        <v>12.178633669519996</v>
      </c>
      <c r="P11" s="304">
        <f t="shared" si="3"/>
        <v>13.87817182926516</v>
      </c>
      <c r="Q11" s="306"/>
      <c r="R11" s="304">
        <f t="shared" ref="R11:T11" si="16">SUM(R23,R35,R53,R65,R77,R95)</f>
        <v>3.5088300380225088</v>
      </c>
      <c r="S11" s="304">
        <f t="shared" si="16"/>
        <v>3.2589464264319936</v>
      </c>
      <c r="T11" s="304">
        <f t="shared" si="16"/>
        <v>3.4249282190507464</v>
      </c>
      <c r="U11" s="306"/>
      <c r="V11" s="304">
        <f t="shared" ref="V11:X11" si="17">SUM(V23,V35,V53,V65,V77,V95)</f>
        <v>2.9267757548231224</v>
      </c>
      <c r="W11" s="304">
        <f t="shared" si="17"/>
        <v>2.712657282534416</v>
      </c>
      <c r="X11" s="304">
        <f t="shared" si="17"/>
        <v>2.9429943152334568</v>
      </c>
      <c r="Y11" s="306"/>
      <c r="Z11" s="304">
        <f t="shared" ref="Z11:AB11" si="18">SUM(Z23,Z35,Z53,Z65,Z77,Z95)</f>
        <v>8.0389604645072783</v>
      </c>
      <c r="AA11" s="304">
        <f t="shared" si="18"/>
        <v>7.6319128822608686</v>
      </c>
      <c r="AB11" s="304">
        <f t="shared" si="18"/>
        <v>7.657774878049227</v>
      </c>
      <c r="AC11" s="306"/>
      <c r="AD11" s="304">
        <f t="shared" ref="AD11:AF11" si="19">SUM(AD23,AD35,AD53,AD65,AD77,AD95)</f>
        <v>6.162700159393836</v>
      </c>
      <c r="AE11" s="304">
        <f t="shared" si="19"/>
        <v>5.8865003733592873</v>
      </c>
      <c r="AF11" s="304">
        <f t="shared" si="19"/>
        <v>5.0269689639468682</v>
      </c>
      <c r="AG11" s="306"/>
      <c r="AH11" s="304">
        <f t="shared" ref="AH11:AJ11" si="20">SUM(AH23,AH35,AH53,AH65,AH77,AH95)</f>
        <v>3.6483207128440953</v>
      </c>
      <c r="AI11" s="304">
        <f t="shared" si="20"/>
        <v>2.8867151696520597</v>
      </c>
      <c r="AJ11" s="304">
        <f t="shared" si="20"/>
        <v>1.8543256214936188</v>
      </c>
      <c r="AK11" s="306"/>
      <c r="AL11" s="304">
        <f t="shared" ref="AL11:AN11" si="21">SUM(AL23,AL35,AL53,AL65,AL77,AL95)</f>
        <v>1.3514512292526655</v>
      </c>
      <c r="AM11" s="304">
        <f t="shared" si="21"/>
        <v>0.94612286350538122</v>
      </c>
      <c r="AN11" s="304">
        <f t="shared" si="21"/>
        <v>0.92245670197978247</v>
      </c>
    </row>
    <row r="12" spans="1:40" x14ac:dyDescent="0.2">
      <c r="A12" s="13" t="str">
        <f>name!E7</f>
        <v>Administrative and secretarial occupations</v>
      </c>
      <c r="B12" s="304">
        <f t="shared" si="0"/>
        <v>40.183763775852739</v>
      </c>
      <c r="C12" s="304">
        <f t="shared" si="0"/>
        <v>38.272779655779679</v>
      </c>
      <c r="D12" s="304">
        <f t="shared" si="0"/>
        <v>35.179286203401269</v>
      </c>
      <c r="E12" s="304"/>
      <c r="F12" s="304">
        <f t="shared" si="1"/>
        <v>0.22376966122386188</v>
      </c>
      <c r="G12" s="304">
        <f t="shared" si="1"/>
        <v>0.28977485748947707</v>
      </c>
      <c r="H12" s="304">
        <f t="shared" si="1"/>
        <v>0.48790419623636072</v>
      </c>
      <c r="I12" s="304"/>
      <c r="J12" s="304">
        <f t="shared" si="2"/>
        <v>2.5358864056718176</v>
      </c>
      <c r="K12" s="304">
        <f t="shared" si="2"/>
        <v>3.1624848088417945</v>
      </c>
      <c r="L12" s="304">
        <f t="shared" si="2"/>
        <v>4.4561994424548859</v>
      </c>
      <c r="M12" s="304"/>
      <c r="N12" s="304">
        <f t="shared" si="3"/>
        <v>7.6183592322245675</v>
      </c>
      <c r="O12" s="304">
        <f t="shared" si="3"/>
        <v>8.1334951534432971</v>
      </c>
      <c r="P12" s="304">
        <f t="shared" si="3"/>
        <v>9.7694124511132507</v>
      </c>
      <c r="Q12" s="306"/>
      <c r="R12" s="304">
        <f t="shared" ref="R12:T12" si="22">SUM(R24,R36,R54,R66,R78,R96)</f>
        <v>2.9605484018383774</v>
      </c>
      <c r="S12" s="304">
        <f t="shared" si="22"/>
        <v>3.0826459422980479</v>
      </c>
      <c r="T12" s="304">
        <f t="shared" si="22"/>
        <v>3.5238327890540937</v>
      </c>
      <c r="U12" s="306"/>
      <c r="V12" s="304">
        <f t="shared" ref="V12:X12" si="23">SUM(V24,V36,V54,V66,V78,V96)</f>
        <v>2.7605973067765404</v>
      </c>
      <c r="W12" s="304">
        <f t="shared" si="23"/>
        <v>2.7896371137977347</v>
      </c>
      <c r="X12" s="304">
        <f t="shared" si="23"/>
        <v>3.186400665175162</v>
      </c>
      <c r="Y12" s="306"/>
      <c r="Z12" s="304">
        <f t="shared" ref="Z12:AA12" si="24">SUM(Z24,Z36,Z54,Z66,Z78,Z96)</f>
        <v>8.1122164112180215</v>
      </c>
      <c r="AA12" s="304">
        <f t="shared" si="24"/>
        <v>7.5983991792604861</v>
      </c>
      <c r="AB12" s="304">
        <f>SUM(AB24,AB36,AB54,AB66,AB78,AB96)</f>
        <v>5.9923785742004707</v>
      </c>
      <c r="AC12" s="306"/>
      <c r="AD12" s="304">
        <f t="shared" ref="AD12:AE12" si="25">SUM(AD24,AD36,AD54,AD66,AD78,AD96)</f>
        <v>9.0958452116105644</v>
      </c>
      <c r="AE12" s="304">
        <f t="shared" si="25"/>
        <v>8.1753010314836576</v>
      </c>
      <c r="AF12" s="304">
        <f>SUM(AF24,AF36,AF54,AF66,AF78,AF96)</f>
        <v>5.4690026876153954</v>
      </c>
      <c r="AG12" s="306"/>
      <c r="AH12" s="304">
        <f t="shared" ref="AH12:AI12" si="26">SUM(AH24,AH36,AH54,AH66,AH78,AH96)</f>
        <v>4.8528554333904426</v>
      </c>
      <c r="AI12" s="304">
        <f t="shared" si="26"/>
        <v>3.571190635567481</v>
      </c>
      <c r="AJ12" s="304">
        <f>SUM(AJ24,AJ36,AJ54,AJ66,AJ78,AJ96)</f>
        <v>1.1807931021947293</v>
      </c>
      <c r="AK12" s="306"/>
      <c r="AL12" s="304">
        <f t="shared" ref="AL12:AM12" si="27">SUM(AL24,AL36,AL54,AL66,AL78,AL96)</f>
        <v>2.0236857118985432</v>
      </c>
      <c r="AM12" s="304">
        <f t="shared" si="27"/>
        <v>1.469850933597709</v>
      </c>
      <c r="AN12" s="304">
        <f>SUM(AN24,AN36,AN54,AN66,AN78,AN96)</f>
        <v>1.1133622953569233</v>
      </c>
    </row>
    <row r="13" spans="1:40" x14ac:dyDescent="0.2">
      <c r="A13" s="13" t="str">
        <f>name!E8</f>
        <v>Skilled trades occupations</v>
      </c>
      <c r="B13" s="304">
        <f t="shared" si="0"/>
        <v>40.718517739912571</v>
      </c>
      <c r="C13" s="304">
        <f t="shared" si="0"/>
        <v>40.33690983845954</v>
      </c>
      <c r="D13" s="304">
        <f t="shared" si="0"/>
        <v>38.159741750586683</v>
      </c>
      <c r="E13" s="304"/>
      <c r="F13" s="304">
        <f t="shared" si="1"/>
        <v>5.1292066147818047E-2</v>
      </c>
      <c r="G13" s="304">
        <f t="shared" si="1"/>
        <v>6.4015379964679084E-2</v>
      </c>
      <c r="H13" s="304">
        <f t="shared" si="1"/>
        <v>8.9045069034022442E-2</v>
      </c>
      <c r="I13" s="304"/>
      <c r="J13" s="304">
        <f t="shared" si="2"/>
        <v>0.6557510101950107</v>
      </c>
      <c r="K13" s="304">
        <f t="shared" si="2"/>
        <v>0.95500381741742124</v>
      </c>
      <c r="L13" s="304">
        <f t="shared" si="2"/>
        <v>1.5416157018538303</v>
      </c>
      <c r="M13" s="304"/>
      <c r="N13" s="304">
        <f t="shared" si="3"/>
        <v>2.3848288778822448</v>
      </c>
      <c r="O13" s="304">
        <f t="shared" si="3"/>
        <v>2.8767420509447228</v>
      </c>
      <c r="P13" s="304">
        <f t="shared" si="3"/>
        <v>3.6849753215834884</v>
      </c>
      <c r="Q13" s="306"/>
      <c r="R13" s="304">
        <f t="shared" ref="R13:T13" si="28">SUM(R25,R37,R55,R67,R79,R97)</f>
        <v>1.0640294012910876</v>
      </c>
      <c r="S13" s="304">
        <f t="shared" si="28"/>
        <v>1.2104500579474162</v>
      </c>
      <c r="T13" s="304">
        <f t="shared" si="28"/>
        <v>1.5048053908082233</v>
      </c>
      <c r="U13" s="306"/>
      <c r="V13" s="304">
        <f t="shared" ref="V13:X13" si="29">SUM(V25,V37,V55,V67,V79,V97)</f>
        <v>2.3334782396599012</v>
      </c>
      <c r="W13" s="304">
        <f t="shared" si="29"/>
        <v>2.5850132358557016</v>
      </c>
      <c r="X13" s="304">
        <f t="shared" si="29"/>
        <v>3.0446718548508347</v>
      </c>
      <c r="Y13" s="306"/>
      <c r="Z13" s="304">
        <f t="shared" ref="Z13:AB13" si="30">SUM(Z25,Z37,Z55,Z67,Z79,Z97)</f>
        <v>12.734848092955595</v>
      </c>
      <c r="AA13" s="304">
        <f t="shared" si="30"/>
        <v>13.060990406807012</v>
      </c>
      <c r="AB13" s="304">
        <f t="shared" si="30"/>
        <v>12.572351559782375</v>
      </c>
      <c r="AC13" s="306"/>
      <c r="AD13" s="304">
        <f t="shared" ref="AD13:AF13" si="31">SUM(AD25,AD37,AD55,AD67,AD79,AD97)</f>
        <v>10.772322395454532</v>
      </c>
      <c r="AE13" s="304">
        <f t="shared" si="31"/>
        <v>11.409980548682597</v>
      </c>
      <c r="AF13" s="304">
        <f t="shared" si="31"/>
        <v>10.637367389668075</v>
      </c>
      <c r="AG13" s="306"/>
      <c r="AH13" s="304">
        <f t="shared" ref="AH13:AJ13" si="32">SUM(AH25,AH37,AH55,AH67,AH79,AH97)</f>
        <v>6.232126213477688</v>
      </c>
      <c r="AI13" s="304">
        <f t="shared" si="32"/>
        <v>5.4938722648507019</v>
      </c>
      <c r="AJ13" s="304">
        <f t="shared" si="32"/>
        <v>3.8663568599374782</v>
      </c>
      <c r="AK13" s="306"/>
      <c r="AL13" s="304">
        <f t="shared" ref="AL13:AN13" si="33">SUM(AL25,AL37,AL55,AL67,AL79,AL97)</f>
        <v>4.4898414428486868</v>
      </c>
      <c r="AM13" s="304">
        <f t="shared" si="33"/>
        <v>2.6808420759892853</v>
      </c>
      <c r="AN13" s="304">
        <f t="shared" si="33"/>
        <v>1.2185526030683571</v>
      </c>
    </row>
    <row r="14" spans="1:40" x14ac:dyDescent="0.2">
      <c r="A14" s="13" t="str">
        <f>name!E9</f>
        <v>Caring, leisure and other service occupations</v>
      </c>
      <c r="B14" s="304">
        <f t="shared" si="0"/>
        <v>31.969364464112523</v>
      </c>
      <c r="C14" s="304">
        <f t="shared" si="0"/>
        <v>34.151535378094906</v>
      </c>
      <c r="D14" s="304">
        <f t="shared" si="0"/>
        <v>37.278304327608708</v>
      </c>
      <c r="E14" s="304"/>
      <c r="F14" s="304">
        <f t="shared" si="1"/>
        <v>2.9951981224644784E-2</v>
      </c>
      <c r="G14" s="304">
        <f t="shared" si="1"/>
        <v>4.2746045258721048E-2</v>
      </c>
      <c r="H14" s="304">
        <f t="shared" si="1"/>
        <v>7.7772672047551061E-2</v>
      </c>
      <c r="I14" s="304"/>
      <c r="J14" s="304">
        <f t="shared" si="2"/>
        <v>1.2404892332789121</v>
      </c>
      <c r="K14" s="304">
        <f t="shared" si="2"/>
        <v>1.7504032148835198</v>
      </c>
      <c r="L14" s="304">
        <f t="shared" si="2"/>
        <v>3.3633032674597381</v>
      </c>
      <c r="M14" s="304"/>
      <c r="N14" s="304">
        <f t="shared" si="3"/>
        <v>4.0752765810322078</v>
      </c>
      <c r="O14" s="304">
        <f t="shared" si="3"/>
        <v>4.784292004079302</v>
      </c>
      <c r="P14" s="304">
        <f t="shared" si="3"/>
        <v>6.3607881990500381</v>
      </c>
      <c r="Q14" s="306"/>
      <c r="R14" s="304">
        <f>SUM(R26,R38,R56,R68,R80,R98)</f>
        <v>3.1378110265453372</v>
      </c>
      <c r="S14" s="304">
        <f t="shared" ref="S14:T14" si="34">SUM(S26,S38,S56,S68,S80,S98)</f>
        <v>3.2764883555727957</v>
      </c>
      <c r="T14" s="304">
        <f t="shared" si="34"/>
        <v>3.8416727498970009</v>
      </c>
      <c r="U14" s="306"/>
      <c r="V14" s="304">
        <f t="shared" ref="V14:X14" si="35">SUM(V26,V38,V56,V68,V80,V98)</f>
        <v>1.981700134178138</v>
      </c>
      <c r="W14" s="304">
        <f t="shared" si="35"/>
        <v>2.1360279642062538</v>
      </c>
      <c r="X14" s="304">
        <f t="shared" si="35"/>
        <v>2.6741615522460513</v>
      </c>
      <c r="Y14" s="306"/>
      <c r="Z14" s="304">
        <f t="shared" ref="Z14:AB14" si="36">SUM(Z26,Z38,Z56,Z68,Z80,Z98)</f>
        <v>10.498415101372444</v>
      </c>
      <c r="AA14" s="304">
        <f t="shared" si="36"/>
        <v>11.463027955848851</v>
      </c>
      <c r="AB14" s="304">
        <f t="shared" si="36"/>
        <v>12.338517577824478</v>
      </c>
      <c r="AC14" s="306"/>
      <c r="AD14" s="304">
        <f t="shared" ref="AD14:AF14" si="37">SUM(AD26,AD38,AD56,AD68,AD80,AD98)</f>
        <v>7.9591816945504972</v>
      </c>
      <c r="AE14" s="304">
        <f t="shared" si="37"/>
        <v>8.2975288788016215</v>
      </c>
      <c r="AF14" s="304">
        <f t="shared" si="37"/>
        <v>6.9071957457377735</v>
      </c>
      <c r="AG14" s="306"/>
      <c r="AH14" s="304">
        <f t="shared" ref="AH14:AJ14" si="38">SUM(AH26,AH38,AH56,AH68,AH80,AH98)</f>
        <v>2.1094304384209197</v>
      </c>
      <c r="AI14" s="304">
        <f t="shared" si="38"/>
        <v>1.7607996838655524</v>
      </c>
      <c r="AJ14" s="304">
        <f t="shared" si="38"/>
        <v>1.2651563204791219</v>
      </c>
      <c r="AK14" s="306"/>
      <c r="AL14" s="304">
        <f t="shared" ref="AL14:AN14" si="39">SUM(AL26,AL38,AL56,AL68,AL80,AL98)</f>
        <v>0.93710827350942749</v>
      </c>
      <c r="AM14" s="304">
        <f t="shared" si="39"/>
        <v>0.64022127557829367</v>
      </c>
      <c r="AN14" s="304">
        <f t="shared" si="39"/>
        <v>0.44973624286695146</v>
      </c>
    </row>
    <row r="15" spans="1:40" x14ac:dyDescent="0.2">
      <c r="A15" s="13" t="str">
        <f>name!E10</f>
        <v>Sales and customer service occupations</v>
      </c>
      <c r="B15" s="304">
        <f t="shared" si="0"/>
        <v>26.418764392395762</v>
      </c>
      <c r="C15" s="304">
        <f t="shared" si="0"/>
        <v>26.807621668159232</v>
      </c>
      <c r="D15" s="304">
        <f t="shared" si="0"/>
        <v>27.486082363001085</v>
      </c>
      <c r="E15" s="304"/>
      <c r="F15" s="304">
        <f t="shared" si="1"/>
        <v>6.4377960591360903E-2</v>
      </c>
      <c r="G15" s="304">
        <f t="shared" si="1"/>
        <v>9.184414670060706E-2</v>
      </c>
      <c r="H15" s="304">
        <f t="shared" si="1"/>
        <v>0.1539415596595553</v>
      </c>
      <c r="I15" s="304"/>
      <c r="J15" s="304">
        <f t="shared" si="2"/>
        <v>0.9340032865338691</v>
      </c>
      <c r="K15" s="304">
        <f t="shared" si="2"/>
        <v>1.3057015698366561</v>
      </c>
      <c r="L15" s="304">
        <f t="shared" si="2"/>
        <v>2.2736421056364993</v>
      </c>
      <c r="M15" s="304"/>
      <c r="N15" s="304">
        <f t="shared" si="3"/>
        <v>3.6527517939939855</v>
      </c>
      <c r="O15" s="304">
        <f t="shared" si="3"/>
        <v>4.2770341437305834</v>
      </c>
      <c r="P15" s="304">
        <f t="shared" si="3"/>
        <v>5.7423401651260599</v>
      </c>
      <c r="Q15" s="306"/>
      <c r="R15" s="304">
        <f t="shared" ref="R15:T15" si="40">SUM(R27,R39,R57,R69,R81,R99)</f>
        <v>1.2011332899438489</v>
      </c>
      <c r="S15" s="304">
        <f t="shared" si="40"/>
        <v>1.3379981314308094</v>
      </c>
      <c r="T15" s="304">
        <f t="shared" si="40"/>
        <v>1.7680621903796521</v>
      </c>
      <c r="U15" s="306"/>
      <c r="V15" s="304">
        <f t="shared" ref="V15:X15" si="41">SUM(V27,V39,V57,V69,V81,V99)</f>
        <v>1.2164985794340515</v>
      </c>
      <c r="W15" s="304">
        <f t="shared" si="41"/>
        <v>1.3764941654823974</v>
      </c>
      <c r="X15" s="304">
        <f t="shared" si="41"/>
        <v>1.694800216074634</v>
      </c>
      <c r="Y15" s="306"/>
      <c r="Z15" s="304">
        <f t="shared" ref="Z15:AB15" si="42">SUM(Z27,Z39,Z57,Z69,Z81,Z99)</f>
        <v>6.6600035844956134</v>
      </c>
      <c r="AA15" s="304">
        <f t="shared" si="42"/>
        <v>7.0461679987631554</v>
      </c>
      <c r="AB15" s="304">
        <f t="shared" si="42"/>
        <v>7.3890906569063368</v>
      </c>
      <c r="AC15" s="306"/>
      <c r="AD15" s="304">
        <f t="shared" ref="AD15:AF15" si="43">SUM(AD27,AD39,AD57,AD69,AD81,AD99)</f>
        <v>6.4498316748404285</v>
      </c>
      <c r="AE15" s="304">
        <f t="shared" si="43"/>
        <v>6.6889396112130912</v>
      </c>
      <c r="AF15" s="304">
        <f t="shared" si="43"/>
        <v>5.8524497537035591</v>
      </c>
      <c r="AG15" s="306"/>
      <c r="AH15" s="304">
        <f t="shared" ref="AH15:AJ15" si="44">SUM(AH27,AH39,AH57,AH69,AH81,AH99)</f>
        <v>3.8809388630994976</v>
      </c>
      <c r="AI15" s="304">
        <f t="shared" si="44"/>
        <v>3.213809269047724</v>
      </c>
      <c r="AJ15" s="304">
        <f t="shared" si="44"/>
        <v>1.6582251291344956</v>
      </c>
      <c r="AK15" s="306"/>
      <c r="AL15" s="304">
        <f t="shared" ref="AL15:AN15" si="45">SUM(AL27,AL39,AL57,AL69,AL81,AL99)</f>
        <v>2.3592253594631072</v>
      </c>
      <c r="AM15" s="304">
        <f t="shared" si="45"/>
        <v>1.4696326319542123</v>
      </c>
      <c r="AN15" s="304">
        <f t="shared" si="45"/>
        <v>0.95353058638029187</v>
      </c>
    </row>
    <row r="16" spans="1:40" x14ac:dyDescent="0.2">
      <c r="A16" s="13" t="str">
        <f>name!E11</f>
        <v>Process, plant and machine operatives</v>
      </c>
      <c r="B16" s="304">
        <f t="shared" si="0"/>
        <v>25.947014552385731</v>
      </c>
      <c r="C16" s="304">
        <f t="shared" si="0"/>
        <v>29.656326750277156</v>
      </c>
      <c r="D16" s="304">
        <f t="shared" si="0"/>
        <v>29.847207279765897</v>
      </c>
      <c r="E16" s="304"/>
      <c r="F16" s="304">
        <f t="shared" si="1"/>
        <v>4.542724129526321E-2</v>
      </c>
      <c r="G16" s="304">
        <f t="shared" si="1"/>
        <v>7.7795777287605339E-2</v>
      </c>
      <c r="H16" s="304">
        <f t="shared" si="1"/>
        <v>0.15618572926337623</v>
      </c>
      <c r="I16" s="304"/>
      <c r="J16" s="304">
        <f t="shared" si="2"/>
        <v>0.36774718690727226</v>
      </c>
      <c r="K16" s="304">
        <f t="shared" si="2"/>
        <v>0.62769997227193419</v>
      </c>
      <c r="L16" s="304">
        <f t="shared" si="2"/>
        <v>1.1983766257851163</v>
      </c>
      <c r="M16" s="304"/>
      <c r="N16" s="304">
        <f t="shared" si="3"/>
        <v>1.030223609350684</v>
      </c>
      <c r="O16" s="304">
        <f t="shared" si="3"/>
        <v>1.5102687050552375</v>
      </c>
      <c r="P16" s="304">
        <f t="shared" si="3"/>
        <v>2.4375673063814545</v>
      </c>
      <c r="Q16" s="306"/>
      <c r="R16" s="304">
        <f t="shared" ref="R16:T16" si="46">SUM(R28,R40,R58,R70,R82,R100)</f>
        <v>0.45702814153533267</v>
      </c>
      <c r="S16" s="304">
        <f t="shared" si="46"/>
        <v>0.63810530016840739</v>
      </c>
      <c r="T16" s="304">
        <f t="shared" si="46"/>
        <v>0.8648348781421894</v>
      </c>
      <c r="U16" s="306"/>
      <c r="V16" s="304">
        <f t="shared" ref="V16:X16" si="47">SUM(V28,V40,V58,V70,V82,V100)</f>
        <v>0.86454494813938609</v>
      </c>
      <c r="W16" s="304">
        <f t="shared" si="47"/>
        <v>1.1782620456288766</v>
      </c>
      <c r="X16" s="304">
        <f t="shared" si="47"/>
        <v>1.5529626018071683</v>
      </c>
      <c r="Y16" s="306"/>
      <c r="Z16" s="304">
        <f t="shared" ref="Z16:AB16" si="48">SUM(Z28,Z40,Z58,Z70,Z82,Z100)</f>
        <v>5.2856508473605297</v>
      </c>
      <c r="AA16" s="304">
        <f t="shared" si="48"/>
        <v>7.0077625890905324</v>
      </c>
      <c r="AB16" s="304">
        <f t="shared" si="48"/>
        <v>8.2852518515783355</v>
      </c>
      <c r="AC16" s="306"/>
      <c r="AD16" s="304">
        <f t="shared" ref="AD16:AF16" si="49">SUM(AD28,AD40,AD58,AD70,AD82,AD100)</f>
        <v>7.615881943114065</v>
      </c>
      <c r="AE16" s="304">
        <f t="shared" si="49"/>
        <v>10.073463001616329</v>
      </c>
      <c r="AF16" s="304">
        <f t="shared" si="49"/>
        <v>10.421900229476146</v>
      </c>
      <c r="AG16" s="306"/>
      <c r="AH16" s="304">
        <f t="shared" ref="AH16:AJ16" si="50">SUM(AH28,AH40,AH58,AH70,AH82,AH100)</f>
        <v>6.1735227569632061</v>
      </c>
      <c r="AI16" s="304">
        <f t="shared" si="50"/>
        <v>6.1766995782941994</v>
      </c>
      <c r="AJ16" s="304">
        <f t="shared" si="50"/>
        <v>3.8709342321755136</v>
      </c>
      <c r="AK16" s="306"/>
      <c r="AL16" s="304">
        <f t="shared" ref="AL16:AN16" si="51">SUM(AL28,AL40,AL58,AL70,AL82,AL100)</f>
        <v>4.106987877719992</v>
      </c>
      <c r="AM16" s="304">
        <f t="shared" si="51"/>
        <v>2.3662697808640356</v>
      </c>
      <c r="AN16" s="304">
        <f t="shared" si="51"/>
        <v>1.0591938251565964</v>
      </c>
    </row>
    <row r="17" spans="1:40" x14ac:dyDescent="0.2">
      <c r="A17" s="13" t="str">
        <f>name!E12</f>
        <v>Elementary occupations</v>
      </c>
      <c r="B17" s="304">
        <f t="shared" si="0"/>
        <v>35.258242688806071</v>
      </c>
      <c r="C17" s="304">
        <f t="shared" si="0"/>
        <v>35.146232227548865</v>
      </c>
      <c r="D17" s="304">
        <f t="shared" si="0"/>
        <v>34.552422578295875</v>
      </c>
      <c r="E17" s="304"/>
      <c r="F17" s="304">
        <f t="shared" si="1"/>
        <v>2.0048103383439968E-2</v>
      </c>
      <c r="G17" s="304">
        <f t="shared" si="1"/>
        <v>3.0527417172068364E-2</v>
      </c>
      <c r="H17" s="304">
        <f t="shared" si="1"/>
        <v>5.2259431397811563E-2</v>
      </c>
      <c r="I17" s="304"/>
      <c r="J17" s="304">
        <f t="shared" si="2"/>
        <v>0.68496680692881284</v>
      </c>
      <c r="K17" s="304">
        <f t="shared" si="2"/>
        <v>1.0527885266476453</v>
      </c>
      <c r="L17" s="304">
        <f t="shared" si="2"/>
        <v>2.2329401612403181</v>
      </c>
      <c r="M17" s="304"/>
      <c r="N17" s="304">
        <f t="shared" si="3"/>
        <v>2.4478021994466057</v>
      </c>
      <c r="O17" s="304">
        <f t="shared" si="3"/>
        <v>3.0298192801774713</v>
      </c>
      <c r="P17" s="304">
        <f t="shared" si="3"/>
        <v>4.2680021076999406</v>
      </c>
      <c r="Q17" s="306"/>
      <c r="R17" s="304">
        <f t="shared" ref="R17:T17" si="52">SUM(R29,R41,R59,R71,R83,R101)</f>
        <v>1.1843884164004268</v>
      </c>
      <c r="S17" s="304">
        <f t="shared" si="52"/>
        <v>1.4362091846513017</v>
      </c>
      <c r="T17" s="304">
        <f t="shared" si="52"/>
        <v>2.1107390429893731</v>
      </c>
      <c r="U17" s="306"/>
      <c r="V17" s="304">
        <f t="shared" ref="V17:X17" si="53">SUM(V29,V41,V59,V71,V83,V101)</f>
        <v>1.2272792737370197</v>
      </c>
      <c r="W17" s="304">
        <f t="shared" si="53"/>
        <v>1.4733773014083702</v>
      </c>
      <c r="X17" s="304">
        <f t="shared" si="53"/>
        <v>2.1020763682366188</v>
      </c>
      <c r="Y17" s="306"/>
      <c r="Z17" s="304">
        <f t="shared" ref="Z17:AB17" si="54">SUM(Z29,Z41,Z59,Z71,Z83,Z101)</f>
        <v>5.7133165641181449</v>
      </c>
      <c r="AA17" s="304">
        <f t="shared" si="54"/>
        <v>5.9556957291750052</v>
      </c>
      <c r="AB17" s="304">
        <f t="shared" si="54"/>
        <v>5.9549753195645447</v>
      </c>
      <c r="AC17" s="306"/>
      <c r="AD17" s="304">
        <f t="shared" ref="AD17:AF17" si="55">SUM(AD29,AD41,AD59,AD71,AD83,AD101)</f>
        <v>9.7842963334602846</v>
      </c>
      <c r="AE17" s="304">
        <f t="shared" si="55"/>
        <v>10.950333673170979</v>
      </c>
      <c r="AF17" s="304">
        <f t="shared" si="55"/>
        <v>10.530825280003414</v>
      </c>
      <c r="AG17" s="306"/>
      <c r="AH17" s="304">
        <f t="shared" ref="AH17:AJ17" si="56">SUM(AH29,AH41,AH59,AH71,AH83,AH101)</f>
        <v>8.5389108491312165</v>
      </c>
      <c r="AI17" s="304">
        <f t="shared" si="56"/>
        <v>7.6591190745631756</v>
      </c>
      <c r="AJ17" s="304">
        <f t="shared" si="56"/>
        <v>5.1334732967542722</v>
      </c>
      <c r="AK17" s="306"/>
      <c r="AL17" s="304">
        <f t="shared" ref="AL17:AN17" si="57">SUM(AL29,AL41,AL59,AL71,AL83,AL101)</f>
        <v>5.6572341422001244</v>
      </c>
      <c r="AM17" s="304">
        <f t="shared" si="57"/>
        <v>3.5583620405828458</v>
      </c>
      <c r="AN17" s="304">
        <f t="shared" si="57"/>
        <v>2.1671315704095861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12.609999999999996</v>
      </c>
      <c r="C20" s="305">
        <f>SUM(C21:C29)</f>
        <v>12.958999999999998</v>
      </c>
      <c r="D20" s="305">
        <f>SUM(D21:D29)</f>
        <v>13.015999999999995</v>
      </c>
      <c r="E20" s="304"/>
      <c r="F20" s="305">
        <f>SUM(F21:F29)</f>
        <v>0.10710628577580368</v>
      </c>
      <c r="G20" s="305">
        <f>SUM(G21:G29)</f>
        <v>0.1467559409951707</v>
      </c>
      <c r="H20" s="305">
        <f>SUM(H21:H29)</f>
        <v>0.23489584829190907</v>
      </c>
      <c r="I20" s="304"/>
      <c r="J20" s="305">
        <f>SUM(J21:J29)</f>
        <v>0.70019268143971269</v>
      </c>
      <c r="K20" s="305">
        <f>SUM(K21:K29)</f>
        <v>0.94840224165223075</v>
      </c>
      <c r="L20" s="305">
        <f>SUM(L21:L29)</f>
        <v>1.5227661728749615</v>
      </c>
      <c r="M20" s="304"/>
      <c r="N20" s="305">
        <f>SUM(N21:N29)</f>
        <v>2.0042996490229172</v>
      </c>
      <c r="O20" s="305">
        <f>SUM(O21:O29)</f>
        <v>2.2204399811497062</v>
      </c>
      <c r="P20" s="305">
        <f>SUM(P21:P29)</f>
        <v>2.6316519883225222</v>
      </c>
      <c r="Q20" s="306"/>
      <c r="R20" s="305">
        <f>SUM(R21:R29)</f>
        <v>0.49855053646412689</v>
      </c>
      <c r="S20" s="305">
        <f>SUM(S21:S29)</f>
        <v>0.55923872452799694</v>
      </c>
      <c r="T20" s="305">
        <f>SUM(T21:T29)</f>
        <v>0.67478566424676123</v>
      </c>
      <c r="U20" s="306"/>
      <c r="V20" s="305">
        <f>SUM(V21:V29)</f>
        <v>1.082697690195511</v>
      </c>
      <c r="W20" s="305">
        <f>SUM(W21:W29)</f>
        <v>1.1977549944937831</v>
      </c>
      <c r="X20" s="305">
        <f>SUM(X21:X29)</f>
        <v>1.4179571540384834</v>
      </c>
      <c r="Y20" s="306"/>
      <c r="Z20" s="305">
        <f>SUM(Z21:Z29)</f>
        <v>2.072442538620483</v>
      </c>
      <c r="AA20" s="305">
        <f>SUM(AA21:AA29)</f>
        <v>2.2155065054945799</v>
      </c>
      <c r="AB20" s="305">
        <f>SUM(AB21:AB29)</f>
        <v>2.2918842177341445</v>
      </c>
      <c r="AC20" s="306"/>
      <c r="AD20" s="305">
        <f>SUM(AD21:AD29)</f>
        <v>2.4519327658310441</v>
      </c>
      <c r="AE20" s="305">
        <f>SUM(AE21:AE29)</f>
        <v>2.674686037200682</v>
      </c>
      <c r="AF20" s="305">
        <f>SUM(AF21:AF29)</f>
        <v>2.3704280460025449</v>
      </c>
      <c r="AG20" s="306"/>
      <c r="AH20" s="305">
        <f>SUM(AH21:AH29)</f>
        <v>1.7666512098921907</v>
      </c>
      <c r="AI20" s="305">
        <f>SUM(AI21:AI29)</f>
        <v>1.5516472260364971</v>
      </c>
      <c r="AJ20" s="305">
        <f>SUM(AJ21:AJ29)</f>
        <v>0.99824147448242329</v>
      </c>
      <c r="AK20" s="306"/>
      <c r="AL20" s="305">
        <f>SUM(AL21:AL29)</f>
        <v>1.926126642758206</v>
      </c>
      <c r="AM20" s="305">
        <f>SUM(AM21:AM29)</f>
        <v>1.444568348449351</v>
      </c>
      <c r="AN20" s="305">
        <f>SUM(AN21:AN29)</f>
        <v>0.87338943400624591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1.0094488118507754</v>
      </c>
      <c r="C21" s="304">
        <f t="shared" ref="C21:D21" si="59">SUM(G21,K21,O21,S21,W21,AA21,AE21,AI21,AM21)</f>
        <v>1.1149623513567199</v>
      </c>
      <c r="D21" s="304">
        <f t="shared" si="59"/>
        <v>1.226470815382823</v>
      </c>
      <c r="E21" s="304"/>
      <c r="F21" s="304">
        <v>1.7848925336898924E-2</v>
      </c>
      <c r="G21" s="304">
        <v>2.5595904541477324E-2</v>
      </c>
      <c r="H21" s="304">
        <v>4.073292728274016E-2</v>
      </c>
      <c r="I21" s="304"/>
      <c r="J21" s="304">
        <v>0.11870567124786741</v>
      </c>
      <c r="K21" s="304">
        <v>0.15393345379473691</v>
      </c>
      <c r="L21" s="304">
        <v>0.22450778745807057</v>
      </c>
      <c r="M21" s="304"/>
      <c r="N21" s="304">
        <v>0.19181450855726528</v>
      </c>
      <c r="O21" s="304">
        <v>0.20516779833222373</v>
      </c>
      <c r="P21" s="304">
        <v>0.23384899395180089</v>
      </c>
      <c r="Q21" s="306"/>
      <c r="R21" s="304">
        <v>3.7066790409219078E-2</v>
      </c>
      <c r="S21" s="304">
        <v>4.261756427432379E-2</v>
      </c>
      <c r="T21" s="304">
        <v>4.5534090545671688E-2</v>
      </c>
      <c r="U21" s="306"/>
      <c r="V21" s="304">
        <v>6.3537906905843017E-2</v>
      </c>
      <c r="W21" s="304">
        <v>6.6384302674425438E-2</v>
      </c>
      <c r="X21" s="304">
        <v>7.4037211148582388E-2</v>
      </c>
      <c r="Y21" s="306"/>
      <c r="Z21" s="304">
        <v>0.19222187162454599</v>
      </c>
      <c r="AA21" s="304">
        <v>0.23775015616957512</v>
      </c>
      <c r="AB21" s="304">
        <v>0.28753905637851418</v>
      </c>
      <c r="AC21" s="306"/>
      <c r="AD21" s="304">
        <v>0.17590010797270239</v>
      </c>
      <c r="AE21" s="304">
        <v>0.20294323342050863</v>
      </c>
      <c r="AF21" s="304">
        <v>0.17418963319892483</v>
      </c>
      <c r="AG21" s="306"/>
      <c r="AH21" s="304">
        <v>8.6906049510310238E-2</v>
      </c>
      <c r="AI21" s="304">
        <v>7.2772122088594057E-2</v>
      </c>
      <c r="AJ21" s="304">
        <v>3.7253067317633129E-2</v>
      </c>
      <c r="AK21" s="306"/>
      <c r="AL21" s="304">
        <v>0.12544698028612322</v>
      </c>
      <c r="AM21" s="304">
        <v>0.10779781606085492</v>
      </c>
      <c r="AN21" s="304">
        <v>0.10882804810088489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1.2199968631916021</v>
      </c>
      <c r="C22" s="304">
        <f t="shared" ref="C22:C29" si="61">SUM(G22,K22,O22,S22,W22,AA22,AE22,AI22,AM22)</f>
        <v>1.4644412323627745</v>
      </c>
      <c r="D22" s="304">
        <f t="shared" ref="D22:D29" si="62">SUM(H22,L22,P22,T22,X22,AB22,AF22,AJ22,AN22)</f>
        <v>1.8393539241122976</v>
      </c>
      <c r="E22" s="304"/>
      <c r="F22" s="304">
        <v>3.681653703821762E-2</v>
      </c>
      <c r="G22" s="304">
        <v>5.3444852378628928E-2</v>
      </c>
      <c r="H22" s="304">
        <v>8.9130888850717752E-2</v>
      </c>
      <c r="I22" s="304"/>
      <c r="J22" s="304">
        <v>0.25575456635784677</v>
      </c>
      <c r="K22" s="304">
        <v>0.37706647966424045</v>
      </c>
      <c r="L22" s="304">
        <v>0.63116410613434715</v>
      </c>
      <c r="M22" s="304"/>
      <c r="N22" s="304">
        <v>0.32712752199760864</v>
      </c>
      <c r="O22" s="304">
        <v>0.34127958321576607</v>
      </c>
      <c r="P22" s="304">
        <v>0.34469816758225291</v>
      </c>
      <c r="Q22" s="306"/>
      <c r="R22" s="304">
        <v>2.1079603154494499E-2</v>
      </c>
      <c r="S22" s="304">
        <v>2.2106383066467089E-2</v>
      </c>
      <c r="T22" s="304">
        <v>2.3178534323363021E-2</v>
      </c>
      <c r="U22" s="306"/>
      <c r="V22" s="304">
        <v>0.16240780666979188</v>
      </c>
      <c r="W22" s="304">
        <v>0.19019379287203489</v>
      </c>
      <c r="X22" s="304">
        <v>0.23413308551300946</v>
      </c>
      <c r="Y22" s="306"/>
      <c r="Z22" s="304">
        <v>0.11212280740681413</v>
      </c>
      <c r="AA22" s="304">
        <v>0.12405592663459447</v>
      </c>
      <c r="AB22" s="304">
        <v>0.13677170426402374</v>
      </c>
      <c r="AC22" s="306"/>
      <c r="AD22" s="304">
        <v>0.17375396205567195</v>
      </c>
      <c r="AE22" s="304">
        <v>0.23761652961790378</v>
      </c>
      <c r="AF22" s="304">
        <v>0.28870958174800271</v>
      </c>
      <c r="AG22" s="306"/>
      <c r="AH22" s="304">
        <v>7.283196106282426E-2</v>
      </c>
      <c r="AI22" s="304">
        <v>7.1611629493073772E-2</v>
      </c>
      <c r="AJ22" s="304">
        <v>5.4727536790766376E-2</v>
      </c>
      <c r="AK22" s="306"/>
      <c r="AL22" s="304">
        <v>5.8102097448332245E-2</v>
      </c>
      <c r="AM22" s="304">
        <v>4.7066055420065082E-2</v>
      </c>
      <c r="AN22" s="304">
        <v>3.6840318905814379E-2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1.0727670439695292</v>
      </c>
      <c r="C23" s="304">
        <f t="shared" si="61"/>
        <v>1.1144418012838215</v>
      </c>
      <c r="D23" s="304">
        <f t="shared" si="62"/>
        <v>1.3139355291113963</v>
      </c>
      <c r="E23" s="304"/>
      <c r="F23" s="304">
        <v>2.6270365769299149E-2</v>
      </c>
      <c r="G23" s="304">
        <v>3.6232691644923383E-2</v>
      </c>
      <c r="H23" s="304">
        <v>6.1771361650907901E-2</v>
      </c>
      <c r="I23" s="304"/>
      <c r="J23" s="304">
        <v>0.12960959918757334</v>
      </c>
      <c r="K23" s="304">
        <v>0.17130060978277709</v>
      </c>
      <c r="L23" s="304">
        <v>0.28561721056730632</v>
      </c>
      <c r="M23" s="304"/>
      <c r="N23" s="304">
        <v>0.23695105292092386</v>
      </c>
      <c r="O23" s="304">
        <v>0.22999144192890453</v>
      </c>
      <c r="P23" s="304">
        <v>0.24102115916056624</v>
      </c>
      <c r="Q23" s="306"/>
      <c r="R23" s="304">
        <v>2.9032445317817145E-2</v>
      </c>
      <c r="S23" s="304">
        <v>2.8911051220150422E-2</v>
      </c>
      <c r="T23" s="304">
        <v>3.634671349537269E-2</v>
      </c>
      <c r="U23" s="306"/>
      <c r="V23" s="304">
        <v>0.17542948321987087</v>
      </c>
      <c r="W23" s="304">
        <v>0.18920625360783927</v>
      </c>
      <c r="X23" s="304">
        <v>0.23057500262635716</v>
      </c>
      <c r="Y23" s="306"/>
      <c r="Z23" s="304">
        <v>0.18496028717830768</v>
      </c>
      <c r="AA23" s="304">
        <v>0.18014456682927435</v>
      </c>
      <c r="AB23" s="304">
        <v>0.19699267570834078</v>
      </c>
      <c r="AC23" s="306"/>
      <c r="AD23" s="304">
        <v>0.13442906652143052</v>
      </c>
      <c r="AE23" s="304">
        <v>0.13523898886556254</v>
      </c>
      <c r="AF23" s="304">
        <v>0.11430485488699615</v>
      </c>
      <c r="AG23" s="306"/>
      <c r="AH23" s="304">
        <v>8.4062145513868924E-2</v>
      </c>
      <c r="AI23" s="304">
        <v>7.2788493222166128E-2</v>
      </c>
      <c r="AJ23" s="304">
        <v>5.1970671445327042E-2</v>
      </c>
      <c r="AK23" s="306"/>
      <c r="AL23" s="304">
        <v>7.2022598340437671E-2</v>
      </c>
      <c r="AM23" s="304">
        <v>7.0627704182223902E-2</v>
      </c>
      <c r="AN23" s="304">
        <v>9.5335879570222257E-2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0.98597331371565966</v>
      </c>
      <c r="C24" s="304">
        <f t="shared" si="61"/>
        <v>0.96027369558648101</v>
      </c>
      <c r="D24" s="304">
        <f t="shared" si="62"/>
        <v>0.87407739696697295</v>
      </c>
      <c r="E24" s="304"/>
      <c r="F24" s="304">
        <v>2.1162639473666254E-3</v>
      </c>
      <c r="G24" s="304">
        <v>2.512136682872707E-3</v>
      </c>
      <c r="H24" s="304">
        <v>3.9164300277588987E-3</v>
      </c>
      <c r="I24" s="304"/>
      <c r="J24" s="304">
        <v>5.8947160027137208E-2</v>
      </c>
      <c r="K24" s="304">
        <v>7.355305383706473E-2</v>
      </c>
      <c r="L24" s="304">
        <v>0.12151660956605735</v>
      </c>
      <c r="M24" s="304"/>
      <c r="N24" s="304">
        <v>0.16255401698352778</v>
      </c>
      <c r="O24" s="304">
        <v>0.17574184573026422</v>
      </c>
      <c r="P24" s="304">
        <v>0.20565176607982899</v>
      </c>
      <c r="Q24" s="306"/>
      <c r="R24" s="304">
        <v>3.45238046848221E-2</v>
      </c>
      <c r="S24" s="304">
        <v>3.3697909333108303E-2</v>
      </c>
      <c r="T24" s="304">
        <v>3.5561026044229595E-2</v>
      </c>
      <c r="U24" s="306"/>
      <c r="V24" s="304">
        <v>6.9513043534117858E-2</v>
      </c>
      <c r="W24" s="304">
        <v>7.4539844161136459E-2</v>
      </c>
      <c r="X24" s="304">
        <v>9.4392355155767216E-2</v>
      </c>
      <c r="Y24" s="306"/>
      <c r="Z24" s="304">
        <v>0.14631074325095736</v>
      </c>
      <c r="AA24" s="304">
        <v>0.13726343431995758</v>
      </c>
      <c r="AB24" s="304">
        <v>0.12073704149084258</v>
      </c>
      <c r="AC24" s="306"/>
      <c r="AD24" s="304">
        <v>0.17468406586717788</v>
      </c>
      <c r="AE24" s="304">
        <v>0.14945905888680616</v>
      </c>
      <c r="AF24" s="304">
        <v>0.10097411935309661</v>
      </c>
      <c r="AG24" s="306"/>
      <c r="AH24" s="304">
        <v>0.18688884423457161</v>
      </c>
      <c r="AI24" s="304">
        <v>0.17060028167996236</v>
      </c>
      <c r="AJ24" s="304">
        <v>7.9292095069297824E-2</v>
      </c>
      <c r="AK24" s="306"/>
      <c r="AL24" s="304">
        <v>0.15043537118598133</v>
      </c>
      <c r="AM24" s="304">
        <v>0.1429061309553086</v>
      </c>
      <c r="AN24" s="304">
        <v>0.11203595418009397</v>
      </c>
    </row>
    <row r="25" spans="1:40" x14ac:dyDescent="0.2">
      <c r="A25" s="13" t="str">
        <f t="shared" si="58"/>
        <v>Skilled trades occupations</v>
      </c>
      <c r="B25" s="304">
        <f t="shared" si="60"/>
        <v>5.2306340960280515</v>
      </c>
      <c r="C25" s="304">
        <f t="shared" si="61"/>
        <v>5.2225903436964849</v>
      </c>
      <c r="D25" s="304">
        <f t="shared" si="62"/>
        <v>4.8778405024230276</v>
      </c>
      <c r="E25" s="304"/>
      <c r="F25" s="304">
        <v>2.0157978807493114E-2</v>
      </c>
      <c r="G25" s="304">
        <v>2.3512019900680515E-2</v>
      </c>
      <c r="H25" s="304">
        <v>3.0601134214207539E-2</v>
      </c>
      <c r="I25" s="304"/>
      <c r="J25" s="304">
        <v>7.7801347283698349E-2</v>
      </c>
      <c r="K25" s="304">
        <v>9.1272935100271874E-2</v>
      </c>
      <c r="L25" s="304">
        <v>0.13848227546795686</v>
      </c>
      <c r="M25" s="304"/>
      <c r="N25" s="304">
        <v>0.76451060718513963</v>
      </c>
      <c r="O25" s="304">
        <v>0.9002402804319668</v>
      </c>
      <c r="P25" s="304">
        <v>1.1903794909436936</v>
      </c>
      <c r="Q25" s="306"/>
      <c r="R25" s="304">
        <v>0.25986392486811438</v>
      </c>
      <c r="S25" s="304">
        <v>0.29498290140460987</v>
      </c>
      <c r="T25" s="304">
        <v>0.36083424751872761</v>
      </c>
      <c r="U25" s="306"/>
      <c r="V25" s="304">
        <v>0.4543836300128985</v>
      </c>
      <c r="W25" s="304">
        <v>0.50626452787882481</v>
      </c>
      <c r="X25" s="304">
        <v>0.60004578882726001</v>
      </c>
      <c r="Y25" s="306"/>
      <c r="Z25" s="304">
        <v>0.83484672220560741</v>
      </c>
      <c r="AA25" s="304">
        <v>0.86152624442322678</v>
      </c>
      <c r="AB25" s="304">
        <v>0.79225759592960288</v>
      </c>
      <c r="AC25" s="306"/>
      <c r="AD25" s="304">
        <v>1.122822100079867</v>
      </c>
      <c r="AE25" s="304">
        <v>1.2349425838274166</v>
      </c>
      <c r="AF25" s="304">
        <v>1.0831563653889504</v>
      </c>
      <c r="AG25" s="306"/>
      <c r="AH25" s="304">
        <v>0.75543836363986561</v>
      </c>
      <c r="AI25" s="304">
        <v>0.68218306848137145</v>
      </c>
      <c r="AJ25" s="304">
        <v>0.47884684501828761</v>
      </c>
      <c r="AK25" s="306"/>
      <c r="AL25" s="304">
        <v>0.94080942194536721</v>
      </c>
      <c r="AM25" s="304">
        <v>0.62766578224811564</v>
      </c>
      <c r="AN25" s="304">
        <v>0.20323675911434186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0.48870454177959516</v>
      </c>
      <c r="C26" s="304">
        <f t="shared" si="61"/>
        <v>0.51561646281120233</v>
      </c>
      <c r="D26" s="304">
        <f t="shared" si="62"/>
        <v>0.52880868334669118</v>
      </c>
      <c r="E26" s="304"/>
      <c r="F26" s="304">
        <v>1.4830179608111042E-3</v>
      </c>
      <c r="G26" s="304">
        <v>2.2823504056656571E-3</v>
      </c>
      <c r="H26" s="304">
        <v>3.3456933612744624E-3</v>
      </c>
      <c r="I26" s="304"/>
      <c r="J26" s="304">
        <v>1.4495181166772855E-2</v>
      </c>
      <c r="K26" s="304">
        <v>1.9244525314384746E-2</v>
      </c>
      <c r="L26" s="304">
        <v>2.787955233539904E-2</v>
      </c>
      <c r="M26" s="304"/>
      <c r="N26" s="304">
        <v>0.19385598113604471</v>
      </c>
      <c r="O26" s="304">
        <v>0.20678154578578703</v>
      </c>
      <c r="P26" s="304">
        <v>0.20917933717780685</v>
      </c>
      <c r="Q26" s="306"/>
      <c r="R26" s="304">
        <v>5.2797162758645828E-2</v>
      </c>
      <c r="S26" s="304">
        <v>6.911217946128094E-2</v>
      </c>
      <c r="T26" s="304">
        <v>9.0950850183245238E-2</v>
      </c>
      <c r="U26" s="306"/>
      <c r="V26" s="304">
        <v>1.2334922494773833E-2</v>
      </c>
      <c r="W26" s="304">
        <v>1.1219460050939059E-2</v>
      </c>
      <c r="X26" s="304">
        <v>1.0490722360186215E-2</v>
      </c>
      <c r="Y26" s="306"/>
      <c r="Z26" s="304">
        <v>2.9761626744823012E-2</v>
      </c>
      <c r="AA26" s="304">
        <v>3.0852362496991453E-2</v>
      </c>
      <c r="AB26" s="304">
        <v>3.2550220207993384E-2</v>
      </c>
      <c r="AC26" s="306"/>
      <c r="AD26" s="304">
        <v>2.6554005666970353E-2</v>
      </c>
      <c r="AE26" s="304">
        <v>2.5369085236057898E-2</v>
      </c>
      <c r="AF26" s="304">
        <v>1.8886447219975098E-2</v>
      </c>
      <c r="AG26" s="306"/>
      <c r="AH26" s="304">
        <v>9.8455950694871924E-2</v>
      </c>
      <c r="AI26" s="304">
        <v>0.10722187335385869</v>
      </c>
      <c r="AJ26" s="304">
        <v>0.10348159297386612</v>
      </c>
      <c r="AK26" s="306"/>
      <c r="AL26" s="304">
        <v>5.8966693155881496E-2</v>
      </c>
      <c r="AM26" s="304">
        <v>4.3533080706236855E-2</v>
      </c>
      <c r="AN26" s="304">
        <v>3.2044267526944774E-2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0.36421478543871566</v>
      </c>
      <c r="C27" s="304">
        <f t="shared" si="61"/>
        <v>0.37336795035196296</v>
      </c>
      <c r="D27" s="304">
        <f t="shared" si="62"/>
        <v>0.37773439925102087</v>
      </c>
      <c r="E27" s="304"/>
      <c r="F27" s="304">
        <v>2.1950760543931556E-3</v>
      </c>
      <c r="G27" s="304">
        <v>2.8337113333298412E-3</v>
      </c>
      <c r="H27" s="304">
        <v>4.8775283412835621E-3</v>
      </c>
      <c r="I27" s="304"/>
      <c r="J27" s="304">
        <v>1.6289541680457625E-2</v>
      </c>
      <c r="K27" s="304">
        <v>2.0478955850245256E-2</v>
      </c>
      <c r="L27" s="304">
        <v>2.7642715148694461E-2</v>
      </c>
      <c r="M27" s="304"/>
      <c r="N27" s="304">
        <v>3.5726666968727144E-2</v>
      </c>
      <c r="O27" s="304">
        <v>4.4309087747070021E-2</v>
      </c>
      <c r="P27" s="304">
        <v>5.8813219608241096E-2</v>
      </c>
      <c r="Q27" s="306"/>
      <c r="R27" s="304">
        <v>2.4272147441203835E-2</v>
      </c>
      <c r="S27" s="304">
        <v>2.4532679805651728E-2</v>
      </c>
      <c r="T27" s="304">
        <v>3.2991938819901152E-2</v>
      </c>
      <c r="U27" s="306"/>
      <c r="V27" s="304">
        <v>2.7895754995439455E-2</v>
      </c>
      <c r="W27" s="304">
        <v>2.8818241182124126E-2</v>
      </c>
      <c r="X27" s="304">
        <v>2.9543452961340116E-2</v>
      </c>
      <c r="Y27" s="306"/>
      <c r="Z27" s="304">
        <v>8.0053150723148503E-2</v>
      </c>
      <c r="AA27" s="304">
        <v>8.4421628451787592E-2</v>
      </c>
      <c r="AB27" s="304">
        <v>9.0928875574087756E-2</v>
      </c>
      <c r="AC27" s="306"/>
      <c r="AD27" s="304">
        <v>6.5364468829578595E-2</v>
      </c>
      <c r="AE27" s="304">
        <v>7.6159572246287138E-2</v>
      </c>
      <c r="AF27" s="304">
        <v>7.5658961015847251E-2</v>
      </c>
      <c r="AG27" s="306"/>
      <c r="AH27" s="304">
        <v>7.2384154386514438E-2</v>
      </c>
      <c r="AI27" s="304">
        <v>6.1209945671165326E-2</v>
      </c>
      <c r="AJ27" s="304">
        <v>3.5393093134512457E-2</v>
      </c>
      <c r="AK27" s="306"/>
      <c r="AL27" s="304">
        <v>4.003382435925297E-2</v>
      </c>
      <c r="AM27" s="304">
        <v>3.0604128064301947E-2</v>
      </c>
      <c r="AN27" s="304">
        <v>2.1884614647113058E-2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0.89556063762469329</v>
      </c>
      <c r="C28" s="304">
        <f t="shared" si="61"/>
        <v>0.97590127734906895</v>
      </c>
      <c r="D28" s="304">
        <f t="shared" si="62"/>
        <v>0.96644933056631921</v>
      </c>
      <c r="E28" s="304"/>
      <c r="F28" s="304">
        <v>1.9542463138970024E-4</v>
      </c>
      <c r="G28" s="304">
        <v>3.1403750113711838E-4</v>
      </c>
      <c r="H28" s="304">
        <v>4.7267854841852682E-4</v>
      </c>
      <c r="I28" s="304"/>
      <c r="J28" s="304">
        <v>7.5287566250300929E-3</v>
      </c>
      <c r="K28" s="304">
        <v>1.1249201163100839E-2</v>
      </c>
      <c r="L28" s="304">
        <v>1.7455549198046687E-2</v>
      </c>
      <c r="M28" s="304"/>
      <c r="N28" s="304">
        <v>4.2313384993415755E-2</v>
      </c>
      <c r="O28" s="304">
        <v>6.1501655866822533E-2</v>
      </c>
      <c r="P28" s="304">
        <v>8.7174015170085814E-2</v>
      </c>
      <c r="Q28" s="306"/>
      <c r="R28" s="304">
        <v>1.014272236709624E-2</v>
      </c>
      <c r="S28" s="304">
        <v>1.2851263915246609E-2</v>
      </c>
      <c r="T28" s="304">
        <v>1.7416954257773728E-2</v>
      </c>
      <c r="U28" s="306"/>
      <c r="V28" s="304">
        <v>3.1396015814553341E-2</v>
      </c>
      <c r="W28" s="304">
        <v>4.1437238280359279E-2</v>
      </c>
      <c r="X28" s="304">
        <v>5.0527121925868161E-2</v>
      </c>
      <c r="Y28" s="306"/>
      <c r="Z28" s="304">
        <v>0.24193394179442107</v>
      </c>
      <c r="AA28" s="304">
        <v>0.30520866700046101</v>
      </c>
      <c r="AB28" s="304">
        <v>0.39334209372935819</v>
      </c>
      <c r="AC28" s="306"/>
      <c r="AD28" s="304">
        <v>0.25757316693013216</v>
      </c>
      <c r="AE28" s="304">
        <v>0.2997732244709167</v>
      </c>
      <c r="AF28" s="304">
        <v>0.27674728160050488</v>
      </c>
      <c r="AG28" s="306"/>
      <c r="AH28" s="304">
        <v>0.13580172221179052</v>
      </c>
      <c r="AI28" s="304">
        <v>0.10995796391800781</v>
      </c>
      <c r="AJ28" s="304">
        <v>4.3869430247634608E-2</v>
      </c>
      <c r="AK28" s="306"/>
      <c r="AL28" s="304">
        <v>0.16867550225686448</v>
      </c>
      <c r="AM28" s="304">
        <v>0.13360802523301712</v>
      </c>
      <c r="AN28" s="304">
        <v>7.9444205888628661E-2</v>
      </c>
    </row>
    <row r="29" spans="1:40" x14ac:dyDescent="0.2">
      <c r="A29" s="13" t="str">
        <f t="shared" si="58"/>
        <v>Elementary occupations</v>
      </c>
      <c r="B29" s="304">
        <f t="shared" si="60"/>
        <v>1.3426999064013732</v>
      </c>
      <c r="C29" s="304">
        <f t="shared" si="61"/>
        <v>1.217404885201482</v>
      </c>
      <c r="D29" s="304">
        <f t="shared" si="62"/>
        <v>1.0113294188394462</v>
      </c>
      <c r="E29" s="304"/>
      <c r="F29" s="304">
        <v>2.2696229934302414E-5</v>
      </c>
      <c r="G29" s="304">
        <v>2.8236606455196139E-5</v>
      </c>
      <c r="H29" s="304">
        <v>4.7206014600263864E-5</v>
      </c>
      <c r="I29" s="304"/>
      <c r="J29" s="304">
        <v>2.1060857863329067E-2</v>
      </c>
      <c r="K29" s="304">
        <v>3.0303027145408862E-2</v>
      </c>
      <c r="L29" s="304">
        <v>4.8500366999083389E-2</v>
      </c>
      <c r="M29" s="304"/>
      <c r="N29" s="304">
        <v>4.9445908280264142E-2</v>
      </c>
      <c r="O29" s="304">
        <v>5.5426742110901407E-2</v>
      </c>
      <c r="P29" s="304">
        <v>6.0885838648245774E-2</v>
      </c>
      <c r="Q29" s="306"/>
      <c r="R29" s="304">
        <v>2.9771935462713787E-2</v>
      </c>
      <c r="S29" s="304">
        <v>3.0426792047158119E-2</v>
      </c>
      <c r="T29" s="304">
        <v>3.1971309058476581E-2</v>
      </c>
      <c r="U29" s="306"/>
      <c r="V29" s="304">
        <v>8.5799126548222207E-2</v>
      </c>
      <c r="W29" s="304">
        <v>8.9691333786099878E-2</v>
      </c>
      <c r="X29" s="304">
        <v>9.4212413520112795E-2</v>
      </c>
      <c r="Y29" s="306"/>
      <c r="Z29" s="304">
        <v>0.25023138769185777</v>
      </c>
      <c r="AA29" s="304">
        <v>0.25428351916871156</v>
      </c>
      <c r="AB29" s="304">
        <v>0.24076495445138044</v>
      </c>
      <c r="AC29" s="306"/>
      <c r="AD29" s="304">
        <v>0.32085182190751316</v>
      </c>
      <c r="AE29" s="304">
        <v>0.31318376062922293</v>
      </c>
      <c r="AF29" s="304">
        <v>0.23780080159024691</v>
      </c>
      <c r="AG29" s="306"/>
      <c r="AH29" s="304">
        <v>0.27388201863757322</v>
      </c>
      <c r="AI29" s="304">
        <v>0.20330184812829749</v>
      </c>
      <c r="AJ29" s="304">
        <v>0.11340714248509806</v>
      </c>
      <c r="AK29" s="306"/>
      <c r="AL29" s="304">
        <v>0.31163415377996539</v>
      </c>
      <c r="AM29" s="304">
        <v>0.2407596255792267</v>
      </c>
      <c r="AN29" s="304">
        <v>0.183739386072202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42.152000000000044</v>
      </c>
      <c r="C32" s="305">
        <f>SUM(C33:C41)</f>
        <v>41.911999999999978</v>
      </c>
      <c r="D32" s="305">
        <f>SUM(D33:D41)</f>
        <v>39.760999999999967</v>
      </c>
      <c r="E32" s="304"/>
      <c r="F32" s="305">
        <f>SUM(F33:F41)</f>
        <v>0.36602145014690834</v>
      </c>
      <c r="G32" s="305">
        <f>SUM(G33:G41)</f>
        <v>0.47144652484897898</v>
      </c>
      <c r="H32" s="305">
        <f>SUM(H33:H41)</f>
        <v>0.66217802040983154</v>
      </c>
      <c r="I32" s="304"/>
      <c r="J32" s="305">
        <f>SUM(J33:J41)</f>
        <v>2.2990524565994819</v>
      </c>
      <c r="K32" s="305">
        <f>SUM(K33:K41)</f>
        <v>2.997804777688438</v>
      </c>
      <c r="L32" s="305">
        <f>SUM(L33:L41)</f>
        <v>4.3982549239291009</v>
      </c>
      <c r="M32" s="304"/>
      <c r="N32" s="305">
        <f>SUM(N33:N41)</f>
        <v>5.5313592159655078</v>
      </c>
      <c r="O32" s="305">
        <f>SUM(O33:O41)</f>
        <v>5.8288207834004275</v>
      </c>
      <c r="P32" s="305">
        <f>SUM(P33:P41)</f>
        <v>6.2155886435755523</v>
      </c>
      <c r="Q32" s="306"/>
      <c r="R32" s="305">
        <f>SUM(R33:R41)</f>
        <v>1.5020605770659521</v>
      </c>
      <c r="S32" s="305">
        <f>SUM(S33:S41)</f>
        <v>1.6226189033772518</v>
      </c>
      <c r="T32" s="305">
        <f>SUM(T33:T41)</f>
        <v>1.8216082354782708</v>
      </c>
      <c r="U32" s="306"/>
      <c r="V32" s="305">
        <f>SUM(V33:V41)</f>
        <v>3.1233352287522496</v>
      </c>
      <c r="W32" s="305">
        <f>SUM(W33:W41)</f>
        <v>3.20035428386507</v>
      </c>
      <c r="X32" s="305">
        <f>SUM(X33:X41)</f>
        <v>3.2947154197136053</v>
      </c>
      <c r="Y32" s="306"/>
      <c r="Z32" s="305">
        <f>SUM(Z33:Z41)</f>
        <v>10.070649096851451</v>
      </c>
      <c r="AA32" s="305">
        <f>SUM(AA33:AA41)</f>
        <v>10.668107378659899</v>
      </c>
      <c r="AB32" s="305">
        <f>SUM(AB33:AB41)</f>
        <v>10.670025280242717</v>
      </c>
      <c r="AC32" s="306"/>
      <c r="AD32" s="305">
        <f>SUM(AD33:AD41)</f>
        <v>9.1860115851656658</v>
      </c>
      <c r="AE32" s="305">
        <f>SUM(AE33:AE41)</f>
        <v>9.7648771460620409</v>
      </c>
      <c r="AF32" s="305">
        <f>SUM(AF33:AF41)</f>
        <v>8.3864639929668101</v>
      </c>
      <c r="AG32" s="306"/>
      <c r="AH32" s="305">
        <f>SUM(AH33:AH41)</f>
        <v>6.5566428136393711</v>
      </c>
      <c r="AI32" s="305">
        <f>SUM(AI33:AI41)</f>
        <v>5.570961362550344</v>
      </c>
      <c r="AJ32" s="305">
        <f>SUM(AJ33:AJ41)</f>
        <v>3.3060986699708717</v>
      </c>
      <c r="AK32" s="306"/>
      <c r="AL32" s="305">
        <f>SUM(AL33:AL41)</f>
        <v>3.5168675758134533</v>
      </c>
      <c r="AM32" s="305">
        <f>SUM(AM33:AM41)</f>
        <v>1.7870088395475205</v>
      </c>
      <c r="AN32" s="305">
        <f>SUM(AN33:AN41)</f>
        <v>1.0060668137132081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4.1820757470449719</v>
      </c>
      <c r="C33" s="304">
        <f t="shared" ref="C33:C41" si="64">SUM(G33,K33,O33,S33,W33,AA33,AE33,AI33,AM33)</f>
        <v>4.0164001516566099</v>
      </c>
      <c r="D33" s="304">
        <f t="shared" ref="D33:D40" si="65">SUM(H33,L33,P33,T33,X33,AB33,AF33,AJ33,AN33)</f>
        <v>4.045573987082153</v>
      </c>
      <c r="E33" s="304"/>
      <c r="F33" s="304">
        <v>4.9903210551296512E-2</v>
      </c>
      <c r="G33" s="304">
        <v>5.5415053714479308E-2</v>
      </c>
      <c r="H33" s="304">
        <v>7.343102930079061E-2</v>
      </c>
      <c r="I33" s="304"/>
      <c r="J33" s="304">
        <v>0.41519436119055958</v>
      </c>
      <c r="K33" s="304">
        <v>0.51107536590327618</v>
      </c>
      <c r="L33" s="304">
        <v>0.70613452120705056</v>
      </c>
      <c r="M33" s="304"/>
      <c r="N33" s="304">
        <v>1.1033799897436873</v>
      </c>
      <c r="O33" s="304">
        <v>1.1004996715489037</v>
      </c>
      <c r="P33" s="304">
        <v>1.1361138083846285</v>
      </c>
      <c r="Q33" s="306"/>
      <c r="R33" s="304">
        <v>0.25683064855694615</v>
      </c>
      <c r="S33" s="304">
        <v>0.25842650083349789</v>
      </c>
      <c r="T33" s="304">
        <v>0.27156727165173239</v>
      </c>
      <c r="U33" s="306"/>
      <c r="V33" s="304">
        <v>0.50781097897894822</v>
      </c>
      <c r="W33" s="304">
        <v>0.48002361347170519</v>
      </c>
      <c r="X33" s="304">
        <v>0.49148143354234758</v>
      </c>
      <c r="Y33" s="306"/>
      <c r="Z33" s="304">
        <v>0.73321228229884416</v>
      </c>
      <c r="AA33" s="304">
        <v>0.67392450253321268</v>
      </c>
      <c r="AB33" s="304">
        <v>0.62747192008177355</v>
      </c>
      <c r="AC33" s="306"/>
      <c r="AD33" s="304">
        <v>0.63114174954570823</v>
      </c>
      <c r="AE33" s="304">
        <v>0.58237289405345949</v>
      </c>
      <c r="AF33" s="304">
        <v>0.48912214585026026</v>
      </c>
      <c r="AG33" s="306"/>
      <c r="AH33" s="304">
        <v>0.34233290615167311</v>
      </c>
      <c r="AI33" s="304">
        <v>0.25285849880050021</v>
      </c>
      <c r="AJ33" s="304">
        <v>0.15932838717867925</v>
      </c>
      <c r="AK33" s="306"/>
      <c r="AL33" s="304">
        <v>0.14226962002730864</v>
      </c>
      <c r="AM33" s="304">
        <v>0.10180405079757524</v>
      </c>
      <c r="AN33" s="304">
        <v>9.0923469884890543E-2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6.4155676473264913</v>
      </c>
      <c r="C34" s="304">
        <f t="shared" si="64"/>
        <v>6.786854997220872</v>
      </c>
      <c r="D34" s="304">
        <f t="shared" si="65"/>
        <v>7.1297837876308359</v>
      </c>
      <c r="E34" s="304"/>
      <c r="F34" s="304">
        <v>0.23557865037694395</v>
      </c>
      <c r="G34" s="304">
        <v>0.31738934945967862</v>
      </c>
      <c r="H34" s="304">
        <v>0.44333506018176827</v>
      </c>
      <c r="I34" s="304"/>
      <c r="J34" s="304">
        <v>0.9167601834587138</v>
      </c>
      <c r="K34" s="304">
        <v>1.214703204466119</v>
      </c>
      <c r="L34" s="304">
        <v>1.7323566782251287</v>
      </c>
      <c r="M34" s="304"/>
      <c r="N34" s="304">
        <v>1.6960320085251601</v>
      </c>
      <c r="O34" s="304">
        <v>1.7437275701742179</v>
      </c>
      <c r="P34" s="304">
        <v>1.6928010267249238</v>
      </c>
      <c r="Q34" s="306"/>
      <c r="R34" s="304">
        <v>0.22345201129509706</v>
      </c>
      <c r="S34" s="304">
        <v>0.2338934067686062</v>
      </c>
      <c r="T34" s="304">
        <v>0.25125548073012838</v>
      </c>
      <c r="U34" s="306"/>
      <c r="V34" s="304">
        <v>0.80387244642505762</v>
      </c>
      <c r="W34" s="304">
        <v>0.80476079035963177</v>
      </c>
      <c r="X34" s="304">
        <v>0.79281739469446577</v>
      </c>
      <c r="Y34" s="306"/>
      <c r="Z34" s="304">
        <v>1.2636167842116621</v>
      </c>
      <c r="AA34" s="304">
        <v>1.307666015429074</v>
      </c>
      <c r="AB34" s="304">
        <v>1.301879090920981</v>
      </c>
      <c r="AC34" s="306"/>
      <c r="AD34" s="304">
        <v>0.66000958234241425</v>
      </c>
      <c r="AE34" s="304">
        <v>0.64105753153859379</v>
      </c>
      <c r="AF34" s="304">
        <v>0.4991449953477457</v>
      </c>
      <c r="AG34" s="306"/>
      <c r="AH34" s="304">
        <v>0.45734982563644383</v>
      </c>
      <c r="AI34" s="304">
        <v>0.39627835444379877</v>
      </c>
      <c r="AJ34" s="304">
        <v>0.30425276183676947</v>
      </c>
      <c r="AK34" s="306"/>
      <c r="AL34" s="304">
        <v>0.15889615505499954</v>
      </c>
      <c r="AM34" s="304">
        <v>0.12737877458115238</v>
      </c>
      <c r="AN34" s="304">
        <v>0.11194129896892402</v>
      </c>
    </row>
    <row r="35" spans="1:40" x14ac:dyDescent="0.2">
      <c r="A35" s="13" t="str">
        <f t="shared" si="63"/>
        <v>Associate professional occupations</v>
      </c>
      <c r="B35" s="304">
        <f t="shared" si="66"/>
        <v>4.4198150668900018</v>
      </c>
      <c r="C35" s="304">
        <f t="shared" si="64"/>
        <v>4.0375982054204993</v>
      </c>
      <c r="D35" s="304">
        <f t="shared" si="65"/>
        <v>3.990261552925213</v>
      </c>
      <c r="E35" s="304"/>
      <c r="F35" s="304">
        <v>4.5116647897689509E-2</v>
      </c>
      <c r="G35" s="304">
        <v>5.3067815459733866E-2</v>
      </c>
      <c r="H35" s="304">
        <v>7.7197341251137488E-2</v>
      </c>
      <c r="I35" s="304"/>
      <c r="J35" s="304">
        <v>0.39612342646489368</v>
      </c>
      <c r="K35" s="304">
        <v>0.44772792827362479</v>
      </c>
      <c r="L35" s="304">
        <v>0.6338501632475072</v>
      </c>
      <c r="M35" s="304"/>
      <c r="N35" s="304">
        <v>1.0779670331290243</v>
      </c>
      <c r="O35" s="304">
        <v>1.0511059355759833</v>
      </c>
      <c r="P35" s="304">
        <v>1.0691509765408278</v>
      </c>
      <c r="Q35" s="306"/>
      <c r="R35" s="304">
        <v>0.31239513178537143</v>
      </c>
      <c r="S35" s="304">
        <v>0.31846357436844408</v>
      </c>
      <c r="T35" s="304">
        <v>0.35012500810421593</v>
      </c>
      <c r="U35" s="306"/>
      <c r="V35" s="304">
        <v>0.38978813750055635</v>
      </c>
      <c r="W35" s="304">
        <v>0.33441218078837426</v>
      </c>
      <c r="X35" s="304">
        <v>0.31770897192014136</v>
      </c>
      <c r="Y35" s="306"/>
      <c r="Z35" s="304">
        <v>1.0320267448828813</v>
      </c>
      <c r="AA35" s="304">
        <v>0.93648571256421986</v>
      </c>
      <c r="AB35" s="304">
        <v>0.8735016810044065</v>
      </c>
      <c r="AC35" s="306"/>
      <c r="AD35" s="304">
        <v>0.68868835308321652</v>
      </c>
      <c r="AE35" s="304">
        <v>0.59454372634377317</v>
      </c>
      <c r="AF35" s="304">
        <v>0.48067592837678375</v>
      </c>
      <c r="AG35" s="306"/>
      <c r="AH35" s="304">
        <v>0.38292736379560421</v>
      </c>
      <c r="AI35" s="304">
        <v>0.24195953232605544</v>
      </c>
      <c r="AJ35" s="304">
        <v>0.14936735629962911</v>
      </c>
      <c r="AK35" s="306"/>
      <c r="AL35" s="304">
        <v>9.4782228350764872E-2</v>
      </c>
      <c r="AM35" s="304">
        <v>5.9831799720290062E-2</v>
      </c>
      <c r="AN35" s="304">
        <v>3.8684126180564285E-2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3.393379976393752</v>
      </c>
      <c r="C36" s="304">
        <f t="shared" si="64"/>
        <v>3.0692080757577718</v>
      </c>
      <c r="D36" s="304">
        <f t="shared" si="65"/>
        <v>2.7495919834076132</v>
      </c>
      <c r="E36" s="304"/>
      <c r="F36" s="304">
        <v>1.0584387407062959E-2</v>
      </c>
      <c r="G36" s="304">
        <v>1.2014116605141801E-2</v>
      </c>
      <c r="H36" s="304">
        <v>1.6226548919419354E-2</v>
      </c>
      <c r="I36" s="304"/>
      <c r="J36" s="304">
        <v>0.15056959648309573</v>
      </c>
      <c r="K36" s="304">
        <v>0.17310223125031093</v>
      </c>
      <c r="L36" s="304">
        <v>0.24394095934273041</v>
      </c>
      <c r="M36" s="304"/>
      <c r="N36" s="304">
        <v>0.5215753747955677</v>
      </c>
      <c r="O36" s="304">
        <v>0.52980133871220192</v>
      </c>
      <c r="P36" s="304">
        <v>0.56561914720124518</v>
      </c>
      <c r="Q36" s="306"/>
      <c r="R36" s="304">
        <v>0.20203711778526648</v>
      </c>
      <c r="S36" s="304">
        <v>0.20723004522822691</v>
      </c>
      <c r="T36" s="304">
        <v>0.23090254949914127</v>
      </c>
      <c r="U36" s="306"/>
      <c r="V36" s="304">
        <v>0.26501621666387759</v>
      </c>
      <c r="W36" s="304">
        <v>0.26251689730994815</v>
      </c>
      <c r="X36" s="304">
        <v>0.28349755841692614</v>
      </c>
      <c r="Y36" s="306"/>
      <c r="Z36" s="304">
        <v>0.82167283918027001</v>
      </c>
      <c r="AA36" s="304">
        <v>0.78596649452694578</v>
      </c>
      <c r="AB36" s="304">
        <v>0.75075760259212965</v>
      </c>
      <c r="AC36" s="306"/>
      <c r="AD36" s="304">
        <v>0.91911776560356928</v>
      </c>
      <c r="AE36" s="304">
        <v>0.78459749791425504</v>
      </c>
      <c r="AF36" s="304">
        <v>0.52212695050485936</v>
      </c>
      <c r="AG36" s="306"/>
      <c r="AH36" s="304">
        <v>0.38914269794718437</v>
      </c>
      <c r="AI36" s="304">
        <v>0.23394735480000917</v>
      </c>
      <c r="AJ36" s="304">
        <v>7.6745417910816446E-2</v>
      </c>
      <c r="AK36" s="306"/>
      <c r="AL36" s="304">
        <v>0.11366398052785774</v>
      </c>
      <c r="AM36" s="304">
        <v>8.0032099410731999E-2</v>
      </c>
      <c r="AN36" s="304">
        <v>5.9775249020345582E-2</v>
      </c>
    </row>
    <row r="37" spans="1:40" x14ac:dyDescent="0.2">
      <c r="A37" s="13" t="str">
        <f t="shared" si="63"/>
        <v>Skilled trades occupations</v>
      </c>
      <c r="B37" s="304">
        <f t="shared" si="66"/>
        <v>9.6192498194415776</v>
      </c>
      <c r="C37" s="304">
        <f t="shared" si="64"/>
        <v>9.1582197857977103</v>
      </c>
      <c r="D37" s="304">
        <f t="shared" si="65"/>
        <v>8.0663766739828269</v>
      </c>
      <c r="E37" s="304"/>
      <c r="F37" s="304">
        <v>7.102841371619306E-3</v>
      </c>
      <c r="G37" s="304">
        <v>9.4246946614961104E-3</v>
      </c>
      <c r="H37" s="304">
        <v>1.3612475137442849E-2</v>
      </c>
      <c r="I37" s="304"/>
      <c r="J37" s="304">
        <v>0.16845937530454688</v>
      </c>
      <c r="K37" s="304">
        <v>0.25034126999353656</v>
      </c>
      <c r="L37" s="304">
        <v>0.38038844621977413</v>
      </c>
      <c r="M37" s="304"/>
      <c r="N37" s="304">
        <v>0.42549079312452648</v>
      </c>
      <c r="O37" s="304">
        <v>0.50796334745417338</v>
      </c>
      <c r="P37" s="304">
        <v>0.58454890457995967</v>
      </c>
      <c r="Q37" s="306"/>
      <c r="R37" s="304">
        <v>0.18754020449011416</v>
      </c>
      <c r="S37" s="304">
        <v>0.21077431218769846</v>
      </c>
      <c r="T37" s="304">
        <v>0.24174274730647669</v>
      </c>
      <c r="U37" s="306"/>
      <c r="V37" s="304">
        <v>0.6960141975562435</v>
      </c>
      <c r="W37" s="304">
        <v>0.72134222576069973</v>
      </c>
      <c r="X37" s="304">
        <v>0.72844277789286072</v>
      </c>
      <c r="Y37" s="306"/>
      <c r="Z37" s="304">
        <v>3.5078429237101272</v>
      </c>
      <c r="AA37" s="304">
        <v>3.5410895882987141</v>
      </c>
      <c r="AB37" s="304">
        <v>3.3951843904430947</v>
      </c>
      <c r="AC37" s="306"/>
      <c r="AD37" s="304">
        <v>2.3131035201479002</v>
      </c>
      <c r="AE37" s="304">
        <v>2.2801132976359022</v>
      </c>
      <c r="AF37" s="304">
        <v>1.7463604083823823</v>
      </c>
      <c r="AG37" s="306"/>
      <c r="AH37" s="304">
        <v>1.4819537575412194</v>
      </c>
      <c r="AI37" s="304">
        <v>1.2266599010656134</v>
      </c>
      <c r="AJ37" s="304">
        <v>0.76547815775238759</v>
      </c>
      <c r="AK37" s="306"/>
      <c r="AL37" s="304">
        <v>0.83174220619527894</v>
      </c>
      <c r="AM37" s="304">
        <v>0.41051114873987776</v>
      </c>
      <c r="AN37" s="304">
        <v>0.21061836626844765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0.51573267743915818</v>
      </c>
      <c r="C38" s="304">
        <f t="shared" si="64"/>
        <v>0.53498036773964086</v>
      </c>
      <c r="D38" s="304">
        <f t="shared" si="65"/>
        <v>0.53544184599613154</v>
      </c>
      <c r="E38" s="304"/>
      <c r="F38" s="304">
        <v>6.9226727151371955E-3</v>
      </c>
      <c r="G38" s="304">
        <v>9.4606533100709597E-3</v>
      </c>
      <c r="H38" s="304">
        <v>1.6293484314133855E-2</v>
      </c>
      <c r="I38" s="304"/>
      <c r="J38" s="304">
        <v>7.0319646011383768E-3</v>
      </c>
      <c r="K38" s="304">
        <v>8.2057859633159896E-3</v>
      </c>
      <c r="L38" s="304">
        <v>1.0097665113200623E-2</v>
      </c>
      <c r="M38" s="304"/>
      <c r="N38" s="304">
        <v>5.4687978282052886E-2</v>
      </c>
      <c r="O38" s="304">
        <v>5.7001641617586495E-2</v>
      </c>
      <c r="P38" s="304">
        <v>5.9630338995742528E-2</v>
      </c>
      <c r="Q38" s="306"/>
      <c r="R38" s="304">
        <v>1.5115231322798323E-2</v>
      </c>
      <c r="S38" s="304">
        <v>1.4652174345786159E-2</v>
      </c>
      <c r="T38" s="304">
        <v>1.4838887834620096E-2</v>
      </c>
      <c r="U38" s="306"/>
      <c r="V38" s="304">
        <v>3.4903643328535211E-2</v>
      </c>
      <c r="W38" s="304">
        <v>3.8765956692723258E-2</v>
      </c>
      <c r="X38" s="304">
        <v>4.154593222807057E-2</v>
      </c>
      <c r="Y38" s="306"/>
      <c r="Z38" s="304">
        <v>7.5125100626048005E-2</v>
      </c>
      <c r="AA38" s="304">
        <v>7.6803278349499571E-2</v>
      </c>
      <c r="AB38" s="304">
        <v>7.2091382454822606E-2</v>
      </c>
      <c r="AC38" s="306"/>
      <c r="AD38" s="304">
        <v>0.11660159981142536</v>
      </c>
      <c r="AE38" s="304">
        <v>0.12215711273500664</v>
      </c>
      <c r="AF38" s="304">
        <v>0.10894232059215896</v>
      </c>
      <c r="AG38" s="306"/>
      <c r="AH38" s="304">
        <v>0.15390551223824694</v>
      </c>
      <c r="AI38" s="304">
        <v>0.1618722828400099</v>
      </c>
      <c r="AJ38" s="304">
        <v>0.16604109039872436</v>
      </c>
      <c r="AK38" s="306"/>
      <c r="AL38" s="304">
        <v>5.1438974513775881E-2</v>
      </c>
      <c r="AM38" s="304">
        <v>4.6061481885641811E-2</v>
      </c>
      <c r="AN38" s="304">
        <v>4.5960744064657971E-2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1.3412900499889098</v>
      </c>
      <c r="C39" s="304">
        <f t="shared" si="64"/>
        <v>1.3460261549650121</v>
      </c>
      <c r="D39" s="304">
        <f t="shared" si="65"/>
        <v>1.3139185324570297</v>
      </c>
      <c r="E39" s="304"/>
      <c r="F39" s="304">
        <v>6.2708746144036894E-3</v>
      </c>
      <c r="G39" s="304">
        <v>8.276171856835126E-3</v>
      </c>
      <c r="H39" s="304">
        <v>1.2210167982206697E-2</v>
      </c>
      <c r="I39" s="304"/>
      <c r="J39" s="304">
        <v>7.3587208002304727E-2</v>
      </c>
      <c r="K39" s="304">
        <v>9.8601987956394258E-2</v>
      </c>
      <c r="L39" s="304">
        <v>0.13303872996591473</v>
      </c>
      <c r="M39" s="304"/>
      <c r="N39" s="304">
        <v>0.2556764246660625</v>
      </c>
      <c r="O39" s="304">
        <v>0.28328502107673192</v>
      </c>
      <c r="P39" s="304">
        <v>0.32213363209460943</v>
      </c>
      <c r="Q39" s="306"/>
      <c r="R39" s="304">
        <v>7.8108720337698723E-2</v>
      </c>
      <c r="S39" s="304">
        <v>9.1284170041961016E-2</v>
      </c>
      <c r="T39" s="304">
        <v>0.10792850716873982</v>
      </c>
      <c r="U39" s="306"/>
      <c r="V39" s="304">
        <v>8.3920327579565995E-2</v>
      </c>
      <c r="W39" s="304">
        <v>9.5568382773372582E-2</v>
      </c>
      <c r="X39" s="304">
        <v>0.11041605566795459</v>
      </c>
      <c r="Y39" s="306"/>
      <c r="Z39" s="304">
        <v>0.31417371114064291</v>
      </c>
      <c r="AA39" s="304">
        <v>0.30862009002514507</v>
      </c>
      <c r="AB39" s="304">
        <v>0.26585201731899633</v>
      </c>
      <c r="AC39" s="306"/>
      <c r="AD39" s="304">
        <v>0.24870287857165543</v>
      </c>
      <c r="AE39" s="304">
        <v>0.25252721407085416</v>
      </c>
      <c r="AF39" s="304">
        <v>0.23751540976677971</v>
      </c>
      <c r="AG39" s="306"/>
      <c r="AH39" s="304">
        <v>0.14696986229438341</v>
      </c>
      <c r="AI39" s="304">
        <v>0.11082270014687419</v>
      </c>
      <c r="AJ39" s="304">
        <v>4.4969149101447246E-2</v>
      </c>
      <c r="AK39" s="306"/>
      <c r="AL39" s="304">
        <v>0.13388004278219257</v>
      </c>
      <c r="AM39" s="304">
        <v>9.7040417016843822E-2</v>
      </c>
      <c r="AN39" s="304">
        <v>7.9854863390381198E-2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9.283787268954816</v>
      </c>
      <c r="C40" s="304">
        <f t="shared" si="64"/>
        <v>10.447791852931497</v>
      </c>
      <c r="D40" s="304">
        <f t="shared" si="65"/>
        <v>9.8019991621176086</v>
      </c>
      <c r="E40" s="304"/>
      <c r="F40" s="304">
        <v>1.0154751447352876E-3</v>
      </c>
      <c r="G40" s="304">
        <v>1.5385625293556685E-3</v>
      </c>
      <c r="H40" s="304">
        <v>2.2828072344016404E-3</v>
      </c>
      <c r="I40" s="304"/>
      <c r="J40" s="304">
        <v>0.14831376767778809</v>
      </c>
      <c r="K40" s="304">
        <v>0.26065725489373509</v>
      </c>
      <c r="L40" s="304">
        <v>0.50651119069484818</v>
      </c>
      <c r="M40" s="304"/>
      <c r="N40" s="304">
        <v>0.27925607808583974</v>
      </c>
      <c r="O40" s="304">
        <v>0.42472718876692184</v>
      </c>
      <c r="P40" s="304">
        <v>0.63112130976869218</v>
      </c>
      <c r="Q40" s="306"/>
      <c r="R40" s="305">
        <v>0.14129731839290538</v>
      </c>
      <c r="S40" s="305">
        <v>0.19472283121144254</v>
      </c>
      <c r="T40" s="305">
        <v>0.23696411612591753</v>
      </c>
      <c r="U40" s="306"/>
      <c r="V40" s="305">
        <v>0.27881827433627115</v>
      </c>
      <c r="W40" s="305">
        <v>0.39761250228155565</v>
      </c>
      <c r="X40" s="305">
        <v>0.45809024286837685</v>
      </c>
      <c r="Y40" s="306"/>
      <c r="Z40" s="305">
        <v>2.0108877755349557</v>
      </c>
      <c r="AA40" s="305">
        <v>2.7464386069306723</v>
      </c>
      <c r="AB40" s="305">
        <v>3.1061755620882625</v>
      </c>
      <c r="AC40" s="306"/>
      <c r="AD40" s="305">
        <v>2.7898476148296059</v>
      </c>
      <c r="AE40" s="305">
        <v>3.7178591969066912</v>
      </c>
      <c r="AF40" s="305">
        <v>3.6344744068564276</v>
      </c>
      <c r="AG40" s="306"/>
      <c r="AH40" s="305">
        <v>2.1811870115274243</v>
      </c>
      <c r="AI40" s="305">
        <v>2.1236963756109715</v>
      </c>
      <c r="AJ40" s="305">
        <v>1.0532974596116393</v>
      </c>
      <c r="AK40" s="306"/>
      <c r="AL40" s="305">
        <v>1.4531639534252914</v>
      </c>
      <c r="AM40" s="305">
        <v>0.58053933380015166</v>
      </c>
      <c r="AN40" s="305">
        <v>0.17308206686904237</v>
      </c>
    </row>
    <row r="41" spans="1:40" x14ac:dyDescent="0.2">
      <c r="A41" s="39" t="str">
        <f t="shared" si="63"/>
        <v>Elementary occupations</v>
      </c>
      <c r="B41" s="307">
        <f t="shared" si="66"/>
        <v>2.9811017465203644</v>
      </c>
      <c r="C41" s="307">
        <f t="shared" si="64"/>
        <v>2.5149204085103576</v>
      </c>
      <c r="D41" s="307">
        <f>SUM(H41,L41,P41,T41,X41,AB41,AF41,AJ41,AN41)</f>
        <v>2.1280524744005542</v>
      </c>
      <c r="E41" s="307"/>
      <c r="F41" s="307">
        <v>3.5266900680199611E-3</v>
      </c>
      <c r="G41" s="307">
        <v>4.8601072521875267E-3</v>
      </c>
      <c r="H41" s="307">
        <v>7.589106088530701E-3</v>
      </c>
      <c r="I41" s="307"/>
      <c r="J41" s="307">
        <v>2.3012573416441591E-2</v>
      </c>
      <c r="K41" s="307">
        <v>3.3389748988125169E-2</v>
      </c>
      <c r="L41" s="307">
        <v>5.1936569912946436E-2</v>
      </c>
      <c r="M41" s="307"/>
      <c r="N41" s="307">
        <v>0.11729353561358669</v>
      </c>
      <c r="O41" s="307">
        <v>0.13070906847370736</v>
      </c>
      <c r="P41" s="307">
        <v>0.15446949928492257</v>
      </c>
      <c r="Q41" s="308"/>
      <c r="R41" s="307">
        <v>8.5284193099754532E-2</v>
      </c>
      <c r="S41" s="307">
        <v>9.317188839158845E-2</v>
      </c>
      <c r="T41" s="307">
        <v>0.11628366705729859</v>
      </c>
      <c r="U41" s="308"/>
      <c r="V41" s="307">
        <v>6.3191006383193624E-2</v>
      </c>
      <c r="W41" s="307">
        <v>6.5351734427059383E-2</v>
      </c>
      <c r="X41" s="307">
        <v>7.0715052482461807E-2</v>
      </c>
      <c r="Y41" s="308"/>
      <c r="Z41" s="307">
        <v>0.31209093526602055</v>
      </c>
      <c r="AA41" s="307">
        <v>0.29111309000241559</v>
      </c>
      <c r="AB41" s="307">
        <v>0.2771116333382489</v>
      </c>
      <c r="AC41" s="308"/>
      <c r="AD41" s="307">
        <v>0.81879852123017094</v>
      </c>
      <c r="AE41" s="307">
        <v>0.78964867486350598</v>
      </c>
      <c r="AF41" s="307">
        <v>0.66810142728941202</v>
      </c>
      <c r="AG41" s="308"/>
      <c r="AH41" s="307">
        <v>1.0208738765071925</v>
      </c>
      <c r="AI41" s="307">
        <v>0.82286636251651202</v>
      </c>
      <c r="AJ41" s="307">
        <v>0.58661888988077904</v>
      </c>
      <c r="AK41" s="308"/>
      <c r="AL41" s="307">
        <v>0.53703041493598414</v>
      </c>
      <c r="AM41" s="307">
        <v>0.28380973359525591</v>
      </c>
      <c r="AN41" s="307">
        <v>0.1952266290659545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The Marches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28.264000000000021</v>
      </c>
      <c r="C50" s="305">
        <f>SUM(C51:C59)</f>
        <v>28.203999999999994</v>
      </c>
      <c r="D50" s="305">
        <f>SUM(D51:D59)</f>
        <v>28.832999999999995</v>
      </c>
      <c r="E50" s="304"/>
      <c r="F50" s="305">
        <f>SUM(F51:F59)</f>
        <v>6.5175898251466649E-2</v>
      </c>
      <c r="G50" s="305">
        <f>SUM(G51:G59)</f>
        <v>8.8604103749952132E-2</v>
      </c>
      <c r="H50" s="305">
        <f>SUM(H51:H59)</f>
        <v>0.16194831493087125</v>
      </c>
      <c r="I50" s="304"/>
      <c r="J50" s="305">
        <f>SUM(J51:J59)</f>
        <v>1.0852099063613283</v>
      </c>
      <c r="K50" s="305">
        <f>SUM(K51:K59)</f>
        <v>1.4685403549078264</v>
      </c>
      <c r="L50" s="305">
        <f>SUM(L51:L59)</f>
        <v>2.3989625209437149</v>
      </c>
      <c r="M50" s="304"/>
      <c r="N50" s="305">
        <f>SUM(N51:N59)</f>
        <v>2.1933036495333531</v>
      </c>
      <c r="O50" s="305">
        <f>SUM(O51:O59)</f>
        <v>2.3063926447461065</v>
      </c>
      <c r="P50" s="305">
        <f>SUM(P51:P59)</f>
        <v>2.6627093041909782</v>
      </c>
      <c r="Q50" s="304"/>
      <c r="R50" s="305">
        <f>SUM(R51:R59)</f>
        <v>0.84834428629853753</v>
      </c>
      <c r="S50" s="305">
        <f>SUM(S51:S59)</f>
        <v>0.90799485322586593</v>
      </c>
      <c r="T50" s="305">
        <f>SUM(T51:T59)</f>
        <v>1.1360408667616906</v>
      </c>
      <c r="U50" s="304"/>
      <c r="V50" s="305">
        <f>SUM(V51:V59)</f>
        <v>1.6697998827528402</v>
      </c>
      <c r="W50" s="305">
        <f>SUM(W51:W59)</f>
        <v>1.7289640629025862</v>
      </c>
      <c r="X50" s="305">
        <f>SUM(X51:X59)</f>
        <v>2.0746791973970931</v>
      </c>
      <c r="Y50" s="304"/>
      <c r="Z50" s="305">
        <f>SUM(Z51:Z59)</f>
        <v>8.4722230198144484</v>
      </c>
      <c r="AA50" s="305">
        <f>SUM(AA51:AA59)</f>
        <v>8.7191037166682381</v>
      </c>
      <c r="AB50" s="305">
        <f>SUM(AB51:AB59)</f>
        <v>9.180088817796964</v>
      </c>
      <c r="AC50" s="304"/>
      <c r="AD50" s="305">
        <f>SUM(AD51:AD59)</f>
        <v>7.3223616346071205</v>
      </c>
      <c r="AE50" s="305">
        <f>SUM(AE51:AE59)</f>
        <v>8.0034198506708663</v>
      </c>
      <c r="AF50" s="305">
        <f>SUM(AF51:AF59)</f>
        <v>8.08455618784477</v>
      </c>
      <c r="AG50" s="304"/>
      <c r="AH50" s="305">
        <f>SUM(AH51:AH59)</f>
        <v>4.2062902375834161</v>
      </c>
      <c r="AI50" s="305">
        <f>SUM(AI51:AI59)</f>
        <v>3.7114225435178234</v>
      </c>
      <c r="AJ50" s="305">
        <f>SUM(AJ51:AJ59)</f>
        <v>2.7107621198343002</v>
      </c>
      <c r="AK50" s="304"/>
      <c r="AL50" s="305">
        <f>SUM(AL51:AL59)</f>
        <v>2.4012914847975155</v>
      </c>
      <c r="AM50" s="305">
        <f>SUM(AM51:AM59)</f>
        <v>1.269557869610725</v>
      </c>
      <c r="AN50" s="305">
        <f>SUM(AN51:AN59)</f>
        <v>0.42325267029961056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2.5524576912392116</v>
      </c>
      <c r="C51" s="304">
        <f t="shared" ref="C51:D51" si="68">SUM(G51,K51,O51,S51,W51,AA51,AE51,AI51,AM51)</f>
        <v>2.3670335555514588</v>
      </c>
      <c r="D51" s="304">
        <f t="shared" si="68"/>
        <v>2.7438358752767957</v>
      </c>
      <c r="E51" s="304"/>
      <c r="F51" s="304">
        <v>6.5694486723261083E-3</v>
      </c>
      <c r="G51" s="304">
        <v>9.3150252216448199E-3</v>
      </c>
      <c r="H51" s="304">
        <v>1.6172501524023563E-2</v>
      </c>
      <c r="I51" s="304"/>
      <c r="J51" s="304">
        <v>0.26366927333010287</v>
      </c>
      <c r="K51" s="304">
        <v>0.34499771697358761</v>
      </c>
      <c r="L51" s="304">
        <v>0.61119483028057398</v>
      </c>
      <c r="M51" s="304"/>
      <c r="N51" s="304">
        <v>0.41705866392260194</v>
      </c>
      <c r="O51" s="304">
        <v>0.40039675571601835</v>
      </c>
      <c r="P51" s="304">
        <v>0.43383913237604488</v>
      </c>
      <c r="Q51" s="304"/>
      <c r="R51" s="304">
        <v>0.12317036178112008</v>
      </c>
      <c r="S51" s="304">
        <v>0.11207311231806719</v>
      </c>
      <c r="T51" s="304">
        <v>0.12041431043581639</v>
      </c>
      <c r="U51" s="304"/>
      <c r="V51" s="304">
        <v>0.2707310956157809</v>
      </c>
      <c r="W51" s="304">
        <v>0.24914723056790961</v>
      </c>
      <c r="X51" s="304">
        <v>0.2863977170269113</v>
      </c>
      <c r="Y51" s="304"/>
      <c r="Z51" s="304">
        <v>0.65379571224987543</v>
      </c>
      <c r="AA51" s="304">
        <v>0.59558354917839995</v>
      </c>
      <c r="AB51" s="304">
        <v>0.74286801374405109</v>
      </c>
      <c r="AC51" s="304"/>
      <c r="AD51" s="304">
        <v>0.37456998833543925</v>
      </c>
      <c r="AE51" s="304">
        <v>0.33486390760287044</v>
      </c>
      <c r="AF51" s="304">
        <v>0.30805191023648104</v>
      </c>
      <c r="AG51" s="304"/>
      <c r="AH51" s="304">
        <v>0.25378495865950595</v>
      </c>
      <c r="AI51" s="304">
        <v>0.19868791592935905</v>
      </c>
      <c r="AJ51" s="304">
        <v>0.1363648890577428</v>
      </c>
      <c r="AK51" s="304"/>
      <c r="AL51" s="304">
        <v>0.18910818867245888</v>
      </c>
      <c r="AM51" s="304">
        <v>0.12196834204360195</v>
      </c>
      <c r="AN51" s="304">
        <v>8.8532570595150448E-2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3.3378020290547199</v>
      </c>
      <c r="C52" s="304">
        <f t="shared" ref="C52:C59" si="70">SUM(G52,K52,O52,S52,W52,AA52,AE52,AI52,AM52)</f>
        <v>3.3368544064091541</v>
      </c>
      <c r="D52" s="304">
        <f t="shared" ref="D52:D59" si="71">SUM(H52,L52,P52,T52,X52,AB52,AF52,AJ52,AN52)</f>
        <v>3.8084596738747689</v>
      </c>
      <c r="E52" s="304"/>
      <c r="F52" s="304">
        <v>3.0360747025218616E-2</v>
      </c>
      <c r="G52" s="304">
        <v>3.7077209998034259E-2</v>
      </c>
      <c r="H52" s="304">
        <v>5.0134718973190481E-2</v>
      </c>
      <c r="I52" s="304"/>
      <c r="J52" s="304">
        <v>0.40408824166216184</v>
      </c>
      <c r="K52" s="304">
        <v>0.54066767180857367</v>
      </c>
      <c r="L52" s="304">
        <v>0.83778153826891799</v>
      </c>
      <c r="M52" s="304"/>
      <c r="N52" s="304">
        <v>0.66641873943129482</v>
      </c>
      <c r="O52" s="304">
        <v>0.63239329892088481</v>
      </c>
      <c r="P52" s="304">
        <v>0.64165204834578127</v>
      </c>
      <c r="Q52" s="304"/>
      <c r="R52" s="304">
        <v>0.10173102029388111</v>
      </c>
      <c r="S52" s="304">
        <v>8.1054104666528529E-2</v>
      </c>
      <c r="T52" s="304">
        <v>9.1240624522437502E-2</v>
      </c>
      <c r="U52" s="304"/>
      <c r="V52" s="304">
        <v>0.28182882647683982</v>
      </c>
      <c r="W52" s="304">
        <v>0.2193541043030155</v>
      </c>
      <c r="X52" s="304">
        <v>0.16255933538115042</v>
      </c>
      <c r="Y52" s="304"/>
      <c r="Z52" s="304">
        <v>0.96856499756908465</v>
      </c>
      <c r="AA52" s="304">
        <v>1.0035872607266754</v>
      </c>
      <c r="AB52" s="304">
        <v>1.2580997739665274</v>
      </c>
      <c r="AC52" s="304"/>
      <c r="AD52" s="304">
        <v>0.5559293229093708</v>
      </c>
      <c r="AE52" s="304">
        <v>0.57610464691085783</v>
      </c>
      <c r="AF52" s="304">
        <v>0.61229925043528532</v>
      </c>
      <c r="AG52" s="304"/>
      <c r="AH52" s="304">
        <v>0.194232494937291</v>
      </c>
      <c r="AI52" s="304">
        <v>0.16295287535877087</v>
      </c>
      <c r="AJ52" s="304">
        <v>0.11317107419443283</v>
      </c>
      <c r="AK52" s="304"/>
      <c r="AL52" s="304">
        <v>0.13464763874957747</v>
      </c>
      <c r="AM52" s="304">
        <v>8.3663233715813218E-2</v>
      </c>
      <c r="AN52" s="304">
        <v>4.1521309787045976E-2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1.5520098523674202</v>
      </c>
      <c r="C53" s="304">
        <f t="shared" si="70"/>
        <v>1.3987287383918787</v>
      </c>
      <c r="D53" s="304">
        <f t="shared" si="71"/>
        <v>1.5389747953737427</v>
      </c>
      <c r="E53" s="304"/>
      <c r="F53" s="304">
        <v>3.5469626763094341E-3</v>
      </c>
      <c r="G53" s="304">
        <v>4.561135975795009E-3</v>
      </c>
      <c r="H53" s="304">
        <v>7.9075003889815376E-3</v>
      </c>
      <c r="I53" s="304"/>
      <c r="J53" s="304">
        <v>0.12348708452421753</v>
      </c>
      <c r="K53" s="304">
        <v>0.15520251451599185</v>
      </c>
      <c r="L53" s="304">
        <v>0.26492249554189845</v>
      </c>
      <c r="M53" s="304"/>
      <c r="N53" s="304">
        <v>0.24907271348029547</v>
      </c>
      <c r="O53" s="304">
        <v>0.23769518645849261</v>
      </c>
      <c r="P53" s="304">
        <v>0.26589219930541763</v>
      </c>
      <c r="Q53" s="304"/>
      <c r="R53" s="304">
        <v>0.10869933638370879</v>
      </c>
      <c r="S53" s="304">
        <v>0.11068261259355802</v>
      </c>
      <c r="T53" s="304">
        <v>0.13927627485750971</v>
      </c>
      <c r="U53" s="304"/>
      <c r="V53" s="304">
        <v>0.22473774171003019</v>
      </c>
      <c r="W53" s="304">
        <v>0.19825208809857833</v>
      </c>
      <c r="X53" s="304">
        <v>0.22741971270829686</v>
      </c>
      <c r="Y53" s="304"/>
      <c r="Z53" s="304">
        <v>0.29046129398491377</v>
      </c>
      <c r="AA53" s="304">
        <v>0.22217059954619933</v>
      </c>
      <c r="AB53" s="304">
        <v>0.20414178533887248</v>
      </c>
      <c r="AC53" s="304"/>
      <c r="AD53" s="304">
        <v>0.2744386871895883</v>
      </c>
      <c r="AE53" s="304">
        <v>0.25317485216086577</v>
      </c>
      <c r="AF53" s="304">
        <v>0.26522588870017139</v>
      </c>
      <c r="AG53" s="304"/>
      <c r="AH53" s="304">
        <v>0.21914487495975069</v>
      </c>
      <c r="AI53" s="304">
        <v>0.18403917737284983</v>
      </c>
      <c r="AJ53" s="304">
        <v>0.1396849601404048</v>
      </c>
      <c r="AK53" s="304"/>
      <c r="AL53" s="304">
        <v>5.8421157458606092E-2</v>
      </c>
      <c r="AM53" s="304">
        <v>3.2950571669548054E-2</v>
      </c>
      <c r="AN53" s="304">
        <v>2.4503978392189908E-2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2.2208764913722798</v>
      </c>
      <c r="C54" s="304">
        <f t="shared" si="70"/>
        <v>2.0705822458112726</v>
      </c>
      <c r="D54" s="304">
        <f t="shared" si="71"/>
        <v>1.9456294274822088</v>
      </c>
      <c r="E54" s="304"/>
      <c r="F54" s="304">
        <v>1.7737274479429237E-2</v>
      </c>
      <c r="G54" s="304">
        <v>2.583904720992403E-2</v>
      </c>
      <c r="H54" s="304">
        <v>6.6394300803568437E-2</v>
      </c>
      <c r="I54" s="304"/>
      <c r="J54" s="304">
        <v>0.12377418705405842</v>
      </c>
      <c r="K54" s="304">
        <v>0.17092114988085019</v>
      </c>
      <c r="L54" s="304">
        <v>0.25600158449043653</v>
      </c>
      <c r="M54" s="304"/>
      <c r="N54" s="304">
        <v>0.34270444804589367</v>
      </c>
      <c r="O54" s="304">
        <v>0.38281242263940413</v>
      </c>
      <c r="P54" s="304">
        <v>0.49053123027346635</v>
      </c>
      <c r="Q54" s="304"/>
      <c r="R54" s="304">
        <v>0.21540968285524054</v>
      </c>
      <c r="S54" s="304">
        <v>0.23339407114535518</v>
      </c>
      <c r="T54" s="304">
        <v>0.30862519295728919</v>
      </c>
      <c r="U54" s="304"/>
      <c r="V54" s="304">
        <v>0.11790630382114169</v>
      </c>
      <c r="W54" s="304">
        <v>0.12476208726077029</v>
      </c>
      <c r="X54" s="304">
        <v>0.18337305573332052</v>
      </c>
      <c r="Y54" s="304"/>
      <c r="Z54" s="304">
        <v>0.37709822246113217</v>
      </c>
      <c r="AA54" s="304">
        <v>0.3163274586091081</v>
      </c>
      <c r="AB54" s="304">
        <v>0.21878941295735513</v>
      </c>
      <c r="AC54" s="304"/>
      <c r="AD54" s="304">
        <v>0.35740062450141991</v>
      </c>
      <c r="AE54" s="304">
        <v>0.27985573720221857</v>
      </c>
      <c r="AF54" s="304">
        <v>0.1351806853590892</v>
      </c>
      <c r="AG54" s="304"/>
      <c r="AH54" s="304">
        <v>0.50578340650091558</v>
      </c>
      <c r="AI54" s="304">
        <v>0.47003086265193234</v>
      </c>
      <c r="AJ54" s="304">
        <v>0.27434677151187919</v>
      </c>
      <c r="AK54" s="304"/>
      <c r="AL54" s="304">
        <v>0.16306234165304859</v>
      </c>
      <c r="AM54" s="304">
        <v>6.6639409211709633E-2</v>
      </c>
      <c r="AN54" s="304">
        <v>1.2387193395804512E-2</v>
      </c>
    </row>
    <row r="55" spans="1:40" x14ac:dyDescent="0.2">
      <c r="A55" s="13" t="str">
        <f t="shared" si="67"/>
        <v>Skilled trades occupations</v>
      </c>
      <c r="B55" s="304">
        <f t="shared" si="69"/>
        <v>14.152590915170354</v>
      </c>
      <c r="C55" s="304">
        <f t="shared" si="70"/>
        <v>14.254095426366316</v>
      </c>
      <c r="D55" s="304">
        <f t="shared" si="71"/>
        <v>13.5524640896286</v>
      </c>
      <c r="E55" s="304"/>
      <c r="F55" s="304">
        <v>1.5157364716050828E-3</v>
      </c>
      <c r="G55" s="304">
        <v>2.0772358656604302E-3</v>
      </c>
      <c r="H55" s="304">
        <v>2.8171003433894721E-3</v>
      </c>
      <c r="I55" s="304"/>
      <c r="J55" s="304">
        <v>0.10099431709964328</v>
      </c>
      <c r="K55" s="304">
        <v>0.14870084638622319</v>
      </c>
      <c r="L55" s="304">
        <v>0.2387994845730699</v>
      </c>
      <c r="M55" s="304"/>
      <c r="N55" s="304">
        <v>0.36495715187041988</v>
      </c>
      <c r="O55" s="304">
        <v>0.46012838196113226</v>
      </c>
      <c r="P55" s="304">
        <v>0.57754566079054814</v>
      </c>
      <c r="Q55" s="304"/>
      <c r="R55" s="304">
        <v>0.23209732874441327</v>
      </c>
      <c r="S55" s="304">
        <v>0.27933543397944538</v>
      </c>
      <c r="T55" s="304">
        <v>0.34583256509859045</v>
      </c>
      <c r="U55" s="304"/>
      <c r="V55" s="304">
        <v>0.60643492558377243</v>
      </c>
      <c r="W55" s="304">
        <v>0.72296077545262583</v>
      </c>
      <c r="X55" s="304">
        <v>0.94805634289869667</v>
      </c>
      <c r="Y55" s="304"/>
      <c r="Z55" s="304">
        <v>5.0121238739437839</v>
      </c>
      <c r="AA55" s="304">
        <v>5.1367278841961443</v>
      </c>
      <c r="AB55" s="304">
        <v>4.8590305128686078</v>
      </c>
      <c r="AC55" s="304"/>
      <c r="AD55" s="304">
        <v>4.4445356710630151</v>
      </c>
      <c r="AE55" s="304">
        <v>4.9586047916547287</v>
      </c>
      <c r="AF55" s="304">
        <v>4.9462865624042252</v>
      </c>
      <c r="AG55" s="304"/>
      <c r="AH55" s="304">
        <v>2.0318327968850318</v>
      </c>
      <c r="AI55" s="304">
        <v>1.8219665025958574</v>
      </c>
      <c r="AJ55" s="304">
        <v>1.4733828623248058</v>
      </c>
      <c r="AK55" s="304"/>
      <c r="AL55" s="304">
        <v>1.3580991135086682</v>
      </c>
      <c r="AM55" s="304">
        <v>0.72359357427449755</v>
      </c>
      <c r="AN55" s="304">
        <v>0.16071299832666605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6.4495593993493361E-2</v>
      </c>
      <c r="C56" s="304">
        <f t="shared" si="70"/>
        <v>6.628381571522049E-2</v>
      </c>
      <c r="D56" s="304">
        <f t="shared" si="71"/>
        <v>7.5025034785752578E-2</v>
      </c>
      <c r="E56" s="304"/>
      <c r="F56" s="304">
        <v>2.7372644720284597E-5</v>
      </c>
      <c r="G56" s="304">
        <v>4.310485985438796E-5</v>
      </c>
      <c r="H56" s="304">
        <v>1.0101790293320768E-4</v>
      </c>
      <c r="I56" s="304"/>
      <c r="J56" s="304">
        <v>3.8508040889587529E-3</v>
      </c>
      <c r="K56" s="304">
        <v>4.9402910365352708E-3</v>
      </c>
      <c r="L56" s="304">
        <v>7.1591164725383783E-3</v>
      </c>
      <c r="M56" s="304"/>
      <c r="N56" s="304">
        <v>4.3532913318996159E-3</v>
      </c>
      <c r="O56" s="304">
        <v>4.7147728842691214E-3</v>
      </c>
      <c r="P56" s="304">
        <v>5.7015769982099954E-3</v>
      </c>
      <c r="Q56" s="304"/>
      <c r="R56" s="304">
        <v>8.6435789656732923E-4</v>
      </c>
      <c r="S56" s="304">
        <v>1.0791745517915851E-3</v>
      </c>
      <c r="T56" s="304">
        <v>1.3719372355243385E-3</v>
      </c>
      <c r="U56" s="304"/>
      <c r="V56" s="304">
        <v>1.8679798125112719E-3</v>
      </c>
      <c r="W56" s="304">
        <v>1.8868583164197738E-3</v>
      </c>
      <c r="X56" s="304">
        <v>2.145720990948652E-3</v>
      </c>
      <c r="Y56" s="304"/>
      <c r="Z56" s="304">
        <v>2.2901707523004206E-2</v>
      </c>
      <c r="AA56" s="304">
        <v>2.6458890952193826E-2</v>
      </c>
      <c r="AB56" s="304">
        <v>3.3328630707580936E-2</v>
      </c>
      <c r="AC56" s="304"/>
      <c r="AD56" s="304">
        <v>7.1273571321978299E-3</v>
      </c>
      <c r="AE56" s="304">
        <v>7.8229308277121285E-3</v>
      </c>
      <c r="AF56" s="304">
        <v>9.9153080476849943E-3</v>
      </c>
      <c r="AG56" s="304"/>
      <c r="AH56" s="304">
        <v>1.2196793344970225E-2</v>
      </c>
      <c r="AI56" s="304">
        <v>1.0667234446211597E-2</v>
      </c>
      <c r="AJ56" s="304">
        <v>1.0055551860086403E-2</v>
      </c>
      <c r="AK56" s="304"/>
      <c r="AL56" s="304">
        <v>1.1305930218663846E-2</v>
      </c>
      <c r="AM56" s="304">
        <v>8.6705578402328023E-3</v>
      </c>
      <c r="AN56" s="304">
        <v>5.2461745702456772E-3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0.53325629276651709</v>
      </c>
      <c r="C57" s="304">
        <f t="shared" si="70"/>
        <v>0.58519043542767202</v>
      </c>
      <c r="D57" s="304">
        <f t="shared" si="71"/>
        <v>0.61323875388453819</v>
      </c>
      <c r="E57" s="304"/>
      <c r="F57" s="304">
        <v>9.6622376305762923E-4</v>
      </c>
      <c r="G57" s="304">
        <v>1.6124390727406954E-3</v>
      </c>
      <c r="H57" s="304">
        <v>3.5354420541983548E-3</v>
      </c>
      <c r="I57" s="304"/>
      <c r="J57" s="304">
        <v>2.9814004814076485E-2</v>
      </c>
      <c r="K57" s="304">
        <v>4.2382845339927214E-2</v>
      </c>
      <c r="L57" s="304">
        <v>6.4387916729034461E-2</v>
      </c>
      <c r="M57" s="304"/>
      <c r="N57" s="304">
        <v>8.510681538454043E-2</v>
      </c>
      <c r="O57" s="304">
        <v>0.10460830015653827</v>
      </c>
      <c r="P57" s="304">
        <v>0.12660870798677656</v>
      </c>
      <c r="Q57" s="304"/>
      <c r="R57" s="304">
        <v>2.4355952909411251E-2</v>
      </c>
      <c r="S57" s="304">
        <v>3.1828612046343643E-2</v>
      </c>
      <c r="T57" s="304">
        <v>4.0067524963586877E-2</v>
      </c>
      <c r="U57" s="304"/>
      <c r="V57" s="304">
        <v>3.1039224658005671E-2</v>
      </c>
      <c r="W57" s="304">
        <v>3.7491347601041551E-2</v>
      </c>
      <c r="X57" s="304">
        <v>4.3975113855281078E-2</v>
      </c>
      <c r="Y57" s="304"/>
      <c r="Z57" s="304">
        <v>0.19089743937889056</v>
      </c>
      <c r="AA57" s="304">
        <v>0.2161522207419273</v>
      </c>
      <c r="AB57" s="304">
        <v>0.24235400776052837</v>
      </c>
      <c r="AC57" s="304"/>
      <c r="AD57" s="304">
        <v>3.3049330557603354E-2</v>
      </c>
      <c r="AE57" s="304">
        <v>2.7360678156079742E-2</v>
      </c>
      <c r="AF57" s="304">
        <v>1.4947446862394029E-2</v>
      </c>
      <c r="AG57" s="304"/>
      <c r="AH57" s="304">
        <v>5.523023748570776E-2</v>
      </c>
      <c r="AI57" s="304">
        <v>5.6369926394938603E-2</v>
      </c>
      <c r="AJ57" s="304">
        <v>2.5222169619776882E-2</v>
      </c>
      <c r="AK57" s="304"/>
      <c r="AL57" s="304">
        <v>8.2797063815223934E-2</v>
      </c>
      <c r="AM57" s="304">
        <v>6.7384065918134978E-2</v>
      </c>
      <c r="AN57" s="304">
        <v>5.2140424052961591E-2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2.0917475181615344</v>
      </c>
      <c r="C58" s="304">
        <f t="shared" si="70"/>
        <v>2.4294123676041175</v>
      </c>
      <c r="D58" s="304">
        <f t="shared" si="71"/>
        <v>2.6476253506672269</v>
      </c>
      <c r="E58" s="304"/>
      <c r="F58" s="304">
        <v>4.3033735326379529E-3</v>
      </c>
      <c r="G58" s="304">
        <v>7.8480659431508278E-3</v>
      </c>
      <c r="H58" s="304">
        <v>1.4379159691840006E-2</v>
      </c>
      <c r="I58" s="304"/>
      <c r="J58" s="304">
        <v>2.1131032082652972E-2</v>
      </c>
      <c r="K58" s="304">
        <v>3.7113809444983582E-2</v>
      </c>
      <c r="L58" s="304">
        <v>7.3157722248022181E-2</v>
      </c>
      <c r="M58" s="304"/>
      <c r="N58" s="304">
        <v>3.5247637034168465E-2</v>
      </c>
      <c r="O58" s="304">
        <v>5.0597393937440401E-2</v>
      </c>
      <c r="P58" s="304">
        <v>8.4210547467785501E-2</v>
      </c>
      <c r="Q58" s="304"/>
      <c r="R58" s="304">
        <v>3.3440426708442911E-2</v>
      </c>
      <c r="S58" s="304">
        <v>4.9331350928442035E-2</v>
      </c>
      <c r="T58" s="304">
        <v>7.9433860102425535E-2</v>
      </c>
      <c r="U58" s="304"/>
      <c r="V58" s="304">
        <v>8.1066990009122861E-2</v>
      </c>
      <c r="W58" s="304">
        <v>0.10705923426244941</v>
      </c>
      <c r="X58" s="304">
        <v>0.13967953885632389</v>
      </c>
      <c r="Y58" s="304"/>
      <c r="Z58" s="304">
        <v>0.52469423310045549</v>
      </c>
      <c r="AA58" s="304">
        <v>0.67968542993342906</v>
      </c>
      <c r="AB58" s="304">
        <v>0.86637163658691263</v>
      </c>
      <c r="AC58" s="304"/>
      <c r="AD58" s="304">
        <v>0.74869707871399727</v>
      </c>
      <c r="AE58" s="304">
        <v>0.9773202697774489</v>
      </c>
      <c r="AF58" s="304">
        <v>1.0977821165400807</v>
      </c>
      <c r="AG58" s="304"/>
      <c r="AH58" s="304">
        <v>0.48739840659804801</v>
      </c>
      <c r="AI58" s="304">
        <v>0.43495888224366225</v>
      </c>
      <c r="AJ58" s="304">
        <v>0.26387706403695682</v>
      </c>
      <c r="AK58" s="304"/>
      <c r="AL58" s="304">
        <v>0.15576834038200862</v>
      </c>
      <c r="AM58" s="304">
        <v>8.5497931133111313E-2</v>
      </c>
      <c r="AN58" s="304">
        <v>2.873370513687953E-2</v>
      </c>
    </row>
    <row r="59" spans="1:40" x14ac:dyDescent="0.2">
      <c r="A59" s="13" t="str">
        <f t="shared" si="67"/>
        <v>Elementary occupations</v>
      </c>
      <c r="B59" s="304">
        <f t="shared" si="69"/>
        <v>1.7587636158744977</v>
      </c>
      <c r="C59" s="304">
        <f t="shared" si="70"/>
        <v>1.6958190087229021</v>
      </c>
      <c r="D59" s="304">
        <f t="shared" si="71"/>
        <v>1.9077469990263605</v>
      </c>
      <c r="E59" s="304"/>
      <c r="F59" s="304">
        <v>1.4875898616232376E-4</v>
      </c>
      <c r="G59" s="304">
        <v>2.3083960314768175E-4</v>
      </c>
      <c r="H59" s="304">
        <v>5.065732487461674E-4</v>
      </c>
      <c r="I59" s="304"/>
      <c r="J59" s="304">
        <v>1.4400961705456109E-2</v>
      </c>
      <c r="K59" s="304">
        <v>2.3613509521153632E-2</v>
      </c>
      <c r="L59" s="304">
        <v>4.5557832339223565E-2</v>
      </c>
      <c r="M59" s="304"/>
      <c r="N59" s="304">
        <v>2.8384189032238692E-2</v>
      </c>
      <c r="O59" s="304">
        <v>3.3046132071927435E-2</v>
      </c>
      <c r="P59" s="304">
        <v>3.672820064694788E-2</v>
      </c>
      <c r="Q59" s="304"/>
      <c r="R59" s="304">
        <v>8.5758187257521379E-3</v>
      </c>
      <c r="S59" s="304">
        <v>9.2163809963344036E-3</v>
      </c>
      <c r="T59" s="304">
        <v>9.7785765885105066E-3</v>
      </c>
      <c r="U59" s="304"/>
      <c r="V59" s="304">
        <v>5.4186795065635542E-2</v>
      </c>
      <c r="W59" s="304">
        <v>6.8050337039775907E-2</v>
      </c>
      <c r="X59" s="304">
        <v>8.1072659946163528E-2</v>
      </c>
      <c r="Y59" s="304"/>
      <c r="Z59" s="304">
        <v>0.43168553960330941</v>
      </c>
      <c r="AA59" s="304">
        <v>0.52241042278416183</v>
      </c>
      <c r="AB59" s="304">
        <v>0.75510504386652866</v>
      </c>
      <c r="AC59" s="304"/>
      <c r="AD59" s="304">
        <v>0.52661357420448895</v>
      </c>
      <c r="AE59" s="304">
        <v>0.58831203637808394</v>
      </c>
      <c r="AF59" s="304">
        <v>0.69486701925935812</v>
      </c>
      <c r="AG59" s="304"/>
      <c r="AH59" s="304">
        <v>0.44668626821219498</v>
      </c>
      <c r="AI59" s="304">
        <v>0.371749166524242</v>
      </c>
      <c r="AJ59" s="304">
        <v>0.27465677708821506</v>
      </c>
      <c r="AK59" s="304"/>
      <c r="AL59" s="304">
        <v>0.24808171033925963</v>
      </c>
      <c r="AM59" s="304">
        <v>7.9190183804075415E-2</v>
      </c>
      <c r="AN59" s="304">
        <v>9.4743160426668319E-3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95.321999999999974</v>
      </c>
      <c r="C62" s="305">
        <f>SUM(C63:C71)</f>
        <v>99.47499999999998</v>
      </c>
      <c r="D62" s="305">
        <f>SUM(D63:D71)</f>
        <v>107.49200000000002</v>
      </c>
      <c r="E62" s="304"/>
      <c r="F62" s="305">
        <f>SUM(F63:F71)</f>
        <v>0.27684351132876234</v>
      </c>
      <c r="G62" s="305">
        <f>SUM(G63:G71)</f>
        <v>0.41009170133164186</v>
      </c>
      <c r="H62" s="305">
        <f>SUM(H63:H71)</f>
        <v>0.8176245669118809</v>
      </c>
      <c r="I62" s="304"/>
      <c r="J62" s="305">
        <f>SUM(J63:J71)</f>
        <v>3.4946569879373577</v>
      </c>
      <c r="K62" s="305">
        <f>SUM(K63:K71)</f>
        <v>5.0345726735958056</v>
      </c>
      <c r="L62" s="305">
        <f>SUM(L63:L71)</f>
        <v>9.9320978655291619</v>
      </c>
      <c r="M62" s="304"/>
      <c r="N62" s="305">
        <f>SUM(N63:N71)</f>
        <v>12.378272700909333</v>
      </c>
      <c r="O62" s="305">
        <f>SUM(O63:O71)</f>
        <v>14.581721412198249</v>
      </c>
      <c r="P62" s="305">
        <f>SUM(P63:P71)</f>
        <v>20.63106070550004</v>
      </c>
      <c r="Q62" s="304"/>
      <c r="R62" s="305">
        <f>SUM(R63:R71)</f>
        <v>3.7141783935002866</v>
      </c>
      <c r="S62" s="305">
        <f>SUM(S63:S71)</f>
        <v>4.2564305322942779</v>
      </c>
      <c r="T62" s="305">
        <f>SUM(T63:T71)</f>
        <v>6.1179492727255589</v>
      </c>
      <c r="U62" s="304"/>
      <c r="V62" s="305">
        <f>SUM(V63:V71)</f>
        <v>4.3290220835604156</v>
      </c>
      <c r="W62" s="305">
        <f>SUM(W63:W71)</f>
        <v>4.8763332503649899</v>
      </c>
      <c r="X62" s="305">
        <f>SUM(X63:X71)</f>
        <v>6.6133657100495871</v>
      </c>
      <c r="Y62" s="304"/>
      <c r="Z62" s="305">
        <f>SUM(Z63:Z71)</f>
        <v>21.257980851390524</v>
      </c>
      <c r="AA62" s="305">
        <f>SUM(AA63:AA71)</f>
        <v>22.914323545549145</v>
      </c>
      <c r="AB62" s="305">
        <f>SUM(AB63:AB71)</f>
        <v>24.917747835671658</v>
      </c>
      <c r="AC62" s="304"/>
      <c r="AD62" s="305">
        <f>SUM(AD63:AD71)</f>
        <v>24.092041404731209</v>
      </c>
      <c r="AE62" s="305">
        <f>SUM(AE63:AE71)</f>
        <v>26.62543877077934</v>
      </c>
      <c r="AF62" s="305">
        <f>SUM(AF63:AF71)</f>
        <v>25.672845972418511</v>
      </c>
      <c r="AG62" s="304"/>
      <c r="AH62" s="305">
        <f>SUM(AH63:AH71)</f>
        <v>16.23007468116009</v>
      </c>
      <c r="AI62" s="305">
        <f>SUM(AI63:AI71)</f>
        <v>14.568567916002472</v>
      </c>
      <c r="AJ62" s="305">
        <f>SUM(AJ63:AJ71)</f>
        <v>8.878969740975176</v>
      </c>
      <c r="AK62" s="304"/>
      <c r="AL62" s="305">
        <f>SUM(AL63:AL71)</f>
        <v>9.5489293854820012</v>
      </c>
      <c r="AM62" s="305">
        <f>SUM(AM63:AM71)</f>
        <v>6.2075201978840635</v>
      </c>
      <c r="AN62" s="305">
        <f>SUM(AN63:AN71)</f>
        <v>3.9103383302184378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13.132397022704017</v>
      </c>
      <c r="C63" s="304">
        <f t="shared" ref="C63:C71" si="73">SUM(G63,K63,O63,S63,W63,AA63,AE63,AI63,AM63)</f>
        <v>14.120510608628566</v>
      </c>
      <c r="D63" s="304">
        <f t="shared" ref="D63:D71" si="74">SUM(H63,L63,P63,T63,X63,AB63,AF63,AJ63,AN63)</f>
        <v>17.12565991734072</v>
      </c>
      <c r="E63" s="304"/>
      <c r="F63" s="304">
        <v>4.7217478018422625E-2</v>
      </c>
      <c r="G63" s="304">
        <v>7.4136345069546375E-2</v>
      </c>
      <c r="H63" s="304">
        <v>0.16282642885146459</v>
      </c>
      <c r="I63" s="304"/>
      <c r="J63" s="304">
        <v>0.777593647286422</v>
      </c>
      <c r="K63" s="304">
        <v>1.1168198330589061</v>
      </c>
      <c r="L63" s="304">
        <v>2.2927761201978112</v>
      </c>
      <c r="M63" s="304"/>
      <c r="N63" s="304">
        <v>2.8096078652714738</v>
      </c>
      <c r="O63" s="304">
        <v>3.2663486694229174</v>
      </c>
      <c r="P63" s="304">
        <v>4.5799242656658832</v>
      </c>
      <c r="Q63" s="304"/>
      <c r="R63" s="304">
        <v>0.58770182889338984</v>
      </c>
      <c r="S63" s="304">
        <v>0.64542697561181828</v>
      </c>
      <c r="T63" s="304">
        <v>0.93486993253616613</v>
      </c>
      <c r="U63" s="304"/>
      <c r="V63" s="304">
        <v>0.7517280253716887</v>
      </c>
      <c r="W63" s="304">
        <v>0.79556038862726908</v>
      </c>
      <c r="X63" s="304">
        <v>1.0020508541153406</v>
      </c>
      <c r="Y63" s="304"/>
      <c r="Z63" s="304">
        <v>2.5757442509169879</v>
      </c>
      <c r="AA63" s="304">
        <v>2.6915557705830655</v>
      </c>
      <c r="AB63" s="304">
        <v>3.1496622545755999</v>
      </c>
      <c r="AC63" s="304"/>
      <c r="AD63" s="304">
        <v>2.8759603381323942</v>
      </c>
      <c r="AE63" s="304">
        <v>3.1507774973847926</v>
      </c>
      <c r="AF63" s="304">
        <v>3.1824126787227618</v>
      </c>
      <c r="AG63" s="304"/>
      <c r="AH63" s="304">
        <v>2.1969168843251583</v>
      </c>
      <c r="AI63" s="304">
        <v>2.0218442393213101</v>
      </c>
      <c r="AJ63" s="304">
        <v>1.5548960261069993</v>
      </c>
      <c r="AK63" s="304"/>
      <c r="AL63" s="304">
        <v>0.50992670448807786</v>
      </c>
      <c r="AM63" s="304">
        <v>0.35804088954893987</v>
      </c>
      <c r="AN63" s="304">
        <v>0.26624135656869091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8.1569211925780234</v>
      </c>
      <c r="C64" s="304">
        <f t="shared" si="73"/>
        <v>9.1092183642478854</v>
      </c>
      <c r="D64" s="304">
        <f t="shared" si="74"/>
        <v>10.816469365569727</v>
      </c>
      <c r="E64" s="304"/>
      <c r="F64" s="304">
        <v>0.11273139964804553</v>
      </c>
      <c r="G64" s="304">
        <v>0.16516316737725584</v>
      </c>
      <c r="H64" s="304">
        <v>0.31592985754372555</v>
      </c>
      <c r="I64" s="304"/>
      <c r="J64" s="304">
        <v>0.87631284600074755</v>
      </c>
      <c r="K64" s="304">
        <v>1.2538678725627672</v>
      </c>
      <c r="L64" s="304">
        <v>2.2458911596159998</v>
      </c>
      <c r="M64" s="304"/>
      <c r="N64" s="304">
        <v>1.968099247441669</v>
      </c>
      <c r="O64" s="304">
        <v>2.2610881789231545</v>
      </c>
      <c r="P64" s="304">
        <v>2.8847884531520447</v>
      </c>
      <c r="Q64" s="304"/>
      <c r="R64" s="304">
        <v>0.32856647341746259</v>
      </c>
      <c r="S64" s="304">
        <v>0.33226493936602997</v>
      </c>
      <c r="T64" s="304">
        <v>0.3624646007812925</v>
      </c>
      <c r="U64" s="304"/>
      <c r="V64" s="304">
        <v>0.41624013402411431</v>
      </c>
      <c r="W64" s="304">
        <v>0.44146701904687069</v>
      </c>
      <c r="X64" s="304">
        <v>0.53510708042964961</v>
      </c>
      <c r="Y64" s="304"/>
      <c r="Z64" s="304">
        <v>1.8016924809356625</v>
      </c>
      <c r="AA64" s="304">
        <v>2.0513181489367049</v>
      </c>
      <c r="AB64" s="304">
        <v>2.3585841605149942</v>
      </c>
      <c r="AC64" s="304"/>
      <c r="AD64" s="304">
        <v>1.424336635224186</v>
      </c>
      <c r="AE64" s="304">
        <v>1.5067355765060384</v>
      </c>
      <c r="AF64" s="304">
        <v>1.2955911393144226</v>
      </c>
      <c r="AG64" s="304"/>
      <c r="AH64" s="304">
        <v>0.88978316003409152</v>
      </c>
      <c r="AI64" s="304">
        <v>0.81370705538436594</v>
      </c>
      <c r="AJ64" s="304">
        <v>0.50531869442040056</v>
      </c>
      <c r="AK64" s="304"/>
      <c r="AL64" s="304">
        <v>0.33915881585204438</v>
      </c>
      <c r="AM64" s="304">
        <v>0.28360640614469701</v>
      </c>
      <c r="AN64" s="304">
        <v>0.31279421979719541</v>
      </c>
    </row>
    <row r="65" spans="1:40" x14ac:dyDescent="0.2">
      <c r="A65" s="13" t="str">
        <f t="shared" si="72"/>
        <v>Associate professional occupations</v>
      </c>
      <c r="B65" s="304">
        <f t="shared" si="75"/>
        <v>7.0400395094306321</v>
      </c>
      <c r="C65" s="304">
        <f t="shared" si="73"/>
        <v>6.9961305627077941</v>
      </c>
      <c r="D65" s="304">
        <f t="shared" si="74"/>
        <v>7.9306922946849285</v>
      </c>
      <c r="E65" s="304"/>
      <c r="F65" s="304">
        <v>3.4390902748393917E-2</v>
      </c>
      <c r="G65" s="304">
        <v>4.1674435250865595E-2</v>
      </c>
      <c r="H65" s="304">
        <v>7.3786545018403121E-2</v>
      </c>
      <c r="I65" s="304"/>
      <c r="J65" s="304">
        <v>0.36044378193495841</v>
      </c>
      <c r="K65" s="304">
        <v>0.45989973536447748</v>
      </c>
      <c r="L65" s="304">
        <v>0.80683148360092694</v>
      </c>
      <c r="M65" s="304"/>
      <c r="N65" s="304">
        <v>1.3582285833409737</v>
      </c>
      <c r="O65" s="304">
        <v>1.4275955081055689</v>
      </c>
      <c r="P65" s="304">
        <v>1.8503051399230568</v>
      </c>
      <c r="Q65" s="304"/>
      <c r="R65" s="304">
        <v>0.31570489296443166</v>
      </c>
      <c r="S65" s="304">
        <v>0.32961742828207019</v>
      </c>
      <c r="T65" s="304">
        <v>0.45965916737324031</v>
      </c>
      <c r="U65" s="304"/>
      <c r="V65" s="304">
        <v>0.38783946431147992</v>
      </c>
      <c r="W65" s="304">
        <v>0.39138456029326807</v>
      </c>
      <c r="X65" s="304">
        <v>0.48857717008739904</v>
      </c>
      <c r="Y65" s="304"/>
      <c r="Z65" s="304">
        <v>1.7024300966600199</v>
      </c>
      <c r="AA65" s="304">
        <v>1.731688698215148</v>
      </c>
      <c r="AB65" s="304">
        <v>1.9917451369029511</v>
      </c>
      <c r="AC65" s="304"/>
      <c r="AD65" s="304">
        <v>1.5491356326486072</v>
      </c>
      <c r="AE65" s="304">
        <v>1.5960799426615175</v>
      </c>
      <c r="AF65" s="304">
        <v>1.5559565440308725</v>
      </c>
      <c r="AG65" s="304"/>
      <c r="AH65" s="304">
        <v>0.92618140324613463</v>
      </c>
      <c r="AI65" s="304">
        <v>0.73797230771203925</v>
      </c>
      <c r="AJ65" s="304">
        <v>0.4340116147045181</v>
      </c>
      <c r="AK65" s="304"/>
      <c r="AL65" s="304">
        <v>0.40568475157563244</v>
      </c>
      <c r="AM65" s="304">
        <v>0.28021794682283885</v>
      </c>
      <c r="AN65" s="304">
        <v>0.26981949304356095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9.3068579332026538</v>
      </c>
      <c r="C66" s="304">
        <f t="shared" si="73"/>
        <v>9.4113103085081242</v>
      </c>
      <c r="D66" s="304">
        <f t="shared" si="74"/>
        <v>9.9649090520745087</v>
      </c>
      <c r="E66" s="304"/>
      <c r="F66" s="304">
        <v>2.4118697413940623E-2</v>
      </c>
      <c r="G66" s="304">
        <v>3.6243749147094266E-2</v>
      </c>
      <c r="H66" s="304">
        <v>7.3652415253670278E-2</v>
      </c>
      <c r="I66" s="304"/>
      <c r="J66" s="304">
        <v>0.37895618675433729</v>
      </c>
      <c r="K66" s="304">
        <v>0.53033218750752631</v>
      </c>
      <c r="L66" s="304">
        <v>0.98114295296842047</v>
      </c>
      <c r="M66" s="304"/>
      <c r="N66" s="304">
        <v>1.4794011070854314</v>
      </c>
      <c r="O66" s="304">
        <v>1.7001998843589246</v>
      </c>
      <c r="P66" s="304">
        <v>2.4640612664455857</v>
      </c>
      <c r="Q66" s="304"/>
      <c r="R66" s="304">
        <v>0.47415975183068265</v>
      </c>
      <c r="S66" s="304">
        <v>0.52810920261323135</v>
      </c>
      <c r="T66" s="304">
        <v>0.72467064200967179</v>
      </c>
      <c r="U66" s="304"/>
      <c r="V66" s="304">
        <v>0.49885365546535976</v>
      </c>
      <c r="W66" s="304">
        <v>0.52262080522641485</v>
      </c>
      <c r="X66" s="304">
        <v>0.67598790723266799</v>
      </c>
      <c r="Y66" s="304"/>
      <c r="Z66" s="304">
        <v>2.1822543848564564</v>
      </c>
      <c r="AA66" s="304">
        <v>2.2071908622058443</v>
      </c>
      <c r="AB66" s="304">
        <v>2.1995570905448512</v>
      </c>
      <c r="AC66" s="304"/>
      <c r="AD66" s="304">
        <v>2.711890875614055</v>
      </c>
      <c r="AE66" s="304">
        <v>2.8012842046865054</v>
      </c>
      <c r="AF66" s="304">
        <v>2.4051837387131223</v>
      </c>
      <c r="AG66" s="304"/>
      <c r="AH66" s="304">
        <v>1.1858038455446314</v>
      </c>
      <c r="AI66" s="304">
        <v>0.83761736690219502</v>
      </c>
      <c r="AJ66" s="304">
        <v>0.29485085540363615</v>
      </c>
      <c r="AK66" s="304"/>
      <c r="AL66" s="304">
        <v>0.3714194286377589</v>
      </c>
      <c r="AM66" s="304">
        <v>0.24771204586038761</v>
      </c>
      <c r="AN66" s="304">
        <v>0.1458021835028846</v>
      </c>
    </row>
    <row r="67" spans="1:40" x14ac:dyDescent="0.2">
      <c r="A67" s="13" t="str">
        <f t="shared" si="72"/>
        <v>Skilled trades occupations</v>
      </c>
      <c r="B67" s="304">
        <f t="shared" si="75"/>
        <v>8.2012986038709155</v>
      </c>
      <c r="C67" s="304">
        <f t="shared" si="73"/>
        <v>8.0932742261485338</v>
      </c>
      <c r="D67" s="304">
        <f t="shared" si="74"/>
        <v>8.1347075144321295</v>
      </c>
      <c r="E67" s="304"/>
      <c r="F67" s="304">
        <v>3.7182390716196368E-3</v>
      </c>
      <c r="G67" s="304">
        <v>4.987063553032146E-3</v>
      </c>
      <c r="H67" s="304">
        <v>1.142641206330417E-2</v>
      </c>
      <c r="I67" s="304"/>
      <c r="J67" s="304">
        <v>0.11188584238118017</v>
      </c>
      <c r="K67" s="304">
        <v>0.16401705004668787</v>
      </c>
      <c r="L67" s="304">
        <v>0.32841640963558416</v>
      </c>
      <c r="M67" s="304"/>
      <c r="N67" s="304">
        <v>0.38463269101517994</v>
      </c>
      <c r="O67" s="304">
        <v>0.47829534395304341</v>
      </c>
      <c r="P67" s="304">
        <v>0.66793890679841716</v>
      </c>
      <c r="Q67" s="304"/>
      <c r="R67" s="304">
        <v>0.21410807766683496</v>
      </c>
      <c r="S67" s="304">
        <v>0.235069635437367</v>
      </c>
      <c r="T67" s="304">
        <v>0.3174666662452913</v>
      </c>
      <c r="U67" s="304"/>
      <c r="V67" s="304">
        <v>0.38351398425568395</v>
      </c>
      <c r="W67" s="304">
        <v>0.43628318862084919</v>
      </c>
      <c r="X67" s="304">
        <v>0.55722733207729935</v>
      </c>
      <c r="Y67" s="304"/>
      <c r="Z67" s="304">
        <v>2.6175083390745795</v>
      </c>
      <c r="AA67" s="304">
        <v>2.7773949541367156</v>
      </c>
      <c r="AB67" s="304">
        <v>2.8500155748274159</v>
      </c>
      <c r="AC67" s="304"/>
      <c r="AD67" s="304">
        <v>2.063964306494591</v>
      </c>
      <c r="AE67" s="304">
        <v>2.1107043358586037</v>
      </c>
      <c r="AF67" s="304">
        <v>2.2106693680580278</v>
      </c>
      <c r="AG67" s="304"/>
      <c r="AH67" s="304">
        <v>1.4131252535510883</v>
      </c>
      <c r="AI67" s="304">
        <v>1.2576245365658392</v>
      </c>
      <c r="AJ67" s="304">
        <v>0.76992888262331693</v>
      </c>
      <c r="AK67" s="304"/>
      <c r="AL67" s="304">
        <v>1.0088418703601583</v>
      </c>
      <c r="AM67" s="304">
        <v>0.62889811797639561</v>
      </c>
      <c r="AN67" s="304">
        <v>0.4216179621034733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2.5544687614309911</v>
      </c>
      <c r="C68" s="304">
        <f t="shared" si="73"/>
        <v>2.6968653281796726</v>
      </c>
      <c r="D68" s="304">
        <f t="shared" si="74"/>
        <v>3.246060657436582</v>
      </c>
      <c r="E68" s="304"/>
      <c r="F68" s="304">
        <v>3.3814433732651181E-3</v>
      </c>
      <c r="G68" s="304">
        <v>5.4072058890731276E-3</v>
      </c>
      <c r="H68" s="304">
        <v>1.2051879176584613E-2</v>
      </c>
      <c r="I68" s="304"/>
      <c r="J68" s="304">
        <v>5.8166617623924291E-2</v>
      </c>
      <c r="K68" s="304">
        <v>8.9757131776419669E-2</v>
      </c>
      <c r="L68" s="304">
        <v>0.2046092187991006</v>
      </c>
      <c r="M68" s="304"/>
      <c r="N68" s="304">
        <v>0.28231269898381151</v>
      </c>
      <c r="O68" s="304">
        <v>0.32901276511756627</v>
      </c>
      <c r="P68" s="304">
        <v>0.46182274702990489</v>
      </c>
      <c r="Q68" s="304"/>
      <c r="R68" s="304">
        <v>0.25466606558998844</v>
      </c>
      <c r="S68" s="304">
        <v>0.30493688215313686</v>
      </c>
      <c r="T68" s="304">
        <v>0.48670542994443461</v>
      </c>
      <c r="U68" s="304"/>
      <c r="V68" s="304">
        <v>0.2283468837836132</v>
      </c>
      <c r="W68" s="304">
        <v>0.27127457340005007</v>
      </c>
      <c r="X68" s="304">
        <v>0.42099782696402466</v>
      </c>
      <c r="Y68" s="304"/>
      <c r="Z68" s="304">
        <v>0.43436807737339117</v>
      </c>
      <c r="AA68" s="304">
        <v>0.46519413312870422</v>
      </c>
      <c r="AB68" s="304">
        <v>0.54032421595997437</v>
      </c>
      <c r="AC68" s="304"/>
      <c r="AD68" s="304">
        <v>0.63859197873307627</v>
      </c>
      <c r="AE68" s="304">
        <v>0.6994423437789058</v>
      </c>
      <c r="AF68" s="304">
        <v>0.74746087966882668</v>
      </c>
      <c r="AG68" s="304"/>
      <c r="AH68" s="304">
        <v>0.35614360244001764</v>
      </c>
      <c r="AI68" s="304">
        <v>0.33910864655548101</v>
      </c>
      <c r="AJ68" s="304">
        <v>0.23009275430848489</v>
      </c>
      <c r="AK68" s="304"/>
      <c r="AL68" s="304">
        <v>0.29849139352990361</v>
      </c>
      <c r="AM68" s="304">
        <v>0.19273164638033552</v>
      </c>
      <c r="AN68" s="304">
        <v>0.1419957055852463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17.317127666757376</v>
      </c>
      <c r="C69" s="304">
        <f t="shared" si="73"/>
        <v>16.758143838833078</v>
      </c>
      <c r="D69" s="304">
        <f t="shared" si="74"/>
        <v>16.769468330875533</v>
      </c>
      <c r="E69" s="304"/>
      <c r="F69" s="304">
        <v>1.7290761948725128E-2</v>
      </c>
      <c r="G69" s="304">
        <v>2.4928779710029901E-2</v>
      </c>
      <c r="H69" s="304">
        <v>4.2192036867046138E-2</v>
      </c>
      <c r="I69" s="304"/>
      <c r="J69" s="304">
        <v>0.41356575439657717</v>
      </c>
      <c r="K69" s="304">
        <v>0.58738724686903609</v>
      </c>
      <c r="L69" s="304">
        <v>1.1732806497204165</v>
      </c>
      <c r="M69" s="304"/>
      <c r="N69" s="304">
        <v>1.9764252549197676</v>
      </c>
      <c r="O69" s="304">
        <v>2.3149691306790801</v>
      </c>
      <c r="P69" s="304">
        <v>3.3336997349388597</v>
      </c>
      <c r="Q69" s="304"/>
      <c r="R69" s="304">
        <v>0.63165014302304323</v>
      </c>
      <c r="S69" s="304">
        <v>0.70654448858516672</v>
      </c>
      <c r="T69" s="304">
        <v>0.98668203388459541</v>
      </c>
      <c r="U69" s="304"/>
      <c r="V69" s="304">
        <v>0.51244278266048116</v>
      </c>
      <c r="W69" s="304">
        <v>0.53208637324798946</v>
      </c>
      <c r="X69" s="304">
        <v>0.68016570960788314</v>
      </c>
      <c r="Y69" s="304"/>
      <c r="Z69" s="304">
        <v>4.6232921735250523</v>
      </c>
      <c r="AA69" s="304">
        <v>4.7774479776317884</v>
      </c>
      <c r="AB69" s="304">
        <v>5.0885351298636854</v>
      </c>
      <c r="AC69" s="304"/>
      <c r="AD69" s="304">
        <v>4.6194833682601502</v>
      </c>
      <c r="AE69" s="304">
        <v>4.6320029561514273</v>
      </c>
      <c r="AF69" s="304">
        <v>3.977941508602552</v>
      </c>
      <c r="AG69" s="304"/>
      <c r="AH69" s="304">
        <v>2.8148659148049022</v>
      </c>
      <c r="AI69" s="304">
        <v>2.2349943814812621</v>
      </c>
      <c r="AJ69" s="304">
        <v>0.98517554789985806</v>
      </c>
      <c r="AK69" s="304"/>
      <c r="AL69" s="304">
        <v>1.7081115132186764</v>
      </c>
      <c r="AM69" s="304">
        <v>0.9477825044773005</v>
      </c>
      <c r="AN69" s="304">
        <v>0.50179597949063637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11.220577270373541</v>
      </c>
      <c r="C70" s="304">
        <f t="shared" si="73"/>
        <v>13.047560783855488</v>
      </c>
      <c r="D70" s="304">
        <f t="shared" si="74"/>
        <v>13.805656332458835</v>
      </c>
      <c r="E70" s="304"/>
      <c r="F70" s="304">
        <v>2.9359380543310359E-2</v>
      </c>
      <c r="G70" s="304">
        <v>5.0935381702331264E-2</v>
      </c>
      <c r="H70" s="304">
        <v>0.11400996723514513</v>
      </c>
      <c r="I70" s="304"/>
      <c r="J70" s="304">
        <v>0.11318363573710374</v>
      </c>
      <c r="K70" s="304">
        <v>0.19670362850134357</v>
      </c>
      <c r="L70" s="304">
        <v>0.4085200199453059</v>
      </c>
      <c r="M70" s="304"/>
      <c r="N70" s="304">
        <v>0.51118943185054044</v>
      </c>
      <c r="O70" s="304">
        <v>0.74972995359113004</v>
      </c>
      <c r="P70" s="304">
        <v>1.3463766090242846</v>
      </c>
      <c r="Q70" s="304"/>
      <c r="R70" s="304">
        <v>0.21050038026180323</v>
      </c>
      <c r="S70" s="304">
        <v>0.29730004758198836</v>
      </c>
      <c r="T70" s="304">
        <v>0.42632316680846644</v>
      </c>
      <c r="U70" s="304"/>
      <c r="V70" s="304">
        <v>0.3548928152063735</v>
      </c>
      <c r="W70" s="304">
        <v>0.47902143166594408</v>
      </c>
      <c r="X70" s="304">
        <v>0.71121546250391232</v>
      </c>
      <c r="Y70" s="304"/>
      <c r="Z70" s="304">
        <v>1.9354653696614978</v>
      </c>
      <c r="AA70" s="304">
        <v>2.5687308240459048</v>
      </c>
      <c r="AB70" s="304">
        <v>3.1300427602909697</v>
      </c>
      <c r="AC70" s="304"/>
      <c r="AD70" s="304">
        <v>3.3132779589677548</v>
      </c>
      <c r="AE70" s="304">
        <v>4.4547914982102954</v>
      </c>
      <c r="AF70" s="304">
        <v>4.8603060731150443</v>
      </c>
      <c r="AG70" s="304"/>
      <c r="AH70" s="304">
        <v>2.8755159383053632</v>
      </c>
      <c r="AI70" s="304">
        <v>3.0336472130799841</v>
      </c>
      <c r="AJ70" s="304">
        <v>2.2095056667979662</v>
      </c>
      <c r="AK70" s="304"/>
      <c r="AL70" s="304">
        <v>1.8771923598397946</v>
      </c>
      <c r="AM70" s="304">
        <v>1.2167008054765669</v>
      </c>
      <c r="AN70" s="304">
        <v>0.59935660673773927</v>
      </c>
    </row>
    <row r="71" spans="1:40" x14ac:dyDescent="0.2">
      <c r="A71" s="13" t="str">
        <f t="shared" si="72"/>
        <v>Elementary occupations</v>
      </c>
      <c r="B71" s="304">
        <f t="shared" si="75"/>
        <v>18.392312039651831</v>
      </c>
      <c r="C71" s="304">
        <f t="shared" si="73"/>
        <v>19.241985978890842</v>
      </c>
      <c r="D71" s="304">
        <f t="shared" si="74"/>
        <v>19.69837653512705</v>
      </c>
      <c r="E71" s="304"/>
      <c r="F71" s="304">
        <v>4.6352085630394181E-3</v>
      </c>
      <c r="G71" s="304">
        <v>6.6155736324133869E-3</v>
      </c>
      <c r="H71" s="304">
        <v>1.1749024902537333E-2</v>
      </c>
      <c r="I71" s="304"/>
      <c r="J71" s="304">
        <v>0.40454867582210663</v>
      </c>
      <c r="K71" s="304">
        <v>0.63578798790864033</v>
      </c>
      <c r="L71" s="304">
        <v>1.4906298510455962</v>
      </c>
      <c r="M71" s="304"/>
      <c r="N71" s="304">
        <v>1.6083758210004848</v>
      </c>
      <c r="O71" s="304">
        <v>2.0544819780468644</v>
      </c>
      <c r="P71" s="304">
        <v>3.0421435825220016</v>
      </c>
      <c r="Q71" s="304"/>
      <c r="R71" s="304">
        <v>0.69712077985264986</v>
      </c>
      <c r="S71" s="304">
        <v>0.87716093266346995</v>
      </c>
      <c r="T71" s="304">
        <v>1.4191076331424</v>
      </c>
      <c r="U71" s="304"/>
      <c r="V71" s="304">
        <v>0.79516433848162138</v>
      </c>
      <c r="W71" s="304">
        <v>1.0066349102363339</v>
      </c>
      <c r="X71" s="304">
        <v>1.542036367031411</v>
      </c>
      <c r="Y71" s="304"/>
      <c r="Z71" s="304">
        <v>3.3852256783868788</v>
      </c>
      <c r="AA71" s="304">
        <v>3.64380217666527</v>
      </c>
      <c r="AB71" s="304">
        <v>3.6092815121912163</v>
      </c>
      <c r="AC71" s="304"/>
      <c r="AD71" s="304">
        <v>4.8954003106563926</v>
      </c>
      <c r="AE71" s="304">
        <v>5.6736204155412535</v>
      </c>
      <c r="AF71" s="304">
        <v>5.4373240421928806</v>
      </c>
      <c r="AG71" s="304"/>
      <c r="AH71" s="304">
        <v>3.5717386789087011</v>
      </c>
      <c r="AI71" s="304">
        <v>3.292052168999994</v>
      </c>
      <c r="AJ71" s="304">
        <v>1.8951896987099954</v>
      </c>
      <c r="AK71" s="304"/>
      <c r="AL71" s="304">
        <v>3.0301025479799546</v>
      </c>
      <c r="AM71" s="304">
        <v>2.0518298351966022</v>
      </c>
      <c r="AN71" s="304">
        <v>1.2509148233890108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88.606999999999942</v>
      </c>
      <c r="C74" s="305">
        <f>SUM(C75:C83)</f>
        <v>90.507999999999996</v>
      </c>
      <c r="D74" s="305">
        <f>SUM(D75:D83)</f>
        <v>95.911999999999964</v>
      </c>
      <c r="E74" s="304"/>
      <c r="F74" s="305">
        <f>SUM(F75:F83)</f>
        <v>1.4274683727811948</v>
      </c>
      <c r="G74" s="305">
        <f>SUM(G75:G83)</f>
        <v>1.8298691554986402</v>
      </c>
      <c r="H74" s="305">
        <f>SUM(H75:H83)</f>
        <v>2.6603137826626853</v>
      </c>
      <c r="I74" s="304"/>
      <c r="J74" s="305">
        <f>SUM(J75:J83)</f>
        <v>11.608747521536808</v>
      </c>
      <c r="K74" s="305">
        <f>SUM(K75:K83)</f>
        <v>14.683021148439144</v>
      </c>
      <c r="L74" s="305">
        <f>SUM(L75:L83)</f>
        <v>21.659235700072845</v>
      </c>
      <c r="M74" s="304"/>
      <c r="N74" s="305">
        <f>SUM(N75:N83)</f>
        <v>23.237030325500974</v>
      </c>
      <c r="O74" s="305">
        <f>SUM(O75:O83)</f>
        <v>23.706507204908323</v>
      </c>
      <c r="P74" s="305">
        <f>SUM(P75:P83)</f>
        <v>25.969910536849156</v>
      </c>
      <c r="Q74" s="304"/>
      <c r="R74" s="305">
        <f>SUM(R75:R83)</f>
        <v>4.5425384261216797</v>
      </c>
      <c r="S74" s="305">
        <f>SUM(S75:S83)</f>
        <v>4.7714303449960536</v>
      </c>
      <c r="T74" s="305">
        <f>SUM(T75:T83)</f>
        <v>5.6180234841286731</v>
      </c>
      <c r="U74" s="304"/>
      <c r="V74" s="305">
        <f>SUM(V75:V83)</f>
        <v>5.6902283855921558</v>
      </c>
      <c r="W74" s="305">
        <f>SUM(W75:W83)</f>
        <v>5.7999769685629037</v>
      </c>
      <c r="X74" s="305">
        <f>SUM(X75:X83)</f>
        <v>6.5542173921208882</v>
      </c>
      <c r="Y74" s="304"/>
      <c r="Z74" s="305">
        <f>SUM(Z75:Z83)</f>
        <v>13.452422253893014</v>
      </c>
      <c r="AA74" s="305">
        <f>SUM(AA75:AA83)</f>
        <v>12.970611879307128</v>
      </c>
      <c r="AB74" s="305">
        <f>SUM(AB75:AB83)</f>
        <v>12.166351549953939</v>
      </c>
      <c r="AC74" s="304"/>
      <c r="AD74" s="305">
        <f>SUM(AD75:AD83)</f>
        <v>13.876763522109609</v>
      </c>
      <c r="AE74" s="305">
        <f>SUM(AE75:AE83)</f>
        <v>14.225461882156299</v>
      </c>
      <c r="AF74" s="305">
        <f>SUM(AF75:AF83)</f>
        <v>12.443694573147109</v>
      </c>
      <c r="AG74" s="304"/>
      <c r="AH74" s="305">
        <f>SUM(AH75:AH83)</f>
        <v>9.6921090574620603</v>
      </c>
      <c r="AI74" s="305">
        <f>SUM(AI75:AI83)</f>
        <v>8.7424696980860137</v>
      </c>
      <c r="AJ74" s="305">
        <f>SUM(AJ75:AJ83)</f>
        <v>5.9818813793572501</v>
      </c>
      <c r="AK74" s="304"/>
      <c r="AL74" s="305">
        <f>SUM(AL75:AL83)</f>
        <v>5.079692135002464</v>
      </c>
      <c r="AM74" s="305">
        <f>SUM(AM75:AM83)</f>
        <v>3.7786517180455115</v>
      </c>
      <c r="AN74" s="305">
        <f>SUM(AN75:AN83)</f>
        <v>2.8583716017074119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9.7098032952104436</v>
      </c>
      <c r="C75" s="305">
        <f t="shared" ref="C75:C83" si="77">SUM(G75,K75,O75,S75,W75,AA75,AE75,AI75,AM75)</f>
        <v>9.8784076620030596</v>
      </c>
      <c r="D75" s="305">
        <f t="shared" ref="D75:D83" si="78">SUM(H75,L75,P75,T75,X75,AB75,AF75,AJ75,AN75)</f>
        <v>11.069040762724089</v>
      </c>
      <c r="E75" s="304"/>
      <c r="F75" s="304">
        <v>0.20770633254543364</v>
      </c>
      <c r="G75" s="304">
        <v>0.26865313964365228</v>
      </c>
      <c r="H75" s="304">
        <v>0.41557988380209959</v>
      </c>
      <c r="I75" s="304"/>
      <c r="J75" s="304">
        <v>1.4595052303603773</v>
      </c>
      <c r="K75" s="304">
        <v>1.8356814082321058</v>
      </c>
      <c r="L75" s="304">
        <v>2.825687609372141</v>
      </c>
      <c r="M75" s="304"/>
      <c r="N75" s="304">
        <v>3.0563227932353123</v>
      </c>
      <c r="O75" s="304">
        <v>3.0378365750533227</v>
      </c>
      <c r="P75" s="304">
        <v>3.4290987236388788</v>
      </c>
      <c r="Q75" s="304"/>
      <c r="R75" s="304">
        <v>0.32345556176217338</v>
      </c>
      <c r="S75" s="304">
        <v>0.31760502769724858</v>
      </c>
      <c r="T75" s="304">
        <v>0.34361112249777476</v>
      </c>
      <c r="U75" s="304"/>
      <c r="V75" s="304">
        <v>0.81095611712313243</v>
      </c>
      <c r="W75" s="304">
        <v>0.82020068849849781</v>
      </c>
      <c r="X75" s="304">
        <v>0.93674051568643923</v>
      </c>
      <c r="Y75" s="304"/>
      <c r="Z75" s="304">
        <v>1.5223580022227368</v>
      </c>
      <c r="AA75" s="304">
        <v>1.4243663725833833</v>
      </c>
      <c r="AB75" s="304">
        <v>1.3923837771204046</v>
      </c>
      <c r="AC75" s="304"/>
      <c r="AD75" s="304">
        <v>1.1500277785436788</v>
      </c>
      <c r="AE75" s="304">
        <v>1.1454367433060968</v>
      </c>
      <c r="AF75" s="304">
        <v>0.97143129958830809</v>
      </c>
      <c r="AG75" s="304"/>
      <c r="AH75" s="304">
        <v>0.82682163309027701</v>
      </c>
      <c r="AI75" s="304">
        <v>0.75518915683418297</v>
      </c>
      <c r="AJ75" s="304">
        <v>0.56173065216472484</v>
      </c>
      <c r="AK75" s="304"/>
      <c r="AL75" s="304">
        <v>0.35264984632732116</v>
      </c>
      <c r="AM75" s="304">
        <v>0.27343855015456736</v>
      </c>
      <c r="AN75" s="304">
        <v>0.19277717885331808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22.280778736590136</v>
      </c>
      <c r="C76" s="305">
        <f t="shared" si="77"/>
        <v>23.793008803159065</v>
      </c>
      <c r="D76" s="305">
        <f>SUM(H76,L76,P76,T76,X76,AB76,AF76,AJ76,AN76)</f>
        <v>26.385542518888364</v>
      </c>
      <c r="E76" s="304"/>
      <c r="F76" s="304">
        <v>0.79395992000601978</v>
      </c>
      <c r="G76" s="304">
        <v>1.0070852187145045</v>
      </c>
      <c r="H76" s="304">
        <v>1.3667735779908976</v>
      </c>
      <c r="I76" s="304"/>
      <c r="J76" s="304">
        <v>5.2648950384333135</v>
      </c>
      <c r="K76" s="304">
        <v>6.6793757989251521</v>
      </c>
      <c r="L76" s="304">
        <v>9.2767616931208376</v>
      </c>
      <c r="M76" s="304"/>
      <c r="N76" s="304">
        <v>8.5490259601753298</v>
      </c>
      <c r="O76" s="304">
        <v>8.6162444798894899</v>
      </c>
      <c r="P76" s="304">
        <v>8.6294515267372258</v>
      </c>
      <c r="Q76" s="304"/>
      <c r="R76" s="304">
        <v>0.77768263044442376</v>
      </c>
      <c r="S76" s="304">
        <v>0.79765423838424476</v>
      </c>
      <c r="T76" s="304">
        <v>0.87748984562110433</v>
      </c>
      <c r="U76" s="304"/>
      <c r="V76" s="304">
        <v>1.427556418000874</v>
      </c>
      <c r="W76" s="304">
        <v>1.4049057242402789</v>
      </c>
      <c r="X76" s="304">
        <v>1.5021202522684447</v>
      </c>
      <c r="Y76" s="304"/>
      <c r="Z76" s="304">
        <v>2.2838084149725026</v>
      </c>
      <c r="AA76" s="304">
        <v>2.2677208391875832</v>
      </c>
      <c r="AB76" s="304">
        <v>2.2308794397433642</v>
      </c>
      <c r="AC76" s="304"/>
      <c r="AD76" s="304">
        <v>1.7326571485959126</v>
      </c>
      <c r="AE76" s="304">
        <v>1.7642849757588415</v>
      </c>
      <c r="AF76" s="304">
        <v>1.6078579064436835</v>
      </c>
      <c r="AG76" s="304"/>
      <c r="AH76" s="304">
        <v>0.98056578709892783</v>
      </c>
      <c r="AI76" s="304">
        <v>0.87211985869259578</v>
      </c>
      <c r="AJ76" s="304">
        <v>0.58898043210824069</v>
      </c>
      <c r="AK76" s="304"/>
      <c r="AL76" s="304">
        <v>0.47062741886283227</v>
      </c>
      <c r="AM76" s="304">
        <v>0.38361766936637776</v>
      </c>
      <c r="AN76" s="304">
        <v>0.30522784485456633</v>
      </c>
    </row>
    <row r="77" spans="1:40" x14ac:dyDescent="0.2">
      <c r="A77" s="13" t="str">
        <f t="shared" si="76"/>
        <v>Associate professional occupations</v>
      </c>
      <c r="B77" s="305">
        <f t="shared" si="79"/>
        <v>16.868866995111684</v>
      </c>
      <c r="C77" s="305">
        <f t="shared" si="77"/>
        <v>16.071960481875966</v>
      </c>
      <c r="D77" s="305">
        <f t="shared" si="78"/>
        <v>17.543994603166752</v>
      </c>
      <c r="E77" s="304"/>
      <c r="F77" s="304">
        <v>0.25573058689946299</v>
      </c>
      <c r="G77" s="304">
        <v>0.32076253071910676</v>
      </c>
      <c r="H77" s="304">
        <v>0.49555144930046446</v>
      </c>
      <c r="I77" s="304"/>
      <c r="J77" s="304">
        <v>2.7393961653613488</v>
      </c>
      <c r="K77" s="304">
        <v>3.2280898322273024</v>
      </c>
      <c r="L77" s="304">
        <v>4.7816395871115898</v>
      </c>
      <c r="M77" s="304"/>
      <c r="N77" s="304">
        <v>5.3995941845032371</v>
      </c>
      <c r="O77" s="304">
        <v>5.0854393428273035</v>
      </c>
      <c r="P77" s="304">
        <v>5.38188076576174</v>
      </c>
      <c r="Q77" s="304"/>
      <c r="R77" s="304">
        <v>1.0868123696195964</v>
      </c>
      <c r="S77" s="304">
        <v>1.0786490664611759</v>
      </c>
      <c r="T77" s="304">
        <v>1.2841180280038291</v>
      </c>
      <c r="U77" s="304"/>
      <c r="V77" s="304">
        <v>1.0934920920681561</v>
      </c>
      <c r="W77" s="304">
        <v>0.99744815042333235</v>
      </c>
      <c r="X77" s="304">
        <v>1.0206508703827988</v>
      </c>
      <c r="Y77" s="304"/>
      <c r="Z77" s="304">
        <v>2.5296445349151342</v>
      </c>
      <c r="AA77" s="304">
        <v>2.2493551917180974</v>
      </c>
      <c r="AB77" s="304">
        <v>2.120873720570899</v>
      </c>
      <c r="AC77" s="304"/>
      <c r="AD77" s="304">
        <v>1.8789382717195513</v>
      </c>
      <c r="AE77" s="304">
        <v>1.686649863643539</v>
      </c>
      <c r="AF77" s="304">
        <v>1.3632224410021132</v>
      </c>
      <c r="AG77" s="304"/>
      <c r="AH77" s="304">
        <v>1.3043417714963041</v>
      </c>
      <c r="AI77" s="304">
        <v>1.0176364922841583</v>
      </c>
      <c r="AJ77" s="304">
        <v>0.71587912687819455</v>
      </c>
      <c r="AK77" s="304"/>
      <c r="AL77" s="304">
        <v>0.58091701852889144</v>
      </c>
      <c r="AM77" s="304">
        <v>0.40793001157194958</v>
      </c>
      <c r="AN77" s="304">
        <v>0.38017861415512183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15.157387250488481</v>
      </c>
      <c r="C78" s="305">
        <f t="shared" si="77"/>
        <v>14.633928613384141</v>
      </c>
      <c r="D78" s="305">
        <f t="shared" si="78"/>
        <v>13.82889372450801</v>
      </c>
      <c r="E78" s="304"/>
      <c r="F78" s="304">
        <v>0.10761192113510368</v>
      </c>
      <c r="G78" s="304">
        <v>0.14063531160378395</v>
      </c>
      <c r="H78" s="304">
        <v>0.22664365250685481</v>
      </c>
      <c r="I78" s="304"/>
      <c r="J78" s="304">
        <v>1.1345236971119916</v>
      </c>
      <c r="K78" s="304">
        <v>1.4476142041075946</v>
      </c>
      <c r="L78" s="304">
        <v>2.1736962864602454</v>
      </c>
      <c r="M78" s="304"/>
      <c r="N78" s="304">
        <v>3.3621283485358924</v>
      </c>
      <c r="O78" s="304">
        <v>3.5762463796978095</v>
      </c>
      <c r="P78" s="304">
        <v>4.1596987016126272</v>
      </c>
      <c r="Q78" s="304"/>
      <c r="R78" s="304">
        <v>1.0249340484844855</v>
      </c>
      <c r="S78" s="304">
        <v>1.0387751261575817</v>
      </c>
      <c r="T78" s="304">
        <v>1.1462253565564611</v>
      </c>
      <c r="U78" s="304"/>
      <c r="V78" s="304">
        <v>1.1551485273294306</v>
      </c>
      <c r="W78" s="304">
        <v>1.1744332156365556</v>
      </c>
      <c r="X78" s="304">
        <v>1.3223098173084855</v>
      </c>
      <c r="Y78" s="304"/>
      <c r="Z78" s="304">
        <v>2.6096549645623068</v>
      </c>
      <c r="AA78" s="304">
        <v>2.294945698477584</v>
      </c>
      <c r="AB78" s="304">
        <v>1.6977934031483974</v>
      </c>
      <c r="AC78" s="304"/>
      <c r="AD78" s="304">
        <v>3.1220699211703757</v>
      </c>
      <c r="AE78" s="304">
        <v>2.8376385956711023</v>
      </c>
      <c r="AF78" s="304">
        <v>1.9301981305721112</v>
      </c>
      <c r="AG78" s="304"/>
      <c r="AH78" s="304">
        <v>1.6027448141505669</v>
      </c>
      <c r="AI78" s="304">
        <v>1.2775117763021786</v>
      </c>
      <c r="AJ78" s="304">
        <v>0.40069340504939732</v>
      </c>
      <c r="AK78" s="304"/>
      <c r="AL78" s="304">
        <v>1.038571008008329</v>
      </c>
      <c r="AM78" s="304">
        <v>0.84612830572995246</v>
      </c>
      <c r="AN78" s="304">
        <v>0.7716349712934325</v>
      </c>
    </row>
    <row r="79" spans="1:40" x14ac:dyDescent="0.2">
      <c r="A79" s="13" t="str">
        <f t="shared" si="76"/>
        <v>Skilled trades occupations</v>
      </c>
      <c r="B79" s="305">
        <f t="shared" si="79"/>
        <v>2.4715837479931282</v>
      </c>
      <c r="C79" s="305">
        <f t="shared" si="77"/>
        <v>2.603383013188139</v>
      </c>
      <c r="D79" s="305">
        <f t="shared" si="78"/>
        <v>2.6235518057671925</v>
      </c>
      <c r="E79" s="304"/>
      <c r="F79" s="304">
        <v>1.025779711829961E-2</v>
      </c>
      <c r="G79" s="304">
        <v>1.4494383583316006E-2</v>
      </c>
      <c r="H79" s="304">
        <v>2.1581215512729155E-2</v>
      </c>
      <c r="I79" s="304"/>
      <c r="J79" s="304">
        <v>0.1715673026067627</v>
      </c>
      <c r="K79" s="304">
        <v>0.26561663579685818</v>
      </c>
      <c r="L79" s="304">
        <v>0.40849336074955067</v>
      </c>
      <c r="M79" s="304"/>
      <c r="N79" s="304">
        <v>0.32923130145308793</v>
      </c>
      <c r="O79" s="304">
        <v>0.3718752968676457</v>
      </c>
      <c r="P79" s="304">
        <v>0.44411188033216381</v>
      </c>
      <c r="Q79" s="304"/>
      <c r="R79" s="304">
        <v>0.12328045464538681</v>
      </c>
      <c r="S79" s="304">
        <v>0.14007545460675438</v>
      </c>
      <c r="T79" s="304">
        <v>0.1837421619895287</v>
      </c>
      <c r="U79" s="304"/>
      <c r="V79" s="304">
        <v>0.1561814290518152</v>
      </c>
      <c r="W79" s="304">
        <v>0.16356911836346338</v>
      </c>
      <c r="X79" s="304">
        <v>0.17306499589960825</v>
      </c>
      <c r="Y79" s="304"/>
      <c r="Z79" s="304">
        <v>0.52627886031651594</v>
      </c>
      <c r="AA79" s="304">
        <v>0.53619708465710514</v>
      </c>
      <c r="AB79" s="304">
        <v>0.50150721532377307</v>
      </c>
      <c r="AC79" s="304"/>
      <c r="AD79" s="304">
        <v>0.50551877262571532</v>
      </c>
      <c r="AE79" s="304">
        <v>0.52945657202618213</v>
      </c>
      <c r="AF79" s="304">
        <v>0.46308256887714833</v>
      </c>
      <c r="AG79" s="304"/>
      <c r="AH79" s="304">
        <v>0.35992982016996472</v>
      </c>
      <c r="AI79" s="304">
        <v>0.33225518135949889</v>
      </c>
      <c r="AJ79" s="304">
        <v>0.22795625792691254</v>
      </c>
      <c r="AK79" s="304"/>
      <c r="AL79" s="304">
        <v>0.2893380100055804</v>
      </c>
      <c r="AM79" s="304">
        <v>0.24984328592731536</v>
      </c>
      <c r="AN79" s="304">
        <v>0.2000121491557777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6.1762408316631756</v>
      </c>
      <c r="C80" s="305">
        <f t="shared" si="77"/>
        <v>6.3164381769537119</v>
      </c>
      <c r="D80" s="305">
        <f t="shared" si="78"/>
        <v>6.7067253012403762</v>
      </c>
      <c r="E80" s="304"/>
      <c r="F80" s="304">
        <v>4.7899880668694364E-3</v>
      </c>
      <c r="G80" s="304">
        <v>6.8628215870945334E-3</v>
      </c>
      <c r="H80" s="304">
        <v>1.2720963256588644E-2</v>
      </c>
      <c r="I80" s="304"/>
      <c r="J80" s="304">
        <v>0.29217573622995696</v>
      </c>
      <c r="K80" s="304">
        <v>0.41158175981325695</v>
      </c>
      <c r="L80" s="304">
        <v>0.77277370031340742</v>
      </c>
      <c r="M80" s="304"/>
      <c r="N80" s="304">
        <v>0.83157070553208345</v>
      </c>
      <c r="O80" s="304">
        <v>0.97585591709143771</v>
      </c>
      <c r="P80" s="304">
        <v>1.328999233926738</v>
      </c>
      <c r="Q80" s="304"/>
      <c r="R80" s="304">
        <v>0.57953901189668156</v>
      </c>
      <c r="S80" s="304">
        <v>0.64823235365699539</v>
      </c>
      <c r="T80" s="304">
        <v>0.80556825995612069</v>
      </c>
      <c r="U80" s="304"/>
      <c r="V80" s="304">
        <v>0.35560125562644757</v>
      </c>
      <c r="W80" s="304">
        <v>0.40898877911832382</v>
      </c>
      <c r="X80" s="304">
        <v>0.5597195630280164</v>
      </c>
      <c r="Y80" s="304"/>
      <c r="Z80" s="304">
        <v>1.4949373268502053</v>
      </c>
      <c r="AA80" s="304">
        <v>1.4687454981395438</v>
      </c>
      <c r="AB80" s="304">
        <v>1.4091435693864494</v>
      </c>
      <c r="AC80" s="304"/>
      <c r="AD80" s="304">
        <v>1.3889483619385066</v>
      </c>
      <c r="AE80" s="304">
        <v>1.358087352519074</v>
      </c>
      <c r="AF80" s="304">
        <v>1.0958859825557392</v>
      </c>
      <c r="AG80" s="304"/>
      <c r="AH80" s="304">
        <v>0.85943142145810081</v>
      </c>
      <c r="AI80" s="304">
        <v>0.7850134373461175</v>
      </c>
      <c r="AJ80" s="304">
        <v>0.54493721114371441</v>
      </c>
      <c r="AK80" s="304"/>
      <c r="AL80" s="304">
        <v>0.36924702406432391</v>
      </c>
      <c r="AM80" s="304">
        <v>0.25307025768186842</v>
      </c>
      <c r="AN80" s="304">
        <v>0.17697681767360282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5.8413465713195576</v>
      </c>
      <c r="C81" s="305">
        <f t="shared" si="77"/>
        <v>6.5974473053271199</v>
      </c>
      <c r="D81" s="305">
        <f t="shared" si="78"/>
        <v>7.2403323737082115</v>
      </c>
      <c r="E81" s="304"/>
      <c r="F81" s="304">
        <v>3.2329057798833459E-2</v>
      </c>
      <c r="G81" s="304">
        <v>4.6775592432964669E-2</v>
      </c>
      <c r="H81" s="304">
        <v>8.0325463931892396E-2</v>
      </c>
      <c r="I81" s="304"/>
      <c r="J81" s="304">
        <v>0.2966566211021211</v>
      </c>
      <c r="K81" s="304">
        <v>0.42154840536856675</v>
      </c>
      <c r="L81" s="304">
        <v>0.70143559242479747</v>
      </c>
      <c r="M81" s="304"/>
      <c r="N81" s="304">
        <v>1.0650992954027634</v>
      </c>
      <c r="O81" s="304">
        <v>1.2575490403027638</v>
      </c>
      <c r="P81" s="304">
        <v>1.5861377150176332</v>
      </c>
      <c r="Q81" s="304"/>
      <c r="R81" s="304">
        <v>0.31379028988463786</v>
      </c>
      <c r="S81" s="304">
        <v>0.35472078735139406</v>
      </c>
      <c r="T81" s="304">
        <v>0.4634329673569465</v>
      </c>
      <c r="U81" s="304"/>
      <c r="V81" s="304">
        <v>0.4806668130488353</v>
      </c>
      <c r="W81" s="304">
        <v>0.59062757329518134</v>
      </c>
      <c r="X81" s="304">
        <v>0.72420071634695182</v>
      </c>
      <c r="Y81" s="304"/>
      <c r="Z81" s="304">
        <v>1.2422657813643754</v>
      </c>
      <c r="AA81" s="304">
        <v>1.4185799425933636</v>
      </c>
      <c r="AB81" s="304">
        <v>1.4622423366844142</v>
      </c>
      <c r="AC81" s="304"/>
      <c r="AD81" s="304">
        <v>1.3126894194447396</v>
      </c>
      <c r="AE81" s="304">
        <v>1.5117280058661011</v>
      </c>
      <c r="AF81" s="304">
        <v>1.4180117220098087</v>
      </c>
      <c r="AG81" s="304"/>
      <c r="AH81" s="304">
        <v>0.73781123137039573</v>
      </c>
      <c r="AI81" s="304">
        <v>0.70227511749026261</v>
      </c>
      <c r="AJ81" s="304">
        <v>0.54121779994184727</v>
      </c>
      <c r="AK81" s="304"/>
      <c r="AL81" s="304">
        <v>0.36003806190285659</v>
      </c>
      <c r="AM81" s="304">
        <v>0.29364284062652229</v>
      </c>
      <c r="AN81" s="304">
        <v>0.26332805999392034</v>
      </c>
    </row>
    <row r="82" spans="1:40" x14ac:dyDescent="0.2">
      <c r="A82" s="13" t="str">
        <f t="shared" si="76"/>
        <v>Process, plant and machine operatives</v>
      </c>
      <c r="B82" s="305">
        <f t="shared" si="79"/>
        <v>1.5952849941972902</v>
      </c>
      <c r="C82" s="305">
        <f t="shared" si="77"/>
        <v>1.7836951030027626</v>
      </c>
      <c r="D82" s="305">
        <f t="shared" si="78"/>
        <v>1.6825915552891999</v>
      </c>
      <c r="E82" s="304"/>
      <c r="F82" s="304">
        <v>4.5544559546207434E-3</v>
      </c>
      <c r="G82" s="304">
        <v>7.4850744931439315E-3</v>
      </c>
      <c r="H82" s="304">
        <v>1.0475526857824175E-2</v>
      </c>
      <c r="I82" s="304"/>
      <c r="J82" s="304">
        <v>5.8357297765139642E-2</v>
      </c>
      <c r="K82" s="304">
        <v>9.0547701477798698E-2</v>
      </c>
      <c r="L82" s="304">
        <v>0.14085032638261114</v>
      </c>
      <c r="M82" s="304"/>
      <c r="N82" s="304">
        <v>0.10475688917838162</v>
      </c>
      <c r="O82" s="304">
        <v>0.14233583651091822</v>
      </c>
      <c r="P82" s="304">
        <v>0.17739573228253838</v>
      </c>
      <c r="Q82" s="304"/>
      <c r="R82" s="304">
        <v>3.6946895929294454E-2</v>
      </c>
      <c r="S82" s="304">
        <v>4.8246566847711059E-2</v>
      </c>
      <c r="T82" s="304">
        <v>5.9778276906300803E-2</v>
      </c>
      <c r="U82" s="304"/>
      <c r="V82" s="304">
        <v>4.7637253493932254E-2</v>
      </c>
      <c r="W82" s="304">
        <v>6.3534817896003903E-2</v>
      </c>
      <c r="X82" s="304">
        <v>8.0872949085481136E-2</v>
      </c>
      <c r="Y82" s="304"/>
      <c r="Z82" s="304">
        <v>0.33437892452588769</v>
      </c>
      <c r="AA82" s="304">
        <v>0.4207444910421001</v>
      </c>
      <c r="AB82" s="304">
        <v>0.48328757114320786</v>
      </c>
      <c r="AC82" s="304"/>
      <c r="AD82" s="304">
        <v>0.32243518894909101</v>
      </c>
      <c r="AE82" s="304">
        <v>0.41389999870514399</v>
      </c>
      <c r="AF82" s="304">
        <v>0.39873761821073506</v>
      </c>
      <c r="AG82" s="304"/>
      <c r="AH82" s="304">
        <v>0.31048008398335747</v>
      </c>
      <c r="AI82" s="304">
        <v>0.29882530635571797</v>
      </c>
      <c r="AJ82" s="304">
        <v>0.19439883632902982</v>
      </c>
      <c r="AK82" s="304"/>
      <c r="AL82" s="304">
        <v>0.37573800441758543</v>
      </c>
      <c r="AM82" s="304">
        <v>0.29807530967422463</v>
      </c>
      <c r="AN82" s="304">
        <v>0.13679471809147156</v>
      </c>
    </row>
    <row r="83" spans="1:40" x14ac:dyDescent="0.2">
      <c r="A83" s="39" t="str">
        <f t="shared" si="76"/>
        <v>Elementary occupations</v>
      </c>
      <c r="B83" s="307">
        <f t="shared" si="79"/>
        <v>8.5057075774260582</v>
      </c>
      <c r="C83" s="307">
        <f t="shared" si="77"/>
        <v>8.8297308411060467</v>
      </c>
      <c r="D83" s="307">
        <f t="shared" si="78"/>
        <v>8.8313273547077706</v>
      </c>
      <c r="E83" s="307"/>
      <c r="F83" s="307">
        <v>1.0528313256551538E-2</v>
      </c>
      <c r="G83" s="307">
        <v>1.7115082721073493E-2</v>
      </c>
      <c r="H83" s="307">
        <v>3.0662049503334836E-2</v>
      </c>
      <c r="I83" s="307"/>
      <c r="J83" s="307">
        <v>0.19167043256579724</v>
      </c>
      <c r="K83" s="307">
        <v>0.30296540249050713</v>
      </c>
      <c r="L83" s="307">
        <v>0.57789754413766403</v>
      </c>
      <c r="M83" s="307"/>
      <c r="N83" s="307">
        <v>0.53930084748488327</v>
      </c>
      <c r="O83" s="307">
        <v>0.6431243366676358</v>
      </c>
      <c r="P83" s="307">
        <v>0.83313625753961784</v>
      </c>
      <c r="Q83" s="307"/>
      <c r="R83" s="307">
        <v>0.27609716345499963</v>
      </c>
      <c r="S83" s="307">
        <v>0.34747172383294794</v>
      </c>
      <c r="T83" s="307">
        <v>0.45405746524060625</v>
      </c>
      <c r="U83" s="307"/>
      <c r="V83" s="307">
        <v>0.16298847984953183</v>
      </c>
      <c r="W83" s="307">
        <v>0.17626890109126619</v>
      </c>
      <c r="X83" s="307">
        <v>0.23453771211466282</v>
      </c>
      <c r="Y83" s="307"/>
      <c r="Z83" s="307">
        <v>0.90909544416334787</v>
      </c>
      <c r="AA83" s="307">
        <v>0.88995676090836517</v>
      </c>
      <c r="AB83" s="307">
        <v>0.86824051683303038</v>
      </c>
      <c r="AC83" s="307"/>
      <c r="AD83" s="307">
        <v>2.4634786591220386</v>
      </c>
      <c r="AE83" s="307">
        <v>2.9782797746602165</v>
      </c>
      <c r="AF83" s="307">
        <v>3.1952669038874637</v>
      </c>
      <c r="AG83" s="307"/>
      <c r="AH83" s="307">
        <v>2.7099824946441657</v>
      </c>
      <c r="AI83" s="307">
        <v>2.7016433714213006</v>
      </c>
      <c r="AJ83" s="307">
        <v>2.2060876578151891</v>
      </c>
      <c r="AK83" s="307"/>
      <c r="AL83" s="307">
        <v>1.2425657428847436</v>
      </c>
      <c r="AM83" s="307">
        <v>0.77290548731273356</v>
      </c>
      <c r="AN83" s="307">
        <v>0.43144124763620023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The Marches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83.496000000000052</v>
      </c>
      <c r="C92" s="305">
        <f>SUM(C93:C101)</f>
        <v>86.949999999999932</v>
      </c>
      <c r="D92" s="305">
        <f>SUM(D93:D101)</f>
        <v>91.793999999999983</v>
      </c>
      <c r="E92" s="304"/>
      <c r="F92" s="305">
        <f>SUM(F93:F101)</f>
        <v>2.6204315293335441</v>
      </c>
      <c r="G92" s="305">
        <f>SUM(G93:G101)</f>
        <v>3.3500163221499557</v>
      </c>
      <c r="H92" s="305">
        <f>SUM(H93:H101)</f>
        <v>4.8069875861731948</v>
      </c>
      <c r="I92" s="304"/>
      <c r="J92" s="305">
        <f>SUM(J93:J101)</f>
        <v>14.709246084216838</v>
      </c>
      <c r="K92" s="305">
        <f>SUM(K93:K101)</f>
        <v>18.102355188595034</v>
      </c>
      <c r="L92" s="305">
        <f>SUM(L93:L101)</f>
        <v>24.867877936874322</v>
      </c>
      <c r="M92" s="304"/>
      <c r="N92" s="305">
        <f>SUM(N93:N101)</f>
        <v>20.431006792443796</v>
      </c>
      <c r="O92" s="305">
        <f>SUM(O93:O101)</f>
        <v>21.847713471433849</v>
      </c>
      <c r="P92" s="305">
        <f>SUM(P93:P101)</f>
        <v>24.375421315225292</v>
      </c>
      <c r="Q92" s="304"/>
      <c r="R92" s="305">
        <f>SUM(R93:R101)</f>
        <v>8.1820828650393196</v>
      </c>
      <c r="S92" s="305">
        <f>SUM(S93:S101)</f>
        <v>7.0047506306344518</v>
      </c>
      <c r="T92" s="305">
        <f>SUM(T93:T101)</f>
        <v>6.2509468691007237</v>
      </c>
      <c r="U92" s="304"/>
      <c r="V92" s="305">
        <f>SUM(V93:V101)</f>
        <v>3.7108901613521375</v>
      </c>
      <c r="W92" s="305">
        <f>SUM(W93:W101)</f>
        <v>3.7085688749077939</v>
      </c>
      <c r="X92" s="305">
        <f>SUM(X93:X101)</f>
        <v>4.0717684648312336</v>
      </c>
      <c r="Y92" s="304"/>
      <c r="Z92" s="305">
        <f>SUM(Z93:Z101)</f>
        <v>16.336889841375246</v>
      </c>
      <c r="AA92" s="305">
        <f>SUM(AA93:AA101)</f>
        <v>17.280917401665164</v>
      </c>
      <c r="AB92" s="305">
        <f>SUM(AB93:AB101)</f>
        <v>16.893571148974328</v>
      </c>
      <c r="AC92" s="304"/>
      <c r="AD92" s="305">
        <f>SUM(AD93:AD101)</f>
        <v>12.206943353584792</v>
      </c>
      <c r="AE92" s="305">
        <f>SUM(AE93:AE101)</f>
        <v>11.944890863091725</v>
      </c>
      <c r="AF92" s="305">
        <f>SUM(AF93:AF101)</f>
        <v>8.5947124410115503</v>
      </c>
      <c r="AG92" s="304"/>
      <c r="AH92" s="305">
        <f>SUM(AH93:AH101)</f>
        <v>4.1213127789229258</v>
      </c>
      <c r="AI92" s="305">
        <f>SUM(AI93:AI101)</f>
        <v>2.9735015816685708</v>
      </c>
      <c r="AJ92" s="305">
        <f>SUM(AJ93:AJ101)</f>
        <v>1.3794302930200466</v>
      </c>
      <c r="AK92" s="304"/>
      <c r="AL92" s="305">
        <f>SUM(AL93:AL101)</f>
        <v>1.1771965937314584</v>
      </c>
      <c r="AM92" s="305">
        <f>SUM(AM93:AM101)</f>
        <v>0.73728566585340471</v>
      </c>
      <c r="AN92" s="305">
        <f>SUM(AN93:AN101)</f>
        <v>0.55328394478927945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3.619929982714698</v>
      </c>
      <c r="C93" s="305">
        <f t="shared" ref="C93:D93" si="81">SUM(G93,K93,O93,S93,W93,AA93,AE93,AI93,AM93)</f>
        <v>3.7285802422642305</v>
      </c>
      <c r="D93" s="305">
        <f t="shared" si="81"/>
        <v>4.1758257518812147</v>
      </c>
      <c r="E93" s="304"/>
      <c r="F93" s="304">
        <v>7.5085281663948539E-2</v>
      </c>
      <c r="G93" s="304">
        <v>9.6688767809037277E-2</v>
      </c>
      <c r="H93" s="304">
        <v>0.15753772416533163</v>
      </c>
      <c r="I93" s="304"/>
      <c r="J93" s="304">
        <v>0.72029262323640764</v>
      </c>
      <c r="K93" s="304">
        <v>0.84130910607513443</v>
      </c>
      <c r="L93" s="304">
        <v>1.1411105587278869</v>
      </c>
      <c r="M93" s="304"/>
      <c r="N93" s="304">
        <v>1.0745569564497162</v>
      </c>
      <c r="O93" s="304">
        <v>1.1058736429573104</v>
      </c>
      <c r="P93" s="304">
        <v>1.2546410309969958</v>
      </c>
      <c r="Q93" s="304"/>
      <c r="R93" s="304">
        <v>0.62135539410314555</v>
      </c>
      <c r="S93" s="304">
        <v>0.61856333453321422</v>
      </c>
      <c r="T93" s="304">
        <v>0.65875568603647872</v>
      </c>
      <c r="U93" s="304"/>
      <c r="V93" s="304">
        <v>0.14198791913380929</v>
      </c>
      <c r="W93" s="304">
        <v>0.12869517154580123</v>
      </c>
      <c r="X93" s="304">
        <v>0.12561181393652482</v>
      </c>
      <c r="Y93" s="304"/>
      <c r="Z93" s="304">
        <v>0.53563598786883593</v>
      </c>
      <c r="AA93" s="304">
        <v>0.51255153384852992</v>
      </c>
      <c r="AB93" s="304">
        <v>0.47512761686640326</v>
      </c>
      <c r="AC93" s="304"/>
      <c r="AD93" s="304">
        <v>0.26836803827268951</v>
      </c>
      <c r="AE93" s="304">
        <v>0.2708162061527109</v>
      </c>
      <c r="AF93" s="304">
        <v>0.23666345338443387</v>
      </c>
      <c r="AG93" s="304"/>
      <c r="AH93" s="304">
        <v>9.5934164445209552E-2</v>
      </c>
      <c r="AI93" s="304">
        <v>7.8734798782425314E-2</v>
      </c>
      <c r="AJ93" s="304">
        <v>5.2776581188932296E-2</v>
      </c>
      <c r="AK93" s="304"/>
      <c r="AL93" s="304">
        <v>8.6713617540935747E-2</v>
      </c>
      <c r="AM93" s="304">
        <v>7.5347680560066771E-2</v>
      </c>
      <c r="AN93" s="304">
        <v>7.3601286578227149E-2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30.73405076370921</v>
      </c>
      <c r="C94" s="305">
        <f t="shared" ref="C94:C101" si="83">SUM(G94,K94,O94,S94,W94,AA94,AE94,AI94,AM94)</f>
        <v>33.407344634595212</v>
      </c>
      <c r="D94" s="305">
        <f t="shared" ref="D94:D101" si="84">SUM(H94,L94,P94,T94,X94,AB94,AF94,AJ94,AN94)</f>
        <v>37.525025831630359</v>
      </c>
      <c r="E94" s="305"/>
      <c r="F94" s="304">
        <v>2.3453303486626802</v>
      </c>
      <c r="G94" s="304">
        <v>2.9966520676249502</v>
      </c>
      <c r="H94" s="304">
        <v>4.2313122706191821</v>
      </c>
      <c r="I94" s="304"/>
      <c r="J94" s="304">
        <v>10.640223473247973</v>
      </c>
      <c r="K94" s="304">
        <v>13.093091781702284</v>
      </c>
      <c r="L94" s="304">
        <v>17.445401048913343</v>
      </c>
      <c r="M94" s="304"/>
      <c r="N94" s="304">
        <v>10.573859847186789</v>
      </c>
      <c r="O94" s="304">
        <v>10.990454266731845</v>
      </c>
      <c r="P94" s="304">
        <v>11.084227935887691</v>
      </c>
      <c r="Q94" s="304"/>
      <c r="R94" s="304">
        <v>2.3718940448016292</v>
      </c>
      <c r="S94" s="304">
        <v>1.4199350030350801</v>
      </c>
      <c r="T94" s="304">
        <v>0.60009763243843062</v>
      </c>
      <c r="U94" s="304"/>
      <c r="V94" s="304">
        <v>0.65644152073126993</v>
      </c>
      <c r="W94" s="304">
        <v>0.65979049997593509</v>
      </c>
      <c r="X94" s="304">
        <v>0.68557907078410063</v>
      </c>
      <c r="Y94" s="304"/>
      <c r="Z94" s="304">
        <v>1.97642294363999</v>
      </c>
      <c r="AA94" s="304">
        <v>2.1145336103274452</v>
      </c>
      <c r="AB94" s="304">
        <v>1.9680616242913467</v>
      </c>
      <c r="AC94" s="304"/>
      <c r="AD94" s="304">
        <v>1.2733402016750623</v>
      </c>
      <c r="AE94" s="304">
        <v>1.3437176893807179</v>
      </c>
      <c r="AF94" s="304">
        <v>1.0415171689697564</v>
      </c>
      <c r="AG94" s="304"/>
      <c r="AH94" s="304">
        <v>0.73951568638127685</v>
      </c>
      <c r="AI94" s="304">
        <v>0.65960814689185021</v>
      </c>
      <c r="AJ94" s="304">
        <v>0.35731901310551667</v>
      </c>
      <c r="AK94" s="304"/>
      <c r="AL94" s="304">
        <v>0.1570226973825406</v>
      </c>
      <c r="AM94" s="304">
        <v>0.12956156892510226</v>
      </c>
      <c r="AN94" s="304">
        <v>0.11151006662099622</v>
      </c>
    </row>
    <row r="95" spans="1:40" x14ac:dyDescent="0.2">
      <c r="A95" s="13" t="str">
        <f t="shared" si="80"/>
        <v>Associate professional occupations</v>
      </c>
      <c r="B95" s="305">
        <f t="shared" si="82"/>
        <v>12.650604135551097</v>
      </c>
      <c r="C95" s="305">
        <f t="shared" si="83"/>
        <v>12.894117682544957</v>
      </c>
      <c r="D95" s="305">
        <f t="shared" si="84"/>
        <v>14.096054510684201</v>
      </c>
      <c r="E95" s="305"/>
      <c r="F95" s="304">
        <v>0.10401628821468417</v>
      </c>
      <c r="G95" s="304">
        <v>0.13716541409786764</v>
      </c>
      <c r="H95" s="304">
        <v>0.24772839504586966</v>
      </c>
      <c r="I95" s="304"/>
      <c r="J95" s="304">
        <v>1.6162064952903505</v>
      </c>
      <c r="K95" s="304">
        <v>1.9558041616484452</v>
      </c>
      <c r="L95" s="304">
        <v>2.9694892242023805</v>
      </c>
      <c r="M95" s="304"/>
      <c r="N95" s="304">
        <v>3.8109123701332197</v>
      </c>
      <c r="O95" s="304">
        <v>4.146806254623745</v>
      </c>
      <c r="P95" s="304">
        <v>5.0699215885735516</v>
      </c>
      <c r="Q95" s="304"/>
      <c r="R95" s="304">
        <v>1.6561858619515835</v>
      </c>
      <c r="S95" s="304">
        <v>1.3926226935065951</v>
      </c>
      <c r="T95" s="304">
        <v>1.1554030272165785</v>
      </c>
      <c r="U95" s="304"/>
      <c r="V95" s="304">
        <v>0.65548883601302854</v>
      </c>
      <c r="W95" s="304">
        <v>0.60195404932302354</v>
      </c>
      <c r="X95" s="304">
        <v>0.65806258750846325</v>
      </c>
      <c r="Y95" s="304"/>
      <c r="Z95" s="304">
        <v>2.2994375068860222</v>
      </c>
      <c r="AA95" s="304">
        <v>2.3120681133879302</v>
      </c>
      <c r="AB95" s="304">
        <v>2.270519878523757</v>
      </c>
      <c r="AC95" s="304"/>
      <c r="AD95" s="304">
        <v>1.6370701482314418</v>
      </c>
      <c r="AE95" s="304">
        <v>1.6208129996840297</v>
      </c>
      <c r="AF95" s="304">
        <v>1.2475833069499309</v>
      </c>
      <c r="AG95" s="304"/>
      <c r="AH95" s="304">
        <v>0.73166315383243274</v>
      </c>
      <c r="AI95" s="304">
        <v>0.63231916673479061</v>
      </c>
      <c r="AJ95" s="304">
        <v>0.36341189202554519</v>
      </c>
      <c r="AK95" s="304"/>
      <c r="AL95" s="304">
        <v>0.139623474998333</v>
      </c>
      <c r="AM95" s="304">
        <v>9.4564829538530709E-2</v>
      </c>
      <c r="AN95" s="304">
        <v>0.11393461063812318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9.1192888106799117</v>
      </c>
      <c r="C96" s="305">
        <f t="shared" si="83"/>
        <v>8.1274767167318913</v>
      </c>
      <c r="D96" s="305">
        <f t="shared" si="84"/>
        <v>5.8161846189619544</v>
      </c>
      <c r="E96" s="305"/>
      <c r="F96" s="304">
        <v>6.1601116840958758E-2</v>
      </c>
      <c r="G96" s="304">
        <v>7.2530496240660311E-2</v>
      </c>
      <c r="H96" s="304">
        <v>0.10107084872508899</v>
      </c>
      <c r="I96" s="304"/>
      <c r="J96" s="304">
        <v>0.68911557824119718</v>
      </c>
      <c r="K96" s="304">
        <v>0.76696198225844769</v>
      </c>
      <c r="L96" s="304">
        <v>0.67990104962699605</v>
      </c>
      <c r="M96" s="304"/>
      <c r="N96" s="304">
        <v>1.7499959367782543</v>
      </c>
      <c r="O96" s="304">
        <v>1.7686932823046926</v>
      </c>
      <c r="P96" s="304">
        <v>1.8838503395004969</v>
      </c>
      <c r="Q96" s="304"/>
      <c r="R96" s="304">
        <v>1.0094839961978801</v>
      </c>
      <c r="S96" s="304">
        <v>1.0414395878205445</v>
      </c>
      <c r="T96" s="304">
        <v>1.077848021987301</v>
      </c>
      <c r="U96" s="304"/>
      <c r="V96" s="304">
        <v>0.65415955996261277</v>
      </c>
      <c r="W96" s="304">
        <v>0.63076426420290943</v>
      </c>
      <c r="X96" s="304">
        <v>0.62683997132799429</v>
      </c>
      <c r="Y96" s="304"/>
      <c r="Z96" s="304">
        <v>1.9752252569069002</v>
      </c>
      <c r="AA96" s="304">
        <v>1.8567052311210452</v>
      </c>
      <c r="AB96" s="304">
        <v>1.0047440234668952</v>
      </c>
      <c r="AC96" s="304"/>
      <c r="AD96" s="304">
        <v>1.8106819588539675</v>
      </c>
      <c r="AE96" s="304">
        <v>1.3224659371227694</v>
      </c>
      <c r="AF96" s="304">
        <v>0.37533906311311699</v>
      </c>
      <c r="AG96" s="304"/>
      <c r="AH96" s="304">
        <v>0.98249182501257248</v>
      </c>
      <c r="AI96" s="304">
        <v>0.58148299323120323</v>
      </c>
      <c r="AJ96" s="304">
        <v>5.4864557249702434E-2</v>
      </c>
      <c r="AK96" s="304"/>
      <c r="AL96" s="304">
        <v>0.18653358188556779</v>
      </c>
      <c r="AM96" s="304">
        <v>8.6432942429618728E-2</v>
      </c>
      <c r="AN96" s="304">
        <v>1.1726743964362027E-2</v>
      </c>
    </row>
    <row r="97" spans="1:40" x14ac:dyDescent="0.2">
      <c r="A97" s="13" t="str">
        <f t="shared" si="80"/>
        <v>Skilled trades occupations</v>
      </c>
      <c r="B97" s="305">
        <f t="shared" si="82"/>
        <v>1.0431605574085399</v>
      </c>
      <c r="C97" s="305">
        <f t="shared" si="83"/>
        <v>1.0053470432623515</v>
      </c>
      <c r="D97" s="305">
        <f t="shared" si="84"/>
        <v>0.90480116435290769</v>
      </c>
      <c r="E97" s="304"/>
      <c r="F97" s="304">
        <v>8.5394733071812931E-3</v>
      </c>
      <c r="G97" s="304">
        <v>9.5199824004938791E-3</v>
      </c>
      <c r="H97" s="304">
        <v>9.0067317629492459E-3</v>
      </c>
      <c r="I97" s="304"/>
      <c r="J97" s="304">
        <v>2.5042825519179353E-2</v>
      </c>
      <c r="K97" s="304">
        <v>3.5055080093843505E-2</v>
      </c>
      <c r="L97" s="304">
        <v>4.7035725207894868E-2</v>
      </c>
      <c r="M97" s="304"/>
      <c r="N97" s="304">
        <v>0.11600633323389067</v>
      </c>
      <c r="O97" s="304">
        <v>0.15823940027676126</v>
      </c>
      <c r="P97" s="304">
        <v>0.22045047813870577</v>
      </c>
      <c r="Q97" s="304"/>
      <c r="R97" s="304">
        <v>4.713941087622403E-2</v>
      </c>
      <c r="S97" s="304">
        <v>5.021232033154132E-2</v>
      </c>
      <c r="T97" s="304">
        <v>5.5187002649608442E-2</v>
      </c>
      <c r="U97" s="304"/>
      <c r="V97" s="304">
        <v>3.6950073199487919E-2</v>
      </c>
      <c r="W97" s="304">
        <v>3.4593399779238712E-2</v>
      </c>
      <c r="X97" s="304">
        <v>3.783461725510949E-2</v>
      </c>
      <c r="Y97" s="304"/>
      <c r="Z97" s="304">
        <v>0.23624737370497986</v>
      </c>
      <c r="AA97" s="304">
        <v>0.20805465109510363</v>
      </c>
      <c r="AB97" s="304">
        <v>0.17435627038988089</v>
      </c>
      <c r="AC97" s="304"/>
      <c r="AD97" s="304">
        <v>0.32237802504344509</v>
      </c>
      <c r="AE97" s="304">
        <v>0.2961589676797643</v>
      </c>
      <c r="AF97" s="304">
        <v>0.18781211655734051</v>
      </c>
      <c r="AG97" s="304"/>
      <c r="AH97" s="304">
        <v>0.18984622169051812</v>
      </c>
      <c r="AI97" s="304">
        <v>0.17318307478252123</v>
      </c>
      <c r="AJ97" s="304">
        <v>0.15076385429176789</v>
      </c>
      <c r="AK97" s="304"/>
      <c r="AL97" s="304">
        <v>6.10108208336336E-2</v>
      </c>
      <c r="AM97" s="304">
        <v>4.0330166823083546E-2</v>
      </c>
      <c r="AN97" s="304">
        <v>2.2354368099650614E-2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22.169722057806112</v>
      </c>
      <c r="C98" s="305">
        <f t="shared" si="83"/>
        <v>24.021351226695462</v>
      </c>
      <c r="D98" s="305">
        <f t="shared" si="84"/>
        <v>26.186242804803172</v>
      </c>
      <c r="E98" s="304"/>
      <c r="F98" s="304">
        <v>1.3347486463841643E-2</v>
      </c>
      <c r="G98" s="304">
        <v>1.8689909206962379E-2</v>
      </c>
      <c r="H98" s="304">
        <v>3.3259634036036288E-2</v>
      </c>
      <c r="I98" s="304"/>
      <c r="J98" s="304">
        <v>0.86476892956816087</v>
      </c>
      <c r="K98" s="304">
        <v>1.2166737209796072</v>
      </c>
      <c r="L98" s="304">
        <v>2.3407840144260921</v>
      </c>
      <c r="M98" s="304"/>
      <c r="N98" s="304">
        <v>2.7084959257663153</v>
      </c>
      <c r="O98" s="304">
        <v>3.2109253615826554</v>
      </c>
      <c r="P98" s="304">
        <v>4.2954549649216363</v>
      </c>
      <c r="Q98" s="304"/>
      <c r="R98" s="304">
        <v>2.2348291970806557</v>
      </c>
      <c r="S98" s="304">
        <v>2.2384755914038048</v>
      </c>
      <c r="T98" s="304">
        <v>2.4422373847430561</v>
      </c>
      <c r="U98" s="304"/>
      <c r="V98" s="304">
        <v>1.3486454491322568</v>
      </c>
      <c r="W98" s="304">
        <v>1.403892336627798</v>
      </c>
      <c r="X98" s="304">
        <v>1.6392617866748047</v>
      </c>
      <c r="Y98" s="304"/>
      <c r="Z98" s="304">
        <v>8.4413212622549718</v>
      </c>
      <c r="AA98" s="304">
        <v>9.3949737927819186</v>
      </c>
      <c r="AB98" s="304">
        <v>10.251079559107657</v>
      </c>
      <c r="AC98" s="304"/>
      <c r="AD98" s="304">
        <v>5.7813583912683209</v>
      </c>
      <c r="AE98" s="304">
        <v>6.0846500537048662</v>
      </c>
      <c r="AF98" s="304">
        <v>4.9261048076533882</v>
      </c>
      <c r="AG98" s="304"/>
      <c r="AH98" s="304">
        <v>0.62929715824471233</v>
      </c>
      <c r="AI98" s="304">
        <v>0.35691620932387375</v>
      </c>
      <c r="AJ98" s="304">
        <v>0.21054811979424565</v>
      </c>
      <c r="AK98" s="304"/>
      <c r="AL98" s="304">
        <v>0.14765825802687874</v>
      </c>
      <c r="AM98" s="304">
        <v>9.6154251083978251E-2</v>
      </c>
      <c r="AN98" s="304">
        <v>4.7512533446253946E-2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1.0215290261246868</v>
      </c>
      <c r="C99" s="305">
        <f t="shared" si="83"/>
        <v>1.1474459832543895</v>
      </c>
      <c r="D99" s="305">
        <f>SUM(H99,L99,P99,T99,X99,AB99,AF99,AJ99,AN99)</f>
        <v>1.1713899728247505</v>
      </c>
      <c r="E99" s="304"/>
      <c r="F99" s="304">
        <v>5.3259664119478358E-3</v>
      </c>
      <c r="G99" s="304">
        <v>7.4174522947068394E-3</v>
      </c>
      <c r="H99" s="304">
        <v>1.080092048292816E-2</v>
      </c>
      <c r="I99" s="304"/>
      <c r="J99" s="304">
        <v>0.10409015653833202</v>
      </c>
      <c r="K99" s="304">
        <v>0.1353021284524864</v>
      </c>
      <c r="L99" s="304">
        <v>0.17385650164764135</v>
      </c>
      <c r="M99" s="304"/>
      <c r="N99" s="304">
        <v>0.23471733665212491</v>
      </c>
      <c r="O99" s="304">
        <v>0.27231356376839994</v>
      </c>
      <c r="P99" s="304">
        <v>0.31494715547994023</v>
      </c>
      <c r="Q99" s="304"/>
      <c r="R99" s="304">
        <v>0.12895603634785413</v>
      </c>
      <c r="S99" s="304">
        <v>0.12908739360029237</v>
      </c>
      <c r="T99" s="304">
        <v>0.13695921818588236</v>
      </c>
      <c r="U99" s="304"/>
      <c r="V99" s="304">
        <v>8.0533676491724049E-2</v>
      </c>
      <c r="W99" s="304">
        <v>9.1902247382688484E-2</v>
      </c>
      <c r="X99" s="304">
        <v>0.10649916763522335</v>
      </c>
      <c r="Y99" s="304"/>
      <c r="Z99" s="304">
        <v>0.20932132836350326</v>
      </c>
      <c r="AA99" s="304">
        <v>0.24094613931914396</v>
      </c>
      <c r="AB99" s="304">
        <v>0.23917828970462462</v>
      </c>
      <c r="AC99" s="304"/>
      <c r="AD99" s="304">
        <v>0.17054220917670163</v>
      </c>
      <c r="AE99" s="304">
        <v>0.18916118472234178</v>
      </c>
      <c r="AF99" s="304">
        <v>0.12837470544617752</v>
      </c>
      <c r="AG99" s="304"/>
      <c r="AH99" s="304">
        <v>5.3677462757594205E-2</v>
      </c>
      <c r="AI99" s="304">
        <v>4.8137197863220856E-2</v>
      </c>
      <c r="AJ99" s="304">
        <v>2.6247369437053795E-2</v>
      </c>
      <c r="AK99" s="304"/>
      <c r="AL99" s="304">
        <v>3.4364853384904734E-2</v>
      </c>
      <c r="AM99" s="304">
        <v>3.3178675851108765E-2</v>
      </c>
      <c r="AN99" s="304">
        <v>3.4526644805279276E-2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0.86005686307385409</v>
      </c>
      <c r="C100" s="305">
        <f t="shared" si="83"/>
        <v>0.97196536553422064</v>
      </c>
      <c r="D100" s="305">
        <f t="shared" si="84"/>
        <v>0.94288554866670804</v>
      </c>
      <c r="E100" s="304"/>
      <c r="F100" s="304">
        <v>5.9991314885691673E-3</v>
      </c>
      <c r="G100" s="304">
        <v>9.6746551184865269E-3</v>
      </c>
      <c r="H100" s="304">
        <v>1.4565589695746754E-2</v>
      </c>
      <c r="I100" s="304"/>
      <c r="J100" s="304">
        <v>1.9232697019557779E-2</v>
      </c>
      <c r="K100" s="304">
        <v>3.1428376790972462E-2</v>
      </c>
      <c r="L100" s="304">
        <v>5.1881817316282351E-2</v>
      </c>
      <c r="M100" s="304"/>
      <c r="N100" s="304">
        <v>5.7460188208337995E-2</v>
      </c>
      <c r="O100" s="304">
        <v>8.1376676382004312E-2</v>
      </c>
      <c r="P100" s="304">
        <v>0.11128909266806812</v>
      </c>
      <c r="Q100" s="304"/>
      <c r="R100" s="304">
        <v>2.470039787579047E-2</v>
      </c>
      <c r="S100" s="304">
        <v>3.5653239683576955E-2</v>
      </c>
      <c r="T100" s="304">
        <v>4.4918503941305366E-2</v>
      </c>
      <c r="U100" s="304"/>
      <c r="V100" s="304">
        <v>7.0733599279133003E-2</v>
      </c>
      <c r="W100" s="304">
        <v>8.9596821242564198E-2</v>
      </c>
      <c r="X100" s="304">
        <v>0.11257728656720589</v>
      </c>
      <c r="Y100" s="304"/>
      <c r="Z100" s="304">
        <v>0.23829060274331157</v>
      </c>
      <c r="AA100" s="304">
        <v>0.28695457013796533</v>
      </c>
      <c r="AB100" s="304">
        <v>0.30603222773962374</v>
      </c>
      <c r="AC100" s="304"/>
      <c r="AD100" s="304">
        <v>0.18405093472348411</v>
      </c>
      <c r="AE100" s="304">
        <v>0.20981881354583107</v>
      </c>
      <c r="AF100" s="304">
        <v>0.1538527331533539</v>
      </c>
      <c r="AG100" s="304"/>
      <c r="AH100" s="304">
        <v>0.18313959433722263</v>
      </c>
      <c r="AI100" s="304">
        <v>0.17561383708585593</v>
      </c>
      <c r="AJ100" s="304">
        <v>0.10598577515228674</v>
      </c>
      <c r="AK100" s="304"/>
      <c r="AL100" s="304">
        <v>7.64497173984474E-2</v>
      </c>
      <c r="AM100" s="304">
        <v>5.184837554696381E-2</v>
      </c>
      <c r="AN100" s="304">
        <v>4.1782522432835166E-2</v>
      </c>
    </row>
    <row r="101" spans="1:40" x14ac:dyDescent="0.2">
      <c r="A101" s="39" t="str">
        <f t="shared" si="80"/>
        <v>Elementary occupations</v>
      </c>
      <c r="B101" s="307">
        <f t="shared" si="82"/>
        <v>2.2776578029319494</v>
      </c>
      <c r="C101" s="307">
        <f t="shared" si="83"/>
        <v>1.6463711051172325</v>
      </c>
      <c r="D101" s="307">
        <f t="shared" si="84"/>
        <v>0.97558979619469943</v>
      </c>
      <c r="E101" s="307"/>
      <c r="F101" s="307">
        <v>1.1864362797324275E-3</v>
      </c>
      <c r="G101" s="307">
        <v>1.6775773567910776E-3</v>
      </c>
      <c r="H101" s="307">
        <v>1.7054716400622602E-3</v>
      </c>
      <c r="I101" s="307"/>
      <c r="J101" s="307">
        <v>3.0273305555682188E-2</v>
      </c>
      <c r="K101" s="307">
        <v>2.6728850593810194E-2</v>
      </c>
      <c r="L101" s="307">
        <v>1.841799680580446E-2</v>
      </c>
      <c r="M101" s="307"/>
      <c r="N101" s="307">
        <v>0.10500189803514798</v>
      </c>
      <c r="O101" s="307">
        <v>0.11303102280643479</v>
      </c>
      <c r="P101" s="307">
        <v>0.14063872905820476</v>
      </c>
      <c r="Q101" s="307"/>
      <c r="R101" s="307">
        <v>8.7538525804556885E-2</v>
      </c>
      <c r="S101" s="307">
        <v>7.8761466719802775E-2</v>
      </c>
      <c r="T101" s="307">
        <v>7.9540391902081148E-2</v>
      </c>
      <c r="U101" s="307"/>
      <c r="V101" s="307">
        <v>6.5949527408815087E-2</v>
      </c>
      <c r="W101" s="307">
        <v>6.7380084827835071E-2</v>
      </c>
      <c r="X101" s="307">
        <v>7.9502163141806845E-2</v>
      </c>
      <c r="Y101" s="307"/>
      <c r="Z101" s="307">
        <v>0.4249875790067314</v>
      </c>
      <c r="AA101" s="307">
        <v>0.35412975964608195</v>
      </c>
      <c r="AB101" s="307">
        <v>0.20447165888413962</v>
      </c>
      <c r="AC101" s="307"/>
      <c r="AD101" s="307">
        <v>0.75915344633967874</v>
      </c>
      <c r="AE101" s="307">
        <v>0.60728901109869493</v>
      </c>
      <c r="AF101" s="307">
        <v>0.29746508578405251</v>
      </c>
      <c r="AG101" s="307"/>
      <c r="AH101" s="307">
        <v>0.51574751222138771</v>
      </c>
      <c r="AI101" s="307">
        <v>0.26750615697282965</v>
      </c>
      <c r="AJ101" s="307">
        <v>5.7513130774995827E-2</v>
      </c>
      <c r="AK101" s="307"/>
      <c r="AL101" s="307">
        <v>0.28781957228021687</v>
      </c>
      <c r="AM101" s="307">
        <v>0.12986717509495196</v>
      </c>
      <c r="AN101" s="307">
        <v>9.633516820355191E-2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The Marches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The Marches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The Marches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The Marches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The Marches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The Marches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The Marches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The Marches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The Marches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0.21924813521476488</v>
      </c>
      <c r="C8" s="69">
        <v>0.32607409115660185</v>
      </c>
      <c r="D8" s="69">
        <v>0.30403545306832391</v>
      </c>
      <c r="E8" s="69">
        <v>0.36598458300228787</v>
      </c>
      <c r="F8" s="69">
        <v>0.56895497169970966</v>
      </c>
      <c r="G8" s="10"/>
      <c r="H8" s="69">
        <f>F8-D8</f>
        <v>0.26491951863138574</v>
      </c>
      <c r="I8" s="69">
        <f>'RD T1'!E36</f>
        <v>0.21487881114359023</v>
      </c>
      <c r="J8" s="69">
        <f>SUM(H8:I8)</f>
        <v>0.47979832977497594</v>
      </c>
      <c r="L8" t="str">
        <f>A8</f>
        <v>11 Corporate managers and directors</v>
      </c>
      <c r="M8" s="69">
        <v>1.7704439280339359</v>
      </c>
      <c r="N8" s="69">
        <v>2.8600225593597273</v>
      </c>
      <c r="O8" s="69">
        <v>2.7607579020811022</v>
      </c>
      <c r="P8" s="69">
        <v>3.2226325775116158</v>
      </c>
      <c r="Q8" s="69">
        <v>4.9334139835242707</v>
      </c>
      <c r="R8" s="10"/>
      <c r="S8" s="69">
        <f>Q8-O8</f>
        <v>2.1726560814431686</v>
      </c>
      <c r="T8" s="69">
        <f>'RD T1'!E65</f>
        <v>1.9063227952734807</v>
      </c>
      <c r="U8" s="69">
        <f>SUM(S8:T8)</f>
        <v>4.0789788767166488</v>
      </c>
      <c r="W8" t="str">
        <f>A8</f>
        <v>11 Corporate managers and directors</v>
      </c>
      <c r="X8" s="69">
        <v>5.2301452851450003</v>
      </c>
      <c r="Y8" s="69">
        <v>6.010960423535991</v>
      </c>
      <c r="Z8" s="69">
        <v>6.4615565725101165</v>
      </c>
      <c r="AA8" s="69">
        <v>6.2558483779119642</v>
      </c>
      <c r="AB8" s="69">
        <v>7.2672061796255143</v>
      </c>
      <c r="AC8" s="69"/>
      <c r="AD8" s="69">
        <f>AB8-Z8</f>
        <v>0.80564960711539779</v>
      </c>
      <c r="AE8" s="69">
        <f>'RD T1'!E94</f>
        <v>3.8346117588531579</v>
      </c>
      <c r="AF8" s="69">
        <f>SUM(AD8:AE8)</f>
        <v>4.6402613659685557</v>
      </c>
      <c r="AH8" t="str">
        <f>L8</f>
        <v>11 Corporate managers and directors</v>
      </c>
      <c r="AI8" s="69">
        <v>1.0470706827983318</v>
      </c>
      <c r="AJ8" s="69">
        <v>1.1626682260539374</v>
      </c>
      <c r="AK8" s="69">
        <v>1.2918965442828523</v>
      </c>
      <c r="AL8" s="69">
        <v>1.1911660154467674</v>
      </c>
      <c r="AM8" s="69">
        <v>1.3088427930910671</v>
      </c>
      <c r="AN8" s="69"/>
      <c r="AO8" s="69">
        <f>AM8-AK8</f>
        <v>1.6946248808214825E-2</v>
      </c>
      <c r="AP8" s="69">
        <f>'RD T1'!E123</f>
        <v>0.66544728989416091</v>
      </c>
      <c r="AQ8" s="69">
        <f>SUM(AO8:AP8)</f>
        <v>0.68239353870237573</v>
      </c>
      <c r="AS8" t="str">
        <f>W8</f>
        <v>11 Corporate managers and directors</v>
      </c>
      <c r="AT8" s="69">
        <v>1.5864552781129779</v>
      </c>
      <c r="AU8" s="69">
        <v>1.7303409026804177</v>
      </c>
      <c r="AV8" s="69">
        <v>1.8414878349398578</v>
      </c>
      <c r="AW8" s="69">
        <v>1.6561118013909277</v>
      </c>
      <c r="AX8" s="69">
        <v>1.8100477885068149</v>
      </c>
      <c r="AY8" s="69"/>
      <c r="AZ8" s="69">
        <f>AX8-AV8</f>
        <v>-3.1440046433042879E-2</v>
      </c>
      <c r="BA8" s="69">
        <f>'RD T1'!E152</f>
        <v>0.92291839960626165</v>
      </c>
      <c r="BB8" s="69">
        <f>SUM(AZ8:BA8)</f>
        <v>0.89147835317321877</v>
      </c>
      <c r="BD8" t="str">
        <f>AH8</f>
        <v>11 Corporate managers and directors</v>
      </c>
      <c r="BE8" s="69">
        <v>3.3566267588463736</v>
      </c>
      <c r="BF8" s="69">
        <v>4.4266009978881327</v>
      </c>
      <c r="BG8" s="69">
        <v>4.5030520507140155</v>
      </c>
      <c r="BH8" s="69">
        <v>4.0971723458344487</v>
      </c>
      <c r="BI8" s="69">
        <v>4.4363043651924015</v>
      </c>
      <c r="BJ8" s="69"/>
      <c r="BK8" s="69">
        <f>BI8-BG8</f>
        <v>-6.6747685521614031E-2</v>
      </c>
      <c r="BL8" s="69">
        <f>'RD T1'!E181</f>
        <v>1.8921236654794993</v>
      </c>
      <c r="BM8" s="69">
        <f>SUM(BK8:BL8)</f>
        <v>1.8253759799578853</v>
      </c>
      <c r="BO8" t="str">
        <f>AS8</f>
        <v>11 Corporate managers and directors</v>
      </c>
      <c r="BP8" s="69">
        <v>3.1060777233418411</v>
      </c>
      <c r="BQ8" s="69">
        <v>3.7750805672708694</v>
      </c>
      <c r="BR8" s="69">
        <v>3.5266148739344434</v>
      </c>
      <c r="BS8" s="69">
        <v>3.2238052467542726</v>
      </c>
      <c r="BT8" s="69">
        <v>2.8910004096163409</v>
      </c>
      <c r="BU8" s="69"/>
      <c r="BV8" s="69">
        <f>BT8-BR8</f>
        <v>-0.63561446431810253</v>
      </c>
      <c r="BW8" s="69">
        <f>'RD T1'!E210</f>
        <v>1.5252701973381104</v>
      </c>
      <c r="BX8" s="69">
        <f>SUM(BV8:BW8)</f>
        <v>0.88965573302000789</v>
      </c>
      <c r="BZ8" t="str">
        <f>BD8</f>
        <v>11 Corporate managers and directors</v>
      </c>
      <c r="CA8" s="69">
        <v>2.2039203130989202</v>
      </c>
      <c r="CB8" s="69">
        <v>2.4486871294378694</v>
      </c>
      <c r="CC8" s="69">
        <v>2.5366272672817267</v>
      </c>
      <c r="CD8" s="69">
        <v>2.0569337639814433</v>
      </c>
      <c r="CE8" s="69">
        <v>1.5155293420716032</v>
      </c>
      <c r="CF8" s="69"/>
      <c r="CG8" s="69">
        <f>CE8-CC8</f>
        <v>-1.0210979252101235</v>
      </c>
      <c r="CH8" s="69">
        <f>'RD T1'!E239</f>
        <v>0.86761201559957624</v>
      </c>
      <c r="CI8" s="69">
        <f>SUM(CG8:CH8)</f>
        <v>-0.15348590961054731</v>
      </c>
      <c r="CK8" t="str">
        <f>BO8</f>
        <v>11 Corporate managers and directors</v>
      </c>
      <c r="CL8" s="69">
        <v>0.65333150300723486</v>
      </c>
      <c r="CM8" s="69">
        <v>0.72735795280151594</v>
      </c>
      <c r="CN8" s="69">
        <v>0.79924006943369341</v>
      </c>
      <c r="CO8" s="69">
        <v>0.48629160103321833</v>
      </c>
      <c r="CP8" s="69">
        <v>0.39723915797971809</v>
      </c>
      <c r="CQ8" s="69"/>
      <c r="CR8" s="69">
        <f>CP8-CN8</f>
        <v>-0.40200091145397532</v>
      </c>
      <c r="CS8" s="69">
        <f>'RD T1'!E268</f>
        <v>0.16962397626122003</v>
      </c>
      <c r="CT8" s="69">
        <f>SUM(CR8:CS8)</f>
        <v>-0.23237693519275529</v>
      </c>
    </row>
    <row r="9" spans="1:98" x14ac:dyDescent="0.2">
      <c r="A9" s="10" t="str">
        <f>name!D5</f>
        <v>12 Other managers and proprietors</v>
      </c>
      <c r="B9" s="69">
        <v>7.9369466470713912E-2</v>
      </c>
      <c r="C9" s="69">
        <v>0.11291097998421513</v>
      </c>
      <c r="D9" s="69">
        <v>0.1002952237200026</v>
      </c>
      <c r="E9" s="69">
        <v>0.16381965299754961</v>
      </c>
      <c r="F9" s="69">
        <v>0.29732552322674038</v>
      </c>
      <c r="H9" s="69">
        <f t="shared" ref="H9:H32" si="26">F9-D9</f>
        <v>0.19703029950673778</v>
      </c>
      <c r="I9" s="69">
        <f>'RD T1'!E37</f>
        <v>0.12042577791070092</v>
      </c>
      <c r="J9" s="69">
        <f t="shared" ref="J9:J32" si="27">SUM(H9:I9)</f>
        <v>0.3174560774174387</v>
      </c>
      <c r="L9" t="str">
        <f t="shared" ref="L9:L32" si="28">A9</f>
        <v>12 Other managers and proprietors</v>
      </c>
      <c r="M9" s="69">
        <v>0.6855779155662427</v>
      </c>
      <c r="N9" s="69">
        <v>0.97976921583770515</v>
      </c>
      <c r="O9" s="69">
        <v>0.99420290457063409</v>
      </c>
      <c r="P9" s="69">
        <v>1.5811843065261337</v>
      </c>
      <c r="Q9" s="69">
        <v>2.8679974437192683</v>
      </c>
      <c r="S9" s="69">
        <f t="shared" ref="S9:S35" si="29">Q9-O9</f>
        <v>1.8737945391486344</v>
      </c>
      <c r="T9" s="69">
        <f>'RD T1'!E66</f>
        <v>1.1223814386347228</v>
      </c>
      <c r="U9" s="69">
        <f t="shared" ref="U9:U32" si="30">SUM(S9:T9)</f>
        <v>2.9961759777833574</v>
      </c>
      <c r="W9" t="str">
        <f t="shared" ref="W9:W32" si="31">A9</f>
        <v>12 Other managers and proprietors</v>
      </c>
      <c r="X9" s="69">
        <v>1.8454369696021879</v>
      </c>
      <c r="Y9" s="69">
        <v>1.9259488307536401</v>
      </c>
      <c r="Z9" s="69">
        <v>2.1911842046699368</v>
      </c>
      <c r="AA9" s="69">
        <v>2.8602747351187277</v>
      </c>
      <c r="AB9" s="69">
        <v>3.8002597753887244</v>
      </c>
      <c r="AC9" s="69"/>
      <c r="AD9" s="69">
        <f t="shared" ref="AD9:AD32" si="32">AB9-Z9</f>
        <v>1.6090755707187876</v>
      </c>
      <c r="AE9" s="69">
        <f>'RD T1'!E95</f>
        <v>2.0662478273436258</v>
      </c>
      <c r="AF9" s="69">
        <f t="shared" ref="AF9:AF32" si="33">SUM(AD9:AE9)</f>
        <v>3.6753233980624134</v>
      </c>
      <c r="AH9" t="str">
        <f t="shared" ref="AH9:AH32" si="34">L9</f>
        <v>12 Other managers and proprietors</v>
      </c>
      <c r="AI9" s="69">
        <v>0.55249281799524064</v>
      </c>
      <c r="AJ9" s="69">
        <v>0.5548879477110209</v>
      </c>
      <c r="AK9" s="69">
        <v>0.6576840412231415</v>
      </c>
      <c r="AL9" s="69">
        <v>0.80354649982140203</v>
      </c>
      <c r="AM9" s="69">
        <v>1.0659096206125718</v>
      </c>
      <c r="AN9" s="69"/>
      <c r="AO9" s="69">
        <f t="shared" ref="AO9:AO32" si="35">AM9-AK9</f>
        <v>0.40822557938943027</v>
      </c>
      <c r="AP9" s="69">
        <f>'RD T1'!E124</f>
        <v>0.57132904662396433</v>
      </c>
      <c r="AQ9" s="69">
        <f t="shared" ref="AQ9:AQ32" si="36">SUM(AO9:AP9)</f>
        <v>0.9795546260133946</v>
      </c>
      <c r="AS9" t="str">
        <f t="shared" ref="AS9:AS32" si="37">W9</f>
        <v>12 Other managers and proprietors</v>
      </c>
      <c r="AT9" s="69">
        <v>0.61424116957466046</v>
      </c>
      <c r="AU9" s="69">
        <v>0.61425997209574457</v>
      </c>
      <c r="AV9" s="69">
        <v>0.70526420818934543</v>
      </c>
      <c r="AW9" s="69">
        <v>0.88389959399468121</v>
      </c>
      <c r="AX9" s="69">
        <v>1.1062717569493321</v>
      </c>
      <c r="AY9" s="69"/>
      <c r="AZ9" s="69">
        <f t="shared" ref="AZ9:AZ32" si="38">AX9-AV9</f>
        <v>0.40100754875998668</v>
      </c>
      <c r="BA9" s="69">
        <f>'RD T1'!E153</f>
        <v>0.57743949654248261</v>
      </c>
      <c r="BB9" s="69">
        <f t="shared" ref="BB9:BB32" si="39">SUM(AZ9:BA9)</f>
        <v>0.97844704530246929</v>
      </c>
      <c r="BD9" t="str">
        <f t="shared" ref="BD9:BD32" si="40">AH9</f>
        <v>12 Other managers and proprietors</v>
      </c>
      <c r="BE9" s="69">
        <v>1.6182660331323837</v>
      </c>
      <c r="BF9" s="69">
        <v>1.7507994972678103</v>
      </c>
      <c r="BG9" s="69">
        <v>1.7099160564678126</v>
      </c>
      <c r="BH9" s="69">
        <v>2.0385595390617199</v>
      </c>
      <c r="BI9" s="69">
        <v>2.2387482735743429</v>
      </c>
      <c r="BJ9" s="69"/>
      <c r="BK9" s="69">
        <f t="shared" ref="BK9:BK32" si="41">BI9-BG9</f>
        <v>0.52883221710653028</v>
      </c>
      <c r="BL9" s="69">
        <f>'RD T1'!E182</f>
        <v>0.97884287816098492</v>
      </c>
      <c r="BM9" s="69">
        <f t="shared" ref="BM9:BM32" si="42">SUM(BK9:BL9)</f>
        <v>1.5076750952675151</v>
      </c>
      <c r="BO9" t="str">
        <f t="shared" ref="BO9:BO32" si="43">AS9</f>
        <v>12 Other managers and proprietors</v>
      </c>
      <c r="BP9" s="69">
        <v>1.8603285133874068</v>
      </c>
      <c r="BQ9" s="69">
        <v>2.0056810768289721</v>
      </c>
      <c r="BR9" s="69">
        <v>1.9493531268681676</v>
      </c>
      <c r="BS9" s="69">
        <v>2.4634052351661664</v>
      </c>
      <c r="BT9" s="69">
        <v>2.4708707113648294</v>
      </c>
      <c r="BU9" s="69"/>
      <c r="BV9" s="69">
        <f t="shared" ref="BV9:BV32" si="44">BT9-BR9</f>
        <v>0.52151758449666175</v>
      </c>
      <c r="BW9" s="69">
        <f>'RD T1'!E211</f>
        <v>1.4060495362735523</v>
      </c>
      <c r="BX9" s="69">
        <f t="shared" ref="BX9:BX32" si="45">SUM(BV9:BW9)</f>
        <v>1.9275671207702141</v>
      </c>
      <c r="BZ9" t="str">
        <f t="shared" ref="BZ9:BZ32" si="46">BD9</f>
        <v>12 Other managers and proprietors</v>
      </c>
      <c r="CA9" s="69">
        <v>1.2435735002988417</v>
      </c>
      <c r="CB9" s="69">
        <v>1.2572230434788951</v>
      </c>
      <c r="CC9" s="69">
        <v>1.2660693289004086</v>
      </c>
      <c r="CD9" s="69">
        <v>1.3231529677749267</v>
      </c>
      <c r="CE9" s="69">
        <v>0.9868202609431086</v>
      </c>
      <c r="CF9" s="69"/>
      <c r="CG9" s="69">
        <f t="shared" ref="CG9:CG32" si="47">CE9-CC9</f>
        <v>-0.27924906795729998</v>
      </c>
      <c r="CH9" s="69">
        <f>'RD T1'!E240</f>
        <v>0.59948687368885845</v>
      </c>
      <c r="CI9" s="69">
        <f t="shared" ref="CI9:CI32" si="48">SUM(CG9:CH9)</f>
        <v>0.32023780573155847</v>
      </c>
      <c r="CK9" t="str">
        <f t="shared" ref="CK9:CK32" si="49">BO9</f>
        <v>12 Other managers and proprietors</v>
      </c>
      <c r="CL9" s="69">
        <v>0.63590267509411513</v>
      </c>
      <c r="CM9" s="69">
        <v>0.58985951615767096</v>
      </c>
      <c r="CN9" s="69">
        <v>0.60687488790853239</v>
      </c>
      <c r="CO9" s="69">
        <v>0.55210572813238801</v>
      </c>
      <c r="CP9" s="69">
        <v>0.42366475260144398</v>
      </c>
      <c r="CQ9" s="69"/>
      <c r="CR9" s="69">
        <f t="shared" ref="CR9:CR32" si="50">CP9-CN9</f>
        <v>-0.18321013530708841</v>
      </c>
      <c r="CS9" s="69">
        <f>'RD T1'!E269</f>
        <v>0.19590834726885337</v>
      </c>
      <c r="CT9" s="69">
        <f t="shared" ref="CT9:CT32" si="51">SUM(CR9:CS9)</f>
        <v>1.269821196176496E-2</v>
      </c>
    </row>
    <row r="10" spans="1:98" x14ac:dyDescent="0.2">
      <c r="A10" s="10" t="str">
        <f>name!D6</f>
        <v>21 Science, research, engineering and technology professionals</v>
      </c>
      <c r="B10" s="69">
        <v>0.67150353475282265</v>
      </c>
      <c r="C10" s="69">
        <v>0.99583166552958247</v>
      </c>
      <c r="D10" s="69">
        <v>0.90818517172015456</v>
      </c>
      <c r="E10" s="69">
        <v>1.1542244878544328</v>
      </c>
      <c r="F10" s="69">
        <v>1.6220826927917631</v>
      </c>
      <c r="G10" s="11"/>
      <c r="H10" s="69">
        <f t="shared" si="26"/>
        <v>0.71389752107160853</v>
      </c>
      <c r="I10" s="69">
        <f>'RD T1'!E38</f>
        <v>0.46390979483150707</v>
      </c>
      <c r="J10" s="69">
        <f t="shared" si="27"/>
        <v>1.1778073159031157</v>
      </c>
      <c r="L10" t="str">
        <f t="shared" si="28"/>
        <v>21 Science, research, engineering and technology professionals</v>
      </c>
      <c r="M10" s="69">
        <v>2.4577657615232456</v>
      </c>
      <c r="N10" s="69">
        <v>3.7429032905257844</v>
      </c>
      <c r="O10" s="69">
        <v>3.5586453673686149</v>
      </c>
      <c r="P10" s="69">
        <v>4.6452565069287264</v>
      </c>
      <c r="Q10" s="69">
        <v>6.7726796507108089</v>
      </c>
      <c r="R10" s="11"/>
      <c r="S10" s="69">
        <f t="shared" si="29"/>
        <v>3.214034283342194</v>
      </c>
      <c r="T10" s="69">
        <f>'RD T1'!E67</f>
        <v>1.9798048328116475</v>
      </c>
      <c r="U10" s="69">
        <f t="shared" si="30"/>
        <v>5.1938391161538418</v>
      </c>
      <c r="W10" t="str">
        <f t="shared" si="31"/>
        <v>21 Science, research, engineering and technology professionals</v>
      </c>
      <c r="X10" s="69">
        <v>5.5082168142901775</v>
      </c>
      <c r="Y10" s="69">
        <v>5.847756821867212</v>
      </c>
      <c r="Z10" s="69">
        <v>6.4768470713059942</v>
      </c>
      <c r="AA10" s="69">
        <v>6.5440680895697234</v>
      </c>
      <c r="AB10" s="69">
        <v>6.851015356330584</v>
      </c>
      <c r="AC10" s="69"/>
      <c r="AD10" s="69">
        <f t="shared" si="32"/>
        <v>0.37416828502458976</v>
      </c>
      <c r="AE10" s="69">
        <f>'RD T1'!E96</f>
        <v>2.6117946030486014</v>
      </c>
      <c r="AF10" s="69">
        <f t="shared" si="33"/>
        <v>2.9859628880731912</v>
      </c>
      <c r="AH10" t="str">
        <f t="shared" si="34"/>
        <v>21 Science, research, engineering and technology professionals</v>
      </c>
      <c r="AI10" s="69">
        <v>0.58772265251151867</v>
      </c>
      <c r="AJ10" s="69">
        <v>0.58476266656081244</v>
      </c>
      <c r="AK10" s="69">
        <v>0.67281802924564704</v>
      </c>
      <c r="AL10" s="69">
        <v>0.67412267056448416</v>
      </c>
      <c r="AM10" s="69">
        <v>0.73926923262337507</v>
      </c>
      <c r="AN10" s="69"/>
      <c r="AO10" s="69">
        <f t="shared" si="35"/>
        <v>6.645120337772803E-2</v>
      </c>
      <c r="AP10" s="69">
        <f>'RD T1'!E125</f>
        <v>0.26632898869624594</v>
      </c>
      <c r="AQ10" s="69">
        <f t="shared" si="36"/>
        <v>0.33278019207397397</v>
      </c>
      <c r="AS10" t="str">
        <f t="shared" si="37"/>
        <v>21 Science, research, engineering and technology professionals</v>
      </c>
      <c r="AT10" s="69">
        <v>1.6717244986955735</v>
      </c>
      <c r="AU10" s="69">
        <v>1.7740228498052368</v>
      </c>
      <c r="AV10" s="69">
        <v>1.9582721064058051</v>
      </c>
      <c r="AW10" s="69">
        <v>1.8268578650112877</v>
      </c>
      <c r="AX10" s="69">
        <v>1.8329383301473789</v>
      </c>
      <c r="AY10" s="69"/>
      <c r="AZ10" s="69">
        <f t="shared" si="38"/>
        <v>-0.12533377625842612</v>
      </c>
      <c r="BA10" s="69">
        <f>'RD T1'!E154</f>
        <v>0.650096165397125</v>
      </c>
      <c r="BB10" s="69">
        <f t="shared" si="39"/>
        <v>0.52476238913869888</v>
      </c>
      <c r="BD10" t="str">
        <f t="shared" si="40"/>
        <v>21 Science, research, engineering and technology professionals</v>
      </c>
      <c r="BE10" s="69">
        <v>2.1466238189085844</v>
      </c>
      <c r="BF10" s="69">
        <v>2.7663064023798949</v>
      </c>
      <c r="BG10" s="69">
        <v>2.9718649474376226</v>
      </c>
      <c r="BH10" s="69">
        <v>2.8761485301477587</v>
      </c>
      <c r="BI10" s="69">
        <v>2.9806897462228235</v>
      </c>
      <c r="BJ10" s="69"/>
      <c r="BK10" s="69">
        <f t="shared" si="41"/>
        <v>8.8247987852008158E-3</v>
      </c>
      <c r="BL10" s="69">
        <f>'RD T1'!E183</f>
        <v>0.88688453105955212</v>
      </c>
      <c r="BM10" s="69">
        <f t="shared" si="42"/>
        <v>0.89570932984475293</v>
      </c>
      <c r="BO10" t="str">
        <f t="shared" si="43"/>
        <v>21 Science, research, engineering and technology professionals</v>
      </c>
      <c r="BP10" s="69">
        <v>1.6622961265842304</v>
      </c>
      <c r="BQ10" s="69">
        <v>2.0577134728915749</v>
      </c>
      <c r="BR10" s="69">
        <v>2.0808549675510477</v>
      </c>
      <c r="BS10" s="69">
        <v>2.0783353160784315</v>
      </c>
      <c r="BT10" s="69">
        <v>1.8898413345464287</v>
      </c>
      <c r="BU10" s="69"/>
      <c r="BV10" s="69">
        <f t="shared" si="44"/>
        <v>-0.19101363300461904</v>
      </c>
      <c r="BW10" s="69">
        <f>'RD T1'!E212</f>
        <v>0.69826797772974825</v>
      </c>
      <c r="BX10" s="69">
        <f t="shared" si="45"/>
        <v>0.5072543447251292</v>
      </c>
      <c r="BZ10" t="str">
        <f t="shared" si="46"/>
        <v>21 Science, research, engineering and technology professionals</v>
      </c>
      <c r="CA10" s="69">
        <v>0.99918184057031034</v>
      </c>
      <c r="CB10" s="69">
        <v>1.0921013076035397</v>
      </c>
      <c r="CC10" s="69">
        <v>1.18300248772846</v>
      </c>
      <c r="CD10" s="69">
        <v>1.0365811712731174</v>
      </c>
      <c r="CE10" s="69">
        <v>0.7394920056499924</v>
      </c>
      <c r="CF10" s="69"/>
      <c r="CG10" s="69">
        <f t="shared" si="47"/>
        <v>-0.44351048207846755</v>
      </c>
      <c r="CH10" s="69">
        <f>'RD T1'!E241</f>
        <v>0.2971821341610027</v>
      </c>
      <c r="CI10" s="69">
        <f t="shared" si="48"/>
        <v>-0.14632834791746485</v>
      </c>
      <c r="CK10" t="str">
        <f t="shared" si="49"/>
        <v>21 Science, research, engineering and technology professionals</v>
      </c>
      <c r="CL10" s="69">
        <v>0.34562051868069726</v>
      </c>
      <c r="CM10" s="69">
        <v>0.41227434420743947</v>
      </c>
      <c r="CN10" s="69">
        <v>0.47507914367417986</v>
      </c>
      <c r="CO10" s="69">
        <v>0.37233960248920844</v>
      </c>
      <c r="CP10" s="69">
        <v>0.29200401581560459</v>
      </c>
      <c r="CQ10" s="69"/>
      <c r="CR10" s="69">
        <f t="shared" si="50"/>
        <v>-0.18307512785857527</v>
      </c>
      <c r="CS10" s="69">
        <f>'RD T1'!E270</f>
        <v>0.11045426074118175</v>
      </c>
      <c r="CT10" s="69">
        <f t="shared" si="51"/>
        <v>-7.2620867117393517E-2</v>
      </c>
    </row>
    <row r="11" spans="1:98" x14ac:dyDescent="0.2">
      <c r="A11" s="10" t="str">
        <f>name!D7</f>
        <v>22 Health professionals</v>
      </c>
      <c r="B11" s="69">
        <v>0.65549037367551199</v>
      </c>
      <c r="C11" s="69">
        <v>1.0965681905065476</v>
      </c>
      <c r="D11" s="69">
        <v>1.0730877445650973</v>
      </c>
      <c r="E11" s="69">
        <v>1.4448191080709112</v>
      </c>
      <c r="F11" s="69">
        <v>2.1650338498337223</v>
      </c>
      <c r="G11" s="11"/>
      <c r="H11" s="69">
        <f t="shared" si="26"/>
        <v>1.091946105268625</v>
      </c>
      <c r="I11" s="69">
        <f>'RD T1'!E39</f>
        <v>0.7800252935164127</v>
      </c>
      <c r="J11" s="69">
        <f t="shared" si="27"/>
        <v>1.8719713987850377</v>
      </c>
      <c r="L11" t="str">
        <f t="shared" si="28"/>
        <v>22 Health professionals</v>
      </c>
      <c r="M11" s="69">
        <v>1.993993829267428</v>
      </c>
      <c r="N11" s="69">
        <v>3.3458941247090146</v>
      </c>
      <c r="O11" s="69">
        <v>3.3136137380536663</v>
      </c>
      <c r="P11" s="69">
        <v>4.3086446502623348</v>
      </c>
      <c r="Q11" s="69">
        <v>6.3029361995539892</v>
      </c>
      <c r="R11" s="11"/>
      <c r="S11" s="69">
        <f t="shared" si="29"/>
        <v>2.9893224615003229</v>
      </c>
      <c r="T11" s="69">
        <f>'RD T1'!E68</f>
        <v>2.4260929847487307</v>
      </c>
      <c r="U11" s="69">
        <f t="shared" si="30"/>
        <v>5.4154154462490531</v>
      </c>
      <c r="W11" t="str">
        <f t="shared" si="31"/>
        <v>22 Health professionals</v>
      </c>
      <c r="X11" s="69">
        <v>4.9863486722408288</v>
      </c>
      <c r="Y11" s="69">
        <v>5.8274422302613855</v>
      </c>
      <c r="Z11" s="69">
        <v>6.1963696036678009</v>
      </c>
      <c r="AA11" s="69">
        <v>6.8004352370170071</v>
      </c>
      <c r="AB11" s="69">
        <v>7.1750490318453606</v>
      </c>
      <c r="AC11" s="69"/>
      <c r="AD11" s="69">
        <f t="shared" si="32"/>
        <v>0.97867942817755971</v>
      </c>
      <c r="AE11" s="69">
        <f>'RD T1'!E97</f>
        <v>4.0178687038180856</v>
      </c>
      <c r="AF11" s="69">
        <f t="shared" si="33"/>
        <v>4.9965481319956453</v>
      </c>
      <c r="AH11" t="str">
        <f t="shared" si="34"/>
        <v>22 Health professionals</v>
      </c>
      <c r="AI11" s="69">
        <v>2.6126037442723251</v>
      </c>
      <c r="AJ11" s="69">
        <v>2.1449008379673917</v>
      </c>
      <c r="AK11" s="69">
        <v>2.1069213604867878</v>
      </c>
      <c r="AL11" s="69">
        <v>1.2869190772845995</v>
      </c>
      <c r="AM11" s="69">
        <v>0.49226545615995743</v>
      </c>
      <c r="AN11" s="69"/>
      <c r="AO11" s="69">
        <f t="shared" si="35"/>
        <v>-1.6146559043268303</v>
      </c>
      <c r="AP11" s="69">
        <f>'RD T1'!E126</f>
        <v>0.43492280037079245</v>
      </c>
      <c r="AQ11" s="69">
        <f t="shared" si="36"/>
        <v>-1.1797331039560377</v>
      </c>
      <c r="AS11" t="str">
        <f t="shared" si="37"/>
        <v>22 Health professionals</v>
      </c>
      <c r="AT11" s="69">
        <v>0.32359826124035801</v>
      </c>
      <c r="AU11" s="69">
        <v>0.36047477247103926</v>
      </c>
      <c r="AV11" s="69">
        <v>0.4111124699095941</v>
      </c>
      <c r="AW11" s="69">
        <v>0.42833660394768003</v>
      </c>
      <c r="AX11" s="69">
        <v>0.4579113659397222</v>
      </c>
      <c r="AY11" s="69"/>
      <c r="AZ11" s="69">
        <f t="shared" si="38"/>
        <v>4.6798896030128101E-2</v>
      </c>
      <c r="BA11" s="69">
        <f>'RD T1'!E155</f>
        <v>0.22334939265556991</v>
      </c>
      <c r="BB11" s="69">
        <f t="shared" si="39"/>
        <v>0.27014828868569801</v>
      </c>
      <c r="BD11" t="str">
        <f t="shared" si="40"/>
        <v>22 Health professionals</v>
      </c>
      <c r="BE11" s="69">
        <v>1.4078761474342558</v>
      </c>
      <c r="BF11" s="69">
        <v>1.9494331839536609</v>
      </c>
      <c r="BG11" s="69">
        <v>1.7825107040874384</v>
      </c>
      <c r="BH11" s="69">
        <v>1.9840667320226755</v>
      </c>
      <c r="BI11" s="69">
        <v>1.8857197324053789</v>
      </c>
      <c r="BJ11" s="69"/>
      <c r="BK11" s="69">
        <f t="shared" si="41"/>
        <v>0.10320902831794054</v>
      </c>
      <c r="BL11" s="69">
        <f>'RD T1'!E184</f>
        <v>1.0921344600859113</v>
      </c>
      <c r="BM11" s="69">
        <f t="shared" si="42"/>
        <v>1.1953434884038519</v>
      </c>
      <c r="BO11" t="str">
        <f t="shared" si="43"/>
        <v>22 Health professionals</v>
      </c>
      <c r="BP11" s="69">
        <v>1.2303955914927904</v>
      </c>
      <c r="BQ11" s="69">
        <v>1.554865670045144</v>
      </c>
      <c r="BR11" s="69">
        <v>1.2922712081556624</v>
      </c>
      <c r="BS11" s="69">
        <v>1.4114828802609831</v>
      </c>
      <c r="BT11" s="69">
        <v>1.1497839164943837</v>
      </c>
      <c r="BU11" s="69"/>
      <c r="BV11" s="69">
        <f t="shared" si="44"/>
        <v>-0.14248729166127871</v>
      </c>
      <c r="BW11" s="69">
        <f>'RD T1'!E213</f>
        <v>0.69454291493267539</v>
      </c>
      <c r="BX11" s="69">
        <f t="shared" si="45"/>
        <v>0.55205562327139668</v>
      </c>
      <c r="BZ11" t="str">
        <f t="shared" si="46"/>
        <v>22 Health professionals</v>
      </c>
      <c r="CA11" s="69">
        <v>0.64739881771136842</v>
      </c>
      <c r="CB11" s="69">
        <v>0.79635728989732235</v>
      </c>
      <c r="CC11" s="69">
        <v>0.60893543334338418</v>
      </c>
      <c r="CD11" s="69">
        <v>0.53837770930811757</v>
      </c>
      <c r="CE11" s="69">
        <v>0.26421687153142809</v>
      </c>
      <c r="CF11" s="69"/>
      <c r="CG11" s="69">
        <f t="shared" si="47"/>
        <v>-0.34471856181195609</v>
      </c>
      <c r="CH11" s="69">
        <f>'RD T1'!E242</f>
        <v>0.19539138594706373</v>
      </c>
      <c r="CI11" s="69">
        <f t="shared" si="48"/>
        <v>-0.14932717586489236</v>
      </c>
      <c r="CK11" t="str">
        <f t="shared" si="49"/>
        <v>22 Health professionals</v>
      </c>
      <c r="CL11" s="69">
        <v>0.13075566480616524</v>
      </c>
      <c r="CM11" s="69">
        <v>0.16407327683310691</v>
      </c>
      <c r="CN11" s="69">
        <v>0.20533271191403535</v>
      </c>
      <c r="CO11" s="69">
        <v>0.19120618397386072</v>
      </c>
      <c r="CP11" s="69">
        <v>0.22710077995616207</v>
      </c>
      <c r="CQ11" s="69"/>
      <c r="CR11" s="69">
        <f t="shared" si="50"/>
        <v>2.176806804212672E-2</v>
      </c>
      <c r="CS11" s="69">
        <f>'RD T1'!E271</f>
        <v>9.2721158473359683E-2</v>
      </c>
      <c r="CT11" s="69">
        <f t="shared" si="51"/>
        <v>0.1144892265154864</v>
      </c>
    </row>
    <row r="12" spans="1:98" x14ac:dyDescent="0.2">
      <c r="A12" s="10" t="str">
        <f>name!D8</f>
        <v>23 Teaching and other educational professionals</v>
      </c>
      <c r="B12" s="69">
        <v>0.97757882086595616</v>
      </c>
      <c r="C12" s="69">
        <v>1.1698552638543085</v>
      </c>
      <c r="D12" s="69">
        <v>1.2126223974093302</v>
      </c>
      <c r="E12" s="69">
        <v>1.466536821126476</v>
      </c>
      <c r="F12" s="69">
        <v>1.9084789442058709</v>
      </c>
      <c r="G12" s="11"/>
      <c r="H12" s="69">
        <f t="shared" si="26"/>
        <v>0.69585654679654074</v>
      </c>
      <c r="I12" s="69">
        <f>'RD T1'!E40</f>
        <v>0.77866945454304415</v>
      </c>
      <c r="J12" s="69">
        <f t="shared" si="27"/>
        <v>1.4745260013395849</v>
      </c>
      <c r="L12" t="str">
        <f t="shared" si="28"/>
        <v>23 Teaching and other educational professionals</v>
      </c>
      <c r="M12" s="69">
        <v>5.3740338495940403</v>
      </c>
      <c r="N12" s="69">
        <v>6.6822654928100977</v>
      </c>
      <c r="O12" s="69">
        <v>6.9908072601804276</v>
      </c>
      <c r="P12" s="69">
        <v>8.3514990805437961</v>
      </c>
      <c r="Q12" s="69">
        <v>10.749299227953728</v>
      </c>
      <c r="R12" s="11"/>
      <c r="S12" s="69">
        <f t="shared" si="29"/>
        <v>3.7584919677733</v>
      </c>
      <c r="T12" s="69">
        <f>'RD T1'!E69</f>
        <v>4.5600847639183408</v>
      </c>
      <c r="U12" s="69">
        <f t="shared" si="30"/>
        <v>8.3185767316916408</v>
      </c>
      <c r="W12" t="str">
        <f t="shared" si="31"/>
        <v>23 Teaching and other educational professionals</v>
      </c>
      <c r="X12" s="69">
        <v>4.100331266548868</v>
      </c>
      <c r="Y12" s="69">
        <v>3.1072601471186214</v>
      </c>
      <c r="Z12" s="69">
        <v>3.4988530913773568</v>
      </c>
      <c r="AA12" s="69">
        <v>2.9777872916109067</v>
      </c>
      <c r="AB12" s="69">
        <v>2.2470754519564116</v>
      </c>
      <c r="AC12" s="69"/>
      <c r="AD12" s="69">
        <f t="shared" si="32"/>
        <v>-1.2517776394209452</v>
      </c>
      <c r="AE12" s="69">
        <f>'RD T1'!E98</f>
        <v>1.5127537858747195</v>
      </c>
      <c r="AF12" s="69">
        <f t="shared" si="33"/>
        <v>0.26097614645377432</v>
      </c>
      <c r="AH12" t="str">
        <f t="shared" si="34"/>
        <v>23 Teaching and other educational professionals</v>
      </c>
      <c r="AI12" s="69">
        <v>0.57411682064733649</v>
      </c>
      <c r="AJ12" s="69">
        <v>0.27846600306048674</v>
      </c>
      <c r="AK12" s="69">
        <v>0.27750629919402398</v>
      </c>
      <c r="AL12" s="69">
        <v>0.18149154116114577</v>
      </c>
      <c r="AM12" s="69">
        <v>0.18907243303002516</v>
      </c>
      <c r="AN12" s="69"/>
      <c r="AO12" s="69">
        <f t="shared" si="35"/>
        <v>-8.8433866163998814E-2</v>
      </c>
      <c r="AP12" s="69">
        <f>'RD T1'!E127</f>
        <v>5.6682326121803447E-2</v>
      </c>
      <c r="AQ12" s="69">
        <f t="shared" si="36"/>
        <v>-3.1751540042195367E-2</v>
      </c>
      <c r="AS12" t="str">
        <f t="shared" si="37"/>
        <v>23 Teaching and other educational professionals</v>
      </c>
      <c r="AT12" s="69">
        <v>0.14333506257490344</v>
      </c>
      <c r="AU12" s="69">
        <v>0.11623668298644139</v>
      </c>
      <c r="AV12" s="69">
        <v>0.13556216976488719</v>
      </c>
      <c r="AW12" s="69">
        <v>0.11164469211085684</v>
      </c>
      <c r="AX12" s="69">
        <v>9.8830508441936957E-2</v>
      </c>
      <c r="AY12" s="69"/>
      <c r="AZ12" s="69">
        <f t="shared" si="38"/>
        <v>-3.6731661322950235E-2</v>
      </c>
      <c r="BA12" s="69">
        <f>'RD T1'!E156</f>
        <v>5.5106072466951414E-2</v>
      </c>
      <c r="BB12" s="69">
        <f t="shared" si="39"/>
        <v>1.8374411144001179E-2</v>
      </c>
      <c r="BD12" t="str">
        <f t="shared" si="40"/>
        <v>23 Teaching and other educational professionals</v>
      </c>
      <c r="BE12" s="69">
        <v>0.55018563818715005</v>
      </c>
      <c r="BF12" s="69">
        <v>0.56111216819342824</v>
      </c>
      <c r="BG12" s="69">
        <v>0.60915316369176098</v>
      </c>
      <c r="BH12" s="69">
        <v>0.61211735083387442</v>
      </c>
      <c r="BI12" s="69">
        <v>0.63037999687822832</v>
      </c>
      <c r="BJ12" s="69"/>
      <c r="BK12" s="69">
        <f t="shared" si="41"/>
        <v>2.1226833186467342E-2</v>
      </c>
      <c r="BL12" s="69">
        <f>'RD T1'!E185</f>
        <v>0.27473266147303171</v>
      </c>
      <c r="BM12" s="69">
        <f t="shared" si="42"/>
        <v>0.29595949465949906</v>
      </c>
      <c r="BO12" t="str">
        <f t="shared" si="43"/>
        <v>23 Teaching and other educational professionals</v>
      </c>
      <c r="BP12" s="69">
        <v>0.50358282186624004</v>
      </c>
      <c r="BQ12" s="69">
        <v>0.49547919646400523</v>
      </c>
      <c r="BR12" s="69">
        <v>0.45150439501397449</v>
      </c>
      <c r="BS12" s="69">
        <v>0.45067808437320733</v>
      </c>
      <c r="BT12" s="69">
        <v>0.36761757786118043</v>
      </c>
      <c r="BU12" s="69"/>
      <c r="BV12" s="69">
        <f t="shared" si="44"/>
        <v>-8.3886817152794058E-2</v>
      </c>
      <c r="BW12" s="69">
        <f>'RD T1'!E214</f>
        <v>0.22003826890711486</v>
      </c>
      <c r="BX12" s="69">
        <f t="shared" si="45"/>
        <v>0.13615145175432081</v>
      </c>
      <c r="BZ12" t="str">
        <f t="shared" si="46"/>
        <v>23 Teaching and other educational professionals</v>
      </c>
      <c r="CA12" s="69">
        <v>0.32570758787017867</v>
      </c>
      <c r="CB12" s="69">
        <v>0.31118275545753793</v>
      </c>
      <c r="CC12" s="69">
        <v>0.3171083029406892</v>
      </c>
      <c r="CD12" s="69">
        <v>0.27611041361541111</v>
      </c>
      <c r="CE12" s="69">
        <v>0.16992901472372135</v>
      </c>
      <c r="CF12" s="69"/>
      <c r="CG12" s="69">
        <f t="shared" si="47"/>
        <v>-0.14717928821696785</v>
      </c>
      <c r="CH12" s="69">
        <f>'RD T1'!E243</f>
        <v>0.11567508637780613</v>
      </c>
      <c r="CI12" s="69">
        <f t="shared" si="48"/>
        <v>-3.1504201839161722E-2</v>
      </c>
      <c r="CK12" t="str">
        <f t="shared" si="49"/>
        <v>23 Teaching and other educational professionals</v>
      </c>
      <c r="CL12" s="69">
        <v>0.10540350870666532</v>
      </c>
      <c r="CM12" s="69">
        <v>0.11202016432665732</v>
      </c>
      <c r="CN12" s="69">
        <v>0.16070624069495193</v>
      </c>
      <c r="CO12" s="69">
        <v>0.12758352871307241</v>
      </c>
      <c r="CP12" s="69">
        <v>0.11701797543032359</v>
      </c>
      <c r="CQ12" s="69"/>
      <c r="CR12" s="69">
        <f t="shared" si="50"/>
        <v>-4.3688265264628337E-2</v>
      </c>
      <c r="CS12" s="69">
        <f>'RD T1'!E272</f>
        <v>5.7310861623459913E-2</v>
      </c>
      <c r="CT12" s="69">
        <f t="shared" si="51"/>
        <v>1.3622596358831576E-2</v>
      </c>
    </row>
    <row r="13" spans="1:98" x14ac:dyDescent="0.2">
      <c r="A13" s="10" t="str">
        <f>name!D9</f>
        <v>24 Business, media and public service professionals</v>
      </c>
      <c r="B13" s="69">
        <v>0.2302375275496347</v>
      </c>
      <c r="C13" s="69">
        <v>0.35918604703849633</v>
      </c>
      <c r="D13" s="69">
        <v>0.36088228906254394</v>
      </c>
      <c r="E13" s="69">
        <v>0.51123144850123337</v>
      </c>
      <c r="F13" s="69">
        <v>0.80102088732812593</v>
      </c>
      <c r="G13" s="11"/>
      <c r="H13" s="69">
        <f t="shared" si="26"/>
        <v>0.44013859826558199</v>
      </c>
      <c r="I13" s="69">
        <f>'RD T1'!E41</f>
        <v>0.27690756665861138</v>
      </c>
      <c r="J13" s="69">
        <f t="shared" si="27"/>
        <v>0.71704616492419337</v>
      </c>
      <c r="L13" t="str">
        <f t="shared" si="28"/>
        <v>24 Business, media and public service professionals</v>
      </c>
      <c r="M13" s="69">
        <v>2.8027745426949409</v>
      </c>
      <c r="N13" s="69">
        <v>4.5036594344070444</v>
      </c>
      <c r="O13" s="69">
        <v>4.4949679835580492</v>
      </c>
      <c r="P13" s="69">
        <v>5.8533725713942806</v>
      </c>
      <c r="Q13" s="69">
        <v>8.3444411460600527</v>
      </c>
      <c r="R13" s="11"/>
      <c r="S13" s="69">
        <f t="shared" si="29"/>
        <v>3.8494731625020036</v>
      </c>
      <c r="T13" s="69">
        <f>'RD T1'!E70</f>
        <v>3.0820293484092454</v>
      </c>
      <c r="U13" s="69">
        <f t="shared" si="30"/>
        <v>6.9315025109112494</v>
      </c>
      <c r="W13" t="str">
        <f t="shared" si="31"/>
        <v>24 Business, media and public service professionals</v>
      </c>
      <c r="X13" s="69">
        <v>5.8246495537010938</v>
      </c>
      <c r="Y13" s="69">
        <v>6.4885963621440625</v>
      </c>
      <c r="Z13" s="69">
        <v>7.6084935584066988</v>
      </c>
      <c r="AA13" s="69">
        <v>8.2628967596577247</v>
      </c>
      <c r="AB13" s="69">
        <v>9.0044793182975571</v>
      </c>
      <c r="AC13" s="69"/>
      <c r="AD13" s="69">
        <f t="shared" si="32"/>
        <v>1.3959857598908583</v>
      </c>
      <c r="AE13" s="69">
        <f>'RD T1'!E99</f>
        <v>4.4181813249665192</v>
      </c>
      <c r="AF13" s="69">
        <f t="shared" si="33"/>
        <v>5.8141670848573774</v>
      </c>
      <c r="AH13" t="str">
        <f t="shared" si="34"/>
        <v>24 Business, media and public service professionals</v>
      </c>
      <c r="AI13" s="69">
        <v>0.68125913520455106</v>
      </c>
      <c r="AJ13" s="69">
        <v>0.64315807228049515</v>
      </c>
      <c r="AK13" s="69">
        <v>0.76716009448052969</v>
      </c>
      <c r="AL13" s="69">
        <v>0.74437478627672737</v>
      </c>
      <c r="AM13" s="69">
        <v>0.78511959660339881</v>
      </c>
      <c r="AN13" s="69"/>
      <c r="AO13" s="69">
        <f t="shared" si="35"/>
        <v>1.795950212286912E-2</v>
      </c>
      <c r="AP13" s="69">
        <f>'RD T1'!E128</f>
        <v>0.29254541942206375</v>
      </c>
      <c r="AQ13" s="69">
        <f t="shared" si="36"/>
        <v>0.31050492154493287</v>
      </c>
      <c r="AS13" t="str">
        <f t="shared" si="37"/>
        <v>24 Business, media and public service professionals</v>
      </c>
      <c r="AT13" s="69">
        <v>1.0013955450679271</v>
      </c>
      <c r="AU13" s="69">
        <v>1.0595653017966746</v>
      </c>
      <c r="AV13" s="69">
        <v>1.2434004062476602</v>
      </c>
      <c r="AW13" s="69">
        <v>1.3536327697279416</v>
      </c>
      <c r="AX13" s="69">
        <v>1.5226360145417814</v>
      </c>
      <c r="AY13" s="69"/>
      <c r="AZ13" s="69">
        <f t="shared" si="38"/>
        <v>0.2792356082941212</v>
      </c>
      <c r="BA13" s="69">
        <f>'RD T1'!E157</f>
        <v>0.68006030423578201</v>
      </c>
      <c r="BB13" s="69">
        <f t="shared" si="39"/>
        <v>0.95929591252990321</v>
      </c>
      <c r="BD13" t="str">
        <f t="shared" si="40"/>
        <v>24 Business, media and public service professionals</v>
      </c>
      <c r="BE13" s="69">
        <v>2.0875434305888096</v>
      </c>
      <c r="BF13" s="69">
        <v>2.7617466304391276</v>
      </c>
      <c r="BG13" s="69">
        <v>3.042699613518896</v>
      </c>
      <c r="BH13" s="69">
        <v>3.3965491882377679</v>
      </c>
      <c r="BI13" s="69">
        <v>3.7574863181948057</v>
      </c>
      <c r="BJ13" s="69"/>
      <c r="BK13" s="69">
        <f t="shared" si="41"/>
        <v>0.71478670467590977</v>
      </c>
      <c r="BL13" s="69">
        <f>'RD T1'!E186</f>
        <v>1.4751180589242392</v>
      </c>
      <c r="BM13" s="69">
        <f t="shared" si="42"/>
        <v>2.1899047636001487</v>
      </c>
      <c r="BO13" t="str">
        <f t="shared" si="43"/>
        <v>24 Business, media and public service professionals</v>
      </c>
      <c r="BP13" s="69">
        <v>1.7120467928316203</v>
      </c>
      <c r="BQ13" s="69">
        <v>2.0435736725938352</v>
      </c>
      <c r="BR13" s="69">
        <v>1.9953962820819342</v>
      </c>
      <c r="BS13" s="69">
        <v>2.129020669000333</v>
      </c>
      <c r="BT13" s="69">
        <v>1.9378772133569018</v>
      </c>
      <c r="BU13" s="69"/>
      <c r="BV13" s="69">
        <f t="shared" si="44"/>
        <v>-5.751906872503243E-2</v>
      </c>
      <c r="BW13" s="69">
        <f>'RD T1'!E215</f>
        <v>0.8886666119469675</v>
      </c>
      <c r="BX13" s="69">
        <f t="shared" si="45"/>
        <v>0.83114754322193507</v>
      </c>
      <c r="BZ13" t="str">
        <f t="shared" si="46"/>
        <v>24 Business, media and public service professionals</v>
      </c>
      <c r="CA13" s="69">
        <v>1.0277606407024824</v>
      </c>
      <c r="CB13" s="69">
        <v>1.1716597745591752</v>
      </c>
      <c r="CC13" s="69">
        <v>1.2252326911383233</v>
      </c>
      <c r="CD13" s="69">
        <v>1.125208626067808</v>
      </c>
      <c r="CE13" s="69">
        <v>0.75013162055098503</v>
      </c>
      <c r="CF13" s="69"/>
      <c r="CG13" s="69">
        <f t="shared" si="47"/>
        <v>-0.4751010705873383</v>
      </c>
      <c r="CH13" s="69">
        <f>'RD T1'!E244</f>
        <v>0.40010019060564267</v>
      </c>
      <c r="CI13" s="69">
        <f t="shared" si="48"/>
        <v>-7.5000879981695634E-2</v>
      </c>
      <c r="CK13" t="str">
        <f t="shared" si="49"/>
        <v>24 Business, media and public service professionals</v>
      </c>
      <c r="CL13" s="69">
        <v>0.34886225668767645</v>
      </c>
      <c r="CM13" s="69">
        <v>0.39598004709284979</v>
      </c>
      <c r="CN13" s="69">
        <v>0.47733672706715946</v>
      </c>
      <c r="CO13" s="69">
        <v>0.36376439297706598</v>
      </c>
      <c r="CP13" s="69">
        <v>0.28371228773245205</v>
      </c>
      <c r="CQ13" s="69"/>
      <c r="CR13" s="69">
        <f t="shared" si="50"/>
        <v>-0.19362443933470741</v>
      </c>
      <c r="CS13" s="69">
        <f>'RD T1'!E273</f>
        <v>0.12828619220985146</v>
      </c>
      <c r="CT13" s="69">
        <f t="shared" si="51"/>
        <v>-6.5338247124855947E-2</v>
      </c>
    </row>
    <row r="14" spans="1:98" x14ac:dyDescent="0.2">
      <c r="A14" s="10" t="str">
        <f>name!D10</f>
        <v>31 Science, engineering and technology associate professionals</v>
      </c>
      <c r="B14" s="69">
        <v>7.3992187718959546E-2</v>
      </c>
      <c r="C14" s="69">
        <v>0.11885360004112809</v>
      </c>
      <c r="D14" s="69">
        <v>0.11388459449370587</v>
      </c>
      <c r="E14" s="69">
        <v>0.13778521572693223</v>
      </c>
      <c r="F14" s="69">
        <v>0.2260629471359745</v>
      </c>
      <c r="G14" s="11"/>
      <c r="H14" s="69">
        <f t="shared" si="26"/>
        <v>0.11217835264226862</v>
      </c>
      <c r="I14" s="69">
        <f>'RD T1'!E42</f>
        <v>7.1912655904487907E-2</v>
      </c>
      <c r="J14" s="69">
        <f t="shared" si="27"/>
        <v>0.18409100854675653</v>
      </c>
      <c r="L14" t="str">
        <f t="shared" si="28"/>
        <v>31 Science, engineering and technology associate professionals</v>
      </c>
      <c r="M14" s="69">
        <v>0.47662617195787466</v>
      </c>
      <c r="N14" s="69">
        <v>0.73077608688894802</v>
      </c>
      <c r="O14" s="69">
        <v>0.70401648179343079</v>
      </c>
      <c r="P14" s="69">
        <v>0.76180332910262882</v>
      </c>
      <c r="Q14" s="69">
        <v>1.0944355770270671</v>
      </c>
      <c r="R14" s="11"/>
      <c r="S14" s="69">
        <f t="shared" si="29"/>
        <v>0.39041909523363627</v>
      </c>
      <c r="T14" s="69">
        <f>'RD T1'!E71</f>
        <v>0.35566007965755053</v>
      </c>
      <c r="U14" s="69">
        <f t="shared" si="30"/>
        <v>0.7460791748911868</v>
      </c>
      <c r="W14" t="str">
        <f t="shared" si="31"/>
        <v>31 Science, engineering and technology associate professionals</v>
      </c>
      <c r="X14" s="69">
        <v>1.2935784384299198</v>
      </c>
      <c r="Y14" s="69">
        <v>1.4602880026323577</v>
      </c>
      <c r="Z14" s="69">
        <v>1.6177737371971581</v>
      </c>
      <c r="AA14" s="69">
        <v>1.4819837936807456</v>
      </c>
      <c r="AB14" s="69">
        <v>1.652875855228416</v>
      </c>
      <c r="AC14" s="69"/>
      <c r="AD14" s="69">
        <f t="shared" si="32"/>
        <v>3.5102118031257845E-2</v>
      </c>
      <c r="AE14" s="69">
        <f>'RD T1'!E100</f>
        <v>0.68697989776195512</v>
      </c>
      <c r="AF14" s="69">
        <f t="shared" si="33"/>
        <v>0.72208201579321296</v>
      </c>
      <c r="AH14" t="str">
        <f t="shared" si="34"/>
        <v>31 Science, engineering and technology associate professionals</v>
      </c>
      <c r="AI14" s="69">
        <v>0.22306386809808226</v>
      </c>
      <c r="AJ14" s="69">
        <v>0.26531346946069839</v>
      </c>
      <c r="AK14" s="69">
        <v>0.3133916140777035</v>
      </c>
      <c r="AL14" s="69">
        <v>0.31139074305818043</v>
      </c>
      <c r="AM14" s="69">
        <v>0.40662706033771007</v>
      </c>
      <c r="AN14" s="69"/>
      <c r="AO14" s="69">
        <f t="shared" si="35"/>
        <v>9.3235446260006571E-2</v>
      </c>
      <c r="AP14" s="69">
        <f>'RD T1'!E129</f>
        <v>0.15653513295684005</v>
      </c>
      <c r="AQ14" s="69">
        <f t="shared" si="36"/>
        <v>0.24977057921684662</v>
      </c>
      <c r="AS14" t="str">
        <f t="shared" si="37"/>
        <v>31 Science, engineering and technology associate professionals</v>
      </c>
      <c r="AT14" s="69">
        <v>0.63230044656436157</v>
      </c>
      <c r="AU14" s="69">
        <v>0.66654171562180531</v>
      </c>
      <c r="AV14" s="69">
        <v>0.71857884781435544</v>
      </c>
      <c r="AW14" s="69">
        <v>0.58952158141615763</v>
      </c>
      <c r="AX14" s="69">
        <v>0.5894845616719343</v>
      </c>
      <c r="AY14" s="69"/>
      <c r="AZ14" s="69">
        <f t="shared" si="38"/>
        <v>-0.12909428614242113</v>
      </c>
      <c r="BA14" s="69">
        <f>'RD T1'!E158</f>
        <v>0.22337986626813838</v>
      </c>
      <c r="BB14" s="69">
        <f t="shared" si="39"/>
        <v>9.428558012571725E-2</v>
      </c>
      <c r="BD14" t="str">
        <f t="shared" si="40"/>
        <v>31 Science, engineering and technology associate professionals</v>
      </c>
      <c r="BE14" s="69">
        <v>0.95688974766000345</v>
      </c>
      <c r="BF14" s="69">
        <v>1.1231586768436579</v>
      </c>
      <c r="BG14" s="69">
        <v>1.2160895533307055</v>
      </c>
      <c r="BH14" s="69">
        <v>0.9732478116332538</v>
      </c>
      <c r="BI14" s="69">
        <v>0.86418879389798342</v>
      </c>
      <c r="BJ14" s="69"/>
      <c r="BK14" s="69">
        <f t="shared" si="41"/>
        <v>-0.35190075943272203</v>
      </c>
      <c r="BL14" s="69">
        <f>'RD T1'!E187</f>
        <v>0.33538153675921989</v>
      </c>
      <c r="BM14" s="69">
        <f t="shared" si="42"/>
        <v>-1.6519222673502143E-2</v>
      </c>
      <c r="BO14" t="str">
        <f t="shared" si="43"/>
        <v>31 Science, engineering and technology associate professionals</v>
      </c>
      <c r="BP14" s="69">
        <v>0.76062168285088461</v>
      </c>
      <c r="BQ14" s="69">
        <v>0.94163780993782331</v>
      </c>
      <c r="BR14" s="69">
        <v>0.97390613981217444</v>
      </c>
      <c r="BS14" s="69">
        <v>0.84734790643118107</v>
      </c>
      <c r="BT14" s="69">
        <v>0.80255987929039574</v>
      </c>
      <c r="BU14" s="69"/>
      <c r="BV14" s="69">
        <f t="shared" si="44"/>
        <v>-0.1713462605217787</v>
      </c>
      <c r="BW14" s="69">
        <f>'RD T1'!E216</f>
        <v>0.32237296797984266</v>
      </c>
      <c r="BX14" s="69">
        <f t="shared" si="45"/>
        <v>0.15102670745806396</v>
      </c>
      <c r="BZ14" t="str">
        <f t="shared" si="46"/>
        <v>31 Science, engineering and technology associate professionals</v>
      </c>
      <c r="CA14" s="69">
        <v>0.57753064770976004</v>
      </c>
      <c r="CB14" s="69">
        <v>0.666817609016504</v>
      </c>
      <c r="CC14" s="69">
        <v>0.7713003490009025</v>
      </c>
      <c r="CD14" s="69">
        <v>0.56413242601465974</v>
      </c>
      <c r="CE14" s="69">
        <v>0.42954520770712618</v>
      </c>
      <c r="CF14" s="69"/>
      <c r="CG14" s="69">
        <f t="shared" si="47"/>
        <v>-0.34175514129377632</v>
      </c>
      <c r="CH14" s="69">
        <f>'RD T1'!E245</f>
        <v>0.19406609943475917</v>
      </c>
      <c r="CI14" s="69">
        <f t="shared" si="48"/>
        <v>-0.14768904185901716</v>
      </c>
      <c r="CK14" t="str">
        <f t="shared" si="49"/>
        <v>31 Science, engineering and technology associate professionals</v>
      </c>
      <c r="CL14" s="69">
        <v>0.15616645755894493</v>
      </c>
      <c r="CM14" s="69">
        <v>0.20340215200835063</v>
      </c>
      <c r="CN14" s="69">
        <v>0.26988863439401889</v>
      </c>
      <c r="CO14" s="69">
        <v>0.21487836899998111</v>
      </c>
      <c r="CP14" s="69">
        <v>0.25279134578174245</v>
      </c>
      <c r="CQ14" s="69"/>
      <c r="CR14" s="69">
        <f t="shared" si="50"/>
        <v>-1.709728861227644E-2</v>
      </c>
      <c r="CS14" s="69">
        <f>'RD T1'!E274</f>
        <v>8.9817936872474025E-2</v>
      </c>
      <c r="CT14" s="69">
        <f t="shared" si="51"/>
        <v>7.2720648260197585E-2</v>
      </c>
    </row>
    <row r="15" spans="1:98" x14ac:dyDescent="0.2">
      <c r="A15" s="10" t="str">
        <f>name!D11</f>
        <v>32 Health and social care associate professionals</v>
      </c>
      <c r="B15" s="69">
        <v>1.8489273865906711E-2</v>
      </c>
      <c r="C15" s="69">
        <v>2.8012216088717387E-2</v>
      </c>
      <c r="D15" s="69">
        <v>2.527398604485E-2</v>
      </c>
      <c r="E15" s="69">
        <v>3.5955382745499073E-2</v>
      </c>
      <c r="F15" s="69">
        <v>6.9660320169597098E-2</v>
      </c>
      <c r="G15" s="11"/>
      <c r="H15" s="69">
        <f t="shared" si="26"/>
        <v>4.4386334124747101E-2</v>
      </c>
      <c r="I15" s="69">
        <f>'RD T1'!E43</f>
        <v>2.5412080917181192E-2</v>
      </c>
      <c r="J15" s="69">
        <f t="shared" si="27"/>
        <v>6.9798415041928297E-2</v>
      </c>
      <c r="L15" t="str">
        <f t="shared" si="28"/>
        <v>32 Health and social care associate professionals</v>
      </c>
      <c r="M15" s="69">
        <v>0.47025383280558009</v>
      </c>
      <c r="N15" s="69">
        <v>0.7817531682072969</v>
      </c>
      <c r="O15" s="69">
        <v>0.80129194236194168</v>
      </c>
      <c r="P15" s="69">
        <v>1.0478213723115271</v>
      </c>
      <c r="Q15" s="69">
        <v>1.8365040481611572</v>
      </c>
      <c r="R15" s="11"/>
      <c r="S15" s="69">
        <f t="shared" si="29"/>
        <v>1.0352121057992156</v>
      </c>
      <c r="T15" s="69">
        <f>'RD T1'!E72</f>
        <v>0.68905936395027378</v>
      </c>
      <c r="U15" s="69">
        <f t="shared" si="30"/>
        <v>1.7242714697494894</v>
      </c>
      <c r="W15" t="str">
        <f t="shared" si="31"/>
        <v>32 Health and social care associate professionals</v>
      </c>
      <c r="X15" s="69">
        <v>1.6681938634326499</v>
      </c>
      <c r="Y15" s="69">
        <v>1.9711281109214385</v>
      </c>
      <c r="Z15" s="69">
        <v>2.2037104102830241</v>
      </c>
      <c r="AA15" s="69">
        <v>2.4248907113855043</v>
      </c>
      <c r="AB15" s="69">
        <v>2.8837839126836462</v>
      </c>
      <c r="AC15" s="69"/>
      <c r="AD15" s="69">
        <f t="shared" si="32"/>
        <v>0.68007350240062214</v>
      </c>
      <c r="AE15" s="69">
        <f>'RD T1'!E101</f>
        <v>1.6502676348351184</v>
      </c>
      <c r="AF15" s="69">
        <f t="shared" si="33"/>
        <v>2.3303411372357408</v>
      </c>
      <c r="AH15" t="str">
        <f t="shared" si="34"/>
        <v>32 Health and social care associate professionals</v>
      </c>
      <c r="AI15" s="69">
        <v>1.198309454255251</v>
      </c>
      <c r="AJ15" s="69">
        <v>1.0779230701946769</v>
      </c>
      <c r="AK15" s="69">
        <v>1.1443442968200639</v>
      </c>
      <c r="AL15" s="69">
        <v>0.86470371524143874</v>
      </c>
      <c r="AM15" s="69">
        <v>0.53748459819456107</v>
      </c>
      <c r="AN15" s="69"/>
      <c r="AO15" s="69">
        <f t="shared" si="35"/>
        <v>-0.60685969862550282</v>
      </c>
      <c r="AP15" s="69">
        <f>'RD T1'!E130</f>
        <v>0.34901653144298944</v>
      </c>
      <c r="AQ15" s="69">
        <f t="shared" si="36"/>
        <v>-0.25784316718251338</v>
      </c>
      <c r="AS15" t="str">
        <f t="shared" si="37"/>
        <v>32 Health and social care associate professionals</v>
      </c>
      <c r="AT15" s="69">
        <v>0.24703263646833287</v>
      </c>
      <c r="AU15" s="69">
        <v>0.2662353536496343</v>
      </c>
      <c r="AV15" s="69">
        <v>0.31161241728996297</v>
      </c>
      <c r="AW15" s="69">
        <v>0.29562324038336357</v>
      </c>
      <c r="AX15" s="69">
        <v>0.32641545814665684</v>
      </c>
      <c r="AY15" s="69"/>
      <c r="AZ15" s="69">
        <f t="shared" si="38"/>
        <v>1.4803040856693872E-2</v>
      </c>
      <c r="BA15" s="69">
        <f>'RD T1'!E159</f>
        <v>0.17527086898314137</v>
      </c>
      <c r="BB15" s="69">
        <f t="shared" si="39"/>
        <v>0.19007390983983524</v>
      </c>
      <c r="BD15" t="str">
        <f t="shared" si="40"/>
        <v>32 Health and social care associate professionals</v>
      </c>
      <c r="BE15" s="69">
        <v>0.97652827704116585</v>
      </c>
      <c r="BF15" s="69">
        <v>1.3142765704159676</v>
      </c>
      <c r="BG15" s="69">
        <v>1.2504244166292831</v>
      </c>
      <c r="BH15" s="69">
        <v>1.3014278911095047</v>
      </c>
      <c r="BI15" s="69">
        <v>1.3422688488968937</v>
      </c>
      <c r="BJ15" s="69"/>
      <c r="BK15" s="69">
        <f t="shared" si="41"/>
        <v>9.1844432267610632E-2</v>
      </c>
      <c r="BL15" s="69">
        <f>'RD T1'!E188</f>
        <v>0.74814489948775964</v>
      </c>
      <c r="BM15" s="69">
        <f t="shared" si="42"/>
        <v>0.83998933175537027</v>
      </c>
      <c r="BO15" t="str">
        <f t="shared" si="43"/>
        <v>32 Health and social care associate professionals</v>
      </c>
      <c r="BP15" s="69">
        <v>0.88930412600439157</v>
      </c>
      <c r="BQ15" s="69">
        <v>1.0722298995857575</v>
      </c>
      <c r="BR15" s="69">
        <v>0.88765135465331013</v>
      </c>
      <c r="BS15" s="69">
        <v>0.8899308020390998</v>
      </c>
      <c r="BT15" s="69">
        <v>0.70724184871388263</v>
      </c>
      <c r="BU15" s="69"/>
      <c r="BV15" s="69">
        <f t="shared" si="44"/>
        <v>-0.18040950593942751</v>
      </c>
      <c r="BW15" s="69">
        <f>'RD T1'!E217</f>
        <v>0.4541638744283838</v>
      </c>
      <c r="BX15" s="69">
        <f t="shared" si="45"/>
        <v>0.27375436848895629</v>
      </c>
      <c r="BZ15" t="str">
        <f t="shared" si="46"/>
        <v>32 Health and social care associate professionals</v>
      </c>
      <c r="CA15" s="69">
        <v>0.35067607198787193</v>
      </c>
      <c r="CB15" s="69">
        <v>0.35338901738812595</v>
      </c>
      <c r="CC15" s="69">
        <v>0.29305580636964962</v>
      </c>
      <c r="CD15" s="69">
        <v>0.23286952724676308</v>
      </c>
      <c r="CE15" s="69">
        <v>0.13154456283330071</v>
      </c>
      <c r="CF15" s="69"/>
      <c r="CG15" s="69">
        <f t="shared" si="47"/>
        <v>-0.16151124353634891</v>
      </c>
      <c r="CH15" s="69">
        <f>'RD T1'!E246</f>
        <v>8.9663321774420796E-2</v>
      </c>
      <c r="CI15" s="69">
        <f t="shared" si="48"/>
        <v>-7.1847921761928113E-2</v>
      </c>
      <c r="CK15" t="str">
        <f t="shared" si="49"/>
        <v>32 Health and social care associate professionals</v>
      </c>
      <c r="CL15" s="69">
        <v>6.5992132447137905E-2</v>
      </c>
      <c r="CM15" s="69">
        <v>7.2620338008359889E-2</v>
      </c>
      <c r="CN15" s="69">
        <v>8.4303232551248206E-2</v>
      </c>
      <c r="CO15" s="69">
        <v>6.3707558898530234E-2</v>
      </c>
      <c r="CP15" s="69">
        <v>6.2061936195545106E-2</v>
      </c>
      <c r="CQ15" s="69"/>
      <c r="CR15" s="69">
        <f t="shared" si="50"/>
        <v>-2.22412963557031E-2</v>
      </c>
      <c r="CS15" s="69">
        <f>'RD T1'!E275</f>
        <v>2.7190427052670427E-2</v>
      </c>
      <c r="CT15" s="69">
        <f t="shared" si="51"/>
        <v>4.9491306969673271E-3</v>
      </c>
    </row>
    <row r="16" spans="1:98" x14ac:dyDescent="0.2">
      <c r="A16" s="10" t="str">
        <f>name!D12</f>
        <v>33 Protective service occupations</v>
      </c>
      <c r="B16" s="69">
        <v>1.1519485585616463E-2</v>
      </c>
      <c r="C16" s="69">
        <v>1.7327716090918276E-2</v>
      </c>
      <c r="D16" s="69">
        <v>1.5790368381395574E-2</v>
      </c>
      <c r="E16" s="69">
        <v>2.5509725511920048E-2</v>
      </c>
      <c r="F16" s="69">
        <v>4.7263872306438318E-2</v>
      </c>
      <c r="G16" s="11"/>
      <c r="H16" s="69">
        <f t="shared" si="26"/>
        <v>3.1473503925042744E-2</v>
      </c>
      <c r="I16" s="69">
        <f>'RD T1'!E44</f>
        <v>1.1806338490367505E-2</v>
      </c>
      <c r="J16" s="69">
        <f t="shared" si="27"/>
        <v>4.3279842415410247E-2</v>
      </c>
      <c r="L16" t="str">
        <f t="shared" si="28"/>
        <v>33 Protective service occupations</v>
      </c>
      <c r="M16" s="69">
        <v>0.1623009079433225</v>
      </c>
      <c r="N16" s="69">
        <v>0.21637318709178921</v>
      </c>
      <c r="O16" s="69">
        <v>0.200202013363808</v>
      </c>
      <c r="P16" s="69">
        <v>0.31024213149975155</v>
      </c>
      <c r="Q16" s="69">
        <v>0.5515263411467064</v>
      </c>
      <c r="R16" s="11"/>
      <c r="S16" s="69">
        <f t="shared" si="29"/>
        <v>0.3513243277828984</v>
      </c>
      <c r="T16" s="69">
        <f>'RD T1'!E73</f>
        <v>0.12135910119748294</v>
      </c>
      <c r="U16" s="69">
        <f t="shared" si="30"/>
        <v>0.47268342898038135</v>
      </c>
      <c r="W16" t="str">
        <f t="shared" si="31"/>
        <v>33 Protective service occupations</v>
      </c>
      <c r="X16" s="69">
        <v>0.79078818133563977</v>
      </c>
      <c r="Y16" s="69">
        <v>0.76796812966765959</v>
      </c>
      <c r="Z16" s="69">
        <v>0.90734853788300229</v>
      </c>
      <c r="AA16" s="69">
        <v>1.180150475274246</v>
      </c>
      <c r="AB16" s="69">
        <v>1.7278431947182429</v>
      </c>
      <c r="AC16" s="69"/>
      <c r="AD16" s="69">
        <f t="shared" si="32"/>
        <v>0.82049465683524059</v>
      </c>
      <c r="AE16" s="69">
        <f>'RD T1'!E102</f>
        <v>0.56778395620177746</v>
      </c>
      <c r="AF16" s="69">
        <f t="shared" si="33"/>
        <v>1.3882786130370182</v>
      </c>
      <c r="AH16" t="str">
        <f t="shared" si="34"/>
        <v>33 Protective service occupations</v>
      </c>
      <c r="AI16" s="69">
        <v>0.21469301223860474</v>
      </c>
      <c r="AJ16" s="69">
        <v>0.20604568080023908</v>
      </c>
      <c r="AK16" s="69">
        <v>0.24171041588280437</v>
      </c>
      <c r="AL16" s="69">
        <v>0.31309867789606932</v>
      </c>
      <c r="AM16" s="69">
        <v>0.45175018191545185</v>
      </c>
      <c r="AN16" s="69"/>
      <c r="AO16" s="69">
        <f t="shared" si="35"/>
        <v>0.21003976603264748</v>
      </c>
      <c r="AP16" s="69">
        <f>'RD T1'!E131</f>
        <v>0.13238746714904681</v>
      </c>
      <c r="AQ16" s="69">
        <f t="shared" si="36"/>
        <v>0.34242723318169432</v>
      </c>
      <c r="AS16" t="str">
        <f t="shared" si="37"/>
        <v>33 Protective service occupations</v>
      </c>
      <c r="AT16" s="69">
        <v>0.20826802141499304</v>
      </c>
      <c r="AU16" s="69">
        <v>0.17900779574198863</v>
      </c>
      <c r="AV16" s="69">
        <v>0.20674375074068002</v>
      </c>
      <c r="AW16" s="69">
        <v>0.23503784826211579</v>
      </c>
      <c r="AX16" s="69">
        <v>0.29002716710875126</v>
      </c>
      <c r="AY16" s="69"/>
      <c r="AZ16" s="69">
        <f t="shared" si="38"/>
        <v>8.3283416368071239E-2</v>
      </c>
      <c r="BA16" s="69">
        <f>'RD T1'!E160</f>
        <v>9.8182996607753314E-2</v>
      </c>
      <c r="BB16" s="69">
        <f t="shared" si="39"/>
        <v>0.18146641297582455</v>
      </c>
      <c r="BD16" t="str">
        <f t="shared" si="40"/>
        <v>33 Protective service occupations</v>
      </c>
      <c r="BE16" s="69">
        <v>0.65725928360372265</v>
      </c>
      <c r="BF16" s="69">
        <v>0.63346607217014417</v>
      </c>
      <c r="BG16" s="69">
        <v>0.66421622260661772</v>
      </c>
      <c r="BH16" s="69">
        <v>0.77143606263484577</v>
      </c>
      <c r="BI16" s="69">
        <v>0.80954392495557703</v>
      </c>
      <c r="BJ16" s="69"/>
      <c r="BK16" s="69">
        <f t="shared" si="41"/>
        <v>0.14532770234895931</v>
      </c>
      <c r="BL16" s="69">
        <f>'RD T1'!E189</f>
        <v>0.20083278784514494</v>
      </c>
      <c r="BM16" s="69">
        <f t="shared" si="42"/>
        <v>0.34616049019410422</v>
      </c>
      <c r="BO16" t="str">
        <f t="shared" si="43"/>
        <v>33 Protective service occupations</v>
      </c>
      <c r="BP16" s="69">
        <v>0.84172479589189353</v>
      </c>
      <c r="BQ16" s="69">
        <v>0.85084731217308329</v>
      </c>
      <c r="BR16" s="69">
        <v>0.82364081486577623</v>
      </c>
      <c r="BS16" s="69">
        <v>0.97333380118568491</v>
      </c>
      <c r="BT16" s="69">
        <v>0.88439088977910396</v>
      </c>
      <c r="BU16" s="69"/>
      <c r="BV16" s="69">
        <f t="shared" si="44"/>
        <v>6.0750074913327734E-2</v>
      </c>
      <c r="BW16" s="69">
        <f>'RD T1'!E218</f>
        <v>0.29102255707328195</v>
      </c>
      <c r="BX16" s="69">
        <f t="shared" si="45"/>
        <v>0.35177263198660969</v>
      </c>
      <c r="BZ16" t="str">
        <f t="shared" si="46"/>
        <v>33 Protective service occupations</v>
      </c>
      <c r="CA16" s="69">
        <v>0.48227806909208598</v>
      </c>
      <c r="CB16" s="69">
        <v>0.44409217574385162</v>
      </c>
      <c r="CC16" s="69">
        <v>0.45304838677273457</v>
      </c>
      <c r="CD16" s="69">
        <v>0.46479528348897609</v>
      </c>
      <c r="CE16" s="69">
        <v>0.29620215023155261</v>
      </c>
      <c r="CF16" s="69"/>
      <c r="CG16" s="69">
        <f t="shared" si="47"/>
        <v>-0.15684623654118196</v>
      </c>
      <c r="CH16" s="69">
        <f>'RD T1'!E247</f>
        <v>0.14324634007347523</v>
      </c>
      <c r="CI16" s="69">
        <f t="shared" si="48"/>
        <v>-1.3599896467706735E-2</v>
      </c>
      <c r="CK16" t="str">
        <f t="shared" si="49"/>
        <v>33 Protective service occupations</v>
      </c>
      <c r="CL16" s="69">
        <v>0.11961614607095479</v>
      </c>
      <c r="CM16" s="69">
        <v>9.2490720187579062E-2</v>
      </c>
      <c r="CN16" s="69">
        <v>0.10412519026707506</v>
      </c>
      <c r="CO16" s="69">
        <v>8.2731455431825904E-2</v>
      </c>
      <c r="CP16" s="69">
        <v>7.1350919593229048E-2</v>
      </c>
      <c r="CQ16" s="69"/>
      <c r="CR16" s="69">
        <f t="shared" si="50"/>
        <v>-3.2774270673846015E-2</v>
      </c>
      <c r="CS16" s="69">
        <f>'RD T1'!E276</f>
        <v>1.9356905139790381E-2</v>
      </c>
      <c r="CT16" s="69">
        <f t="shared" si="51"/>
        <v>-1.3417365534055634E-2</v>
      </c>
    </row>
    <row r="17" spans="1:98" x14ac:dyDescent="0.2">
      <c r="A17" s="10" t="str">
        <f>name!D13</f>
        <v>34 Culture, media and sports occupations</v>
      </c>
      <c r="B17" s="69">
        <v>3.5302686759086585E-2</v>
      </c>
      <c r="C17" s="69">
        <v>5.4021631357959746E-2</v>
      </c>
      <c r="D17" s="69">
        <v>5.5186555113535193E-2</v>
      </c>
      <c r="E17" s="69">
        <v>6.6406550269198991E-2</v>
      </c>
      <c r="F17" s="69">
        <v>9.6167573873652851E-2</v>
      </c>
      <c r="G17" s="11"/>
      <c r="H17" s="69">
        <f t="shared" si="26"/>
        <v>4.0981018760117657E-2</v>
      </c>
      <c r="I17" s="69">
        <f>'RD T1'!E45</f>
        <v>3.7385362352002585E-2</v>
      </c>
      <c r="J17" s="69">
        <f t="shared" si="27"/>
        <v>7.8366381112120242E-2</v>
      </c>
      <c r="L17" t="str">
        <f t="shared" si="28"/>
        <v>34 Culture, media and sports occupations</v>
      </c>
      <c r="M17" s="69">
        <v>0.7260870671137567</v>
      </c>
      <c r="N17" s="69">
        <v>1.0441148826206283</v>
      </c>
      <c r="O17" s="69">
        <v>1.0403684503038457</v>
      </c>
      <c r="P17" s="69">
        <v>1.1351462901444513</v>
      </c>
      <c r="Q17" s="69">
        <v>1.5803767668246396</v>
      </c>
      <c r="R17" s="11"/>
      <c r="S17" s="69">
        <f t="shared" si="29"/>
        <v>0.54000831652079384</v>
      </c>
      <c r="T17" s="69">
        <f>'RD T1'!E74</f>
        <v>0.62447373036358422</v>
      </c>
      <c r="U17" s="69">
        <f t="shared" si="30"/>
        <v>1.1644820468843782</v>
      </c>
      <c r="W17" t="str">
        <f t="shared" si="31"/>
        <v>34 Culture, media and sports occupations</v>
      </c>
      <c r="X17" s="69">
        <v>2.0816068568970665</v>
      </c>
      <c r="Y17" s="69">
        <v>2.0824597360770722</v>
      </c>
      <c r="Z17" s="69">
        <v>2.176669190645689</v>
      </c>
      <c r="AA17" s="69">
        <v>2.0317792999687962</v>
      </c>
      <c r="AB17" s="69">
        <v>2.2459303051255195</v>
      </c>
      <c r="AC17" s="69"/>
      <c r="AD17" s="69">
        <f t="shared" si="32"/>
        <v>6.9261114479830521E-2</v>
      </c>
      <c r="AE17" s="69">
        <f>'RD T1'!E103</f>
        <v>1.0324844165841478</v>
      </c>
      <c r="AF17" s="69">
        <f t="shared" si="33"/>
        <v>1.1017455310639783</v>
      </c>
      <c r="AH17" t="str">
        <f t="shared" si="34"/>
        <v>34 Culture, media and sports occupations</v>
      </c>
      <c r="AI17" s="69">
        <v>0.28597013979532199</v>
      </c>
      <c r="AJ17" s="69">
        <v>0.25044396366130817</v>
      </c>
      <c r="AK17" s="69">
        <v>0.30000774644141359</v>
      </c>
      <c r="AL17" s="69">
        <v>0.29354184858244498</v>
      </c>
      <c r="AM17" s="69">
        <v>0.38839480221825795</v>
      </c>
      <c r="AN17" s="69"/>
      <c r="AO17" s="69">
        <f t="shared" si="35"/>
        <v>8.8387055776844359E-2</v>
      </c>
      <c r="AP17" s="69">
        <f>'RD T1'!E132</f>
        <v>0.16748432508355854</v>
      </c>
      <c r="AQ17" s="69">
        <f t="shared" si="36"/>
        <v>0.2558713808604029</v>
      </c>
      <c r="AS17" t="str">
        <f t="shared" si="37"/>
        <v>34 Culture, media and sports occupations</v>
      </c>
      <c r="AT17" s="69">
        <v>0.35566474780021912</v>
      </c>
      <c r="AU17" s="69">
        <v>0.33878284370616984</v>
      </c>
      <c r="AV17" s="69">
        <v>0.34952630560872927</v>
      </c>
      <c r="AW17" s="69">
        <v>0.30278291112589856</v>
      </c>
      <c r="AX17" s="69">
        <v>0.31711986089662542</v>
      </c>
      <c r="AY17" s="69"/>
      <c r="AZ17" s="69">
        <f t="shared" si="38"/>
        <v>-3.2406444712103855E-2</v>
      </c>
      <c r="BA17" s="69">
        <f>'RD T1'!E161</f>
        <v>0.14645324329973866</v>
      </c>
      <c r="BB17" s="69">
        <f t="shared" si="39"/>
        <v>0.11404679858763481</v>
      </c>
      <c r="BD17" t="str">
        <f t="shared" si="40"/>
        <v>34 Culture, media and sports occupations</v>
      </c>
      <c r="BE17" s="69">
        <v>0.93220400086518063</v>
      </c>
      <c r="BF17" s="69">
        <v>0.99168717224780645</v>
      </c>
      <c r="BG17" s="69">
        <v>1.0178693462669413</v>
      </c>
      <c r="BH17" s="69">
        <v>0.9346891042455604</v>
      </c>
      <c r="BI17" s="69">
        <v>1.0442060774368205</v>
      </c>
      <c r="BJ17" s="69"/>
      <c r="BK17" s="69">
        <f t="shared" si="41"/>
        <v>2.6336731169879224E-2</v>
      </c>
      <c r="BL17" s="69">
        <f>'RD T1'!E190</f>
        <v>0.38795781314882982</v>
      </c>
      <c r="BM17" s="69">
        <f t="shared" si="42"/>
        <v>0.41429454431870905</v>
      </c>
      <c r="BO17" t="str">
        <f t="shared" si="43"/>
        <v>34 Culture, media and sports occupations</v>
      </c>
      <c r="BP17" s="69">
        <v>0.53355194708572917</v>
      </c>
      <c r="BQ17" s="69">
        <v>0.52824929463392623</v>
      </c>
      <c r="BR17" s="69">
        <v>0.47160460837118845</v>
      </c>
      <c r="BS17" s="69">
        <v>0.39903567760837749</v>
      </c>
      <c r="BT17" s="69">
        <v>0.30898559407981857</v>
      </c>
      <c r="BU17" s="69"/>
      <c r="BV17" s="69">
        <f t="shared" si="44"/>
        <v>-0.16261901429136988</v>
      </c>
      <c r="BW17" s="69">
        <f>'RD T1'!E219</f>
        <v>0.14307418581147024</v>
      </c>
      <c r="BX17" s="69">
        <f t="shared" si="45"/>
        <v>-1.9544828479899634E-2</v>
      </c>
      <c r="BZ17" t="str">
        <f t="shared" si="46"/>
        <v>34 Culture, media and sports occupations</v>
      </c>
      <c r="CA17" s="69">
        <v>0.38174054181865413</v>
      </c>
      <c r="CB17" s="69">
        <v>0.34183785679212536</v>
      </c>
      <c r="CC17" s="69">
        <v>0.3356234930057142</v>
      </c>
      <c r="CD17" s="69">
        <v>0.23815083363435693</v>
      </c>
      <c r="CE17" s="69">
        <v>0.13568445408315907</v>
      </c>
      <c r="CF17" s="69"/>
      <c r="CG17" s="69">
        <f t="shared" si="47"/>
        <v>-0.19993903892255513</v>
      </c>
      <c r="CH17" s="69">
        <f>'RD T1'!E248</f>
        <v>7.623312779099338E-2</v>
      </c>
      <c r="CI17" s="69">
        <f t="shared" si="48"/>
        <v>-0.12370591113156175</v>
      </c>
      <c r="CK17" t="str">
        <f t="shared" si="49"/>
        <v>34 Culture, media and sports occupations</v>
      </c>
      <c r="CL17" s="69">
        <v>0.19472618419402776</v>
      </c>
      <c r="CM17" s="69">
        <v>0.19738395326282393</v>
      </c>
      <c r="CN17" s="69">
        <v>0.21225830651614214</v>
      </c>
      <c r="CO17" s="69">
        <v>0.1327526183763979</v>
      </c>
      <c r="CP17" s="69">
        <v>0.10476780206592209</v>
      </c>
      <c r="CQ17" s="69"/>
      <c r="CR17" s="69">
        <f t="shared" si="50"/>
        <v>-0.10749050445022004</v>
      </c>
      <c r="CS17" s="69">
        <f>'RD T1'!E277</f>
        <v>4.8519131380625927E-2</v>
      </c>
      <c r="CT17" s="69">
        <f t="shared" si="51"/>
        <v>-5.8971373069594116E-2</v>
      </c>
    </row>
    <row r="18" spans="1:98" x14ac:dyDescent="0.2">
      <c r="A18" s="10" t="str">
        <f>name!D14</f>
        <v>35 Business and public service associate professionals</v>
      </c>
      <c r="B18" s="69">
        <v>0.19243896717469713</v>
      </c>
      <c r="C18" s="69">
        <v>0.27965089598281168</v>
      </c>
      <c r="D18" s="69">
        <v>0.25893625017235272</v>
      </c>
      <c r="E18" s="69">
        <v>0.32780714889474205</v>
      </c>
      <c r="F18" s="69">
        <v>0.52478787917010106</v>
      </c>
      <c r="G18" s="11"/>
      <c r="H18" s="69">
        <f t="shared" si="26"/>
        <v>0.26585162899774833</v>
      </c>
      <c r="I18" s="69">
        <f>'RD T1'!E46</f>
        <v>0.17594935838622811</v>
      </c>
      <c r="J18" s="69">
        <f t="shared" si="27"/>
        <v>0.44180098738397644</v>
      </c>
      <c r="L18" t="str">
        <f t="shared" si="28"/>
        <v>35 Business and public service associate professionals</v>
      </c>
      <c r="M18" s="69">
        <v>1.867677108572682</v>
      </c>
      <c r="N18" s="69">
        <v>2.6893520214291651</v>
      </c>
      <c r="O18" s="69">
        <v>2.6193876649403185</v>
      </c>
      <c r="P18" s="69">
        <v>3.1630116587542614</v>
      </c>
      <c r="Q18" s="69">
        <v>4.6795074311120386</v>
      </c>
      <c r="R18" s="11"/>
      <c r="S18" s="69">
        <f t="shared" si="29"/>
        <v>2.0601197661717201</v>
      </c>
      <c r="T18" s="69">
        <f>'RD T1'!E75</f>
        <v>1.7050317249825833</v>
      </c>
      <c r="U18" s="69">
        <f t="shared" si="30"/>
        <v>3.7651514911543034</v>
      </c>
      <c r="W18" t="str">
        <f t="shared" si="31"/>
        <v>35 Business and public service associate professionals</v>
      </c>
      <c r="X18" s="69">
        <v>4.6492753224202295</v>
      </c>
      <c r="Y18" s="69">
        <v>4.7138634969891324</v>
      </c>
      <c r="Z18" s="69">
        <v>5.2272240614987995</v>
      </c>
      <c r="AA18" s="69">
        <v>5.0598293892107078</v>
      </c>
      <c r="AB18" s="69">
        <v>5.3677385615093387</v>
      </c>
      <c r="AC18" s="69"/>
      <c r="AD18" s="69">
        <f t="shared" si="32"/>
        <v>0.14051450001053922</v>
      </c>
      <c r="AE18" s="69">
        <f>'RD T1'!E104</f>
        <v>2.6729987931645089</v>
      </c>
      <c r="AF18" s="69">
        <f t="shared" si="33"/>
        <v>2.8135132931750482</v>
      </c>
      <c r="AH18" t="str">
        <f t="shared" si="34"/>
        <v>35 Business and public service associate professionals</v>
      </c>
      <c r="AI18" s="69">
        <v>1.2776873051642936</v>
      </c>
      <c r="AJ18" s="69">
        <v>1.3033131667249767</v>
      </c>
      <c r="AK18" s="69">
        <v>1.5093759648005232</v>
      </c>
      <c r="AL18" s="69">
        <v>1.476211441653859</v>
      </c>
      <c r="AM18" s="69">
        <v>1.6406715763847666</v>
      </c>
      <c r="AN18" s="69"/>
      <c r="AO18" s="69">
        <f t="shared" si="35"/>
        <v>0.13129561158424341</v>
      </c>
      <c r="AP18" s="69">
        <f>'RD T1'!E133</f>
        <v>0.76069707882529891</v>
      </c>
      <c r="AQ18" s="69">
        <f t="shared" si="36"/>
        <v>0.89199269040954232</v>
      </c>
      <c r="AS18" t="str">
        <f t="shared" si="37"/>
        <v>35 Business and public service associate professionals</v>
      </c>
      <c r="AT18" s="69">
        <v>1.2099269832512973</v>
      </c>
      <c r="AU18" s="69">
        <v>1.2058614586839684</v>
      </c>
      <c r="AV18" s="69">
        <v>1.3403144333693942</v>
      </c>
      <c r="AW18" s="69">
        <v>1.2896917013468805</v>
      </c>
      <c r="AX18" s="69">
        <v>1.4199472674094886</v>
      </c>
      <c r="AY18" s="69"/>
      <c r="AZ18" s="69">
        <f t="shared" si="38"/>
        <v>7.9632834040094469E-2</v>
      </c>
      <c r="BA18" s="69">
        <f>'RD T1'!E162</f>
        <v>0.64113261826055756</v>
      </c>
      <c r="BB18" s="69">
        <f t="shared" si="39"/>
        <v>0.72076545230065203</v>
      </c>
      <c r="BD18" t="str">
        <f t="shared" si="40"/>
        <v>35 Business and public service associate professionals</v>
      </c>
      <c r="BE18" s="69">
        <v>3.358798580438878</v>
      </c>
      <c r="BF18" s="69">
        <v>3.8530984396098749</v>
      </c>
      <c r="BG18" s="69">
        <v>3.8903609256737304</v>
      </c>
      <c r="BH18" s="69">
        <v>3.6511120126377024</v>
      </c>
      <c r="BI18" s="69">
        <v>3.597567232861953</v>
      </c>
      <c r="BJ18" s="69"/>
      <c r="BK18" s="69">
        <f t="shared" si="41"/>
        <v>-0.29279369281177736</v>
      </c>
      <c r="BL18" s="69">
        <f>'RD T1'!E191</f>
        <v>1.534554615275612</v>
      </c>
      <c r="BM18" s="69">
        <f t="shared" si="42"/>
        <v>1.2417609224638346</v>
      </c>
      <c r="BO18" t="str">
        <f t="shared" si="43"/>
        <v>35 Business and public service associate professionals</v>
      </c>
      <c r="BP18" s="69">
        <v>2.9977719841675574</v>
      </c>
      <c r="BQ18" s="69">
        <v>3.2534909106909238</v>
      </c>
      <c r="BR18" s="69">
        <v>3.0058972416913843</v>
      </c>
      <c r="BS18" s="69">
        <v>2.7768521860949442</v>
      </c>
      <c r="BT18" s="69">
        <v>2.3237907520836663</v>
      </c>
      <c r="BU18" s="69"/>
      <c r="BV18" s="69">
        <f t="shared" si="44"/>
        <v>-0.68210648960771803</v>
      </c>
      <c r="BW18" s="69">
        <f>'RD T1'!E220</f>
        <v>1.1027820285007151</v>
      </c>
      <c r="BX18" s="69">
        <f t="shared" si="45"/>
        <v>0.42067553889299703</v>
      </c>
      <c r="BZ18" t="str">
        <f t="shared" si="46"/>
        <v>35 Business and public service associate professionals</v>
      </c>
      <c r="CA18" s="69">
        <v>1.8040203538276609</v>
      </c>
      <c r="CB18" s="69">
        <v>1.8308910879693274</v>
      </c>
      <c r="CC18" s="69">
        <v>1.7952926776950933</v>
      </c>
      <c r="CD18" s="69">
        <v>1.3867670992673042</v>
      </c>
      <c r="CE18" s="69">
        <v>0.86134924663848011</v>
      </c>
      <c r="CF18" s="69"/>
      <c r="CG18" s="69">
        <f t="shared" si="47"/>
        <v>-0.93394343105661315</v>
      </c>
      <c r="CH18" s="69">
        <f>'RD T1'!E249</f>
        <v>0.46200069416276723</v>
      </c>
      <c r="CI18" s="69">
        <f t="shared" si="48"/>
        <v>-0.47194273689384592</v>
      </c>
      <c r="CK18" t="str">
        <f t="shared" si="49"/>
        <v>35 Business and public service associate professionals</v>
      </c>
      <c r="CL18" s="69">
        <v>0.59458454207953337</v>
      </c>
      <c r="CM18" s="69">
        <v>0.58859727468714074</v>
      </c>
      <c r="CN18" s="69">
        <v>0.68087586552418089</v>
      </c>
      <c r="CO18" s="69">
        <v>0.4520528617986459</v>
      </c>
      <c r="CP18" s="69">
        <v>0.43148469834334385</v>
      </c>
      <c r="CQ18" s="69"/>
      <c r="CR18" s="69">
        <f t="shared" si="50"/>
        <v>-0.24939116718083704</v>
      </c>
      <c r="CS18" s="69">
        <f>'RD T1'!E278</f>
        <v>0.15817174618909069</v>
      </c>
      <c r="CT18" s="69">
        <f t="shared" si="51"/>
        <v>-9.1219420991746347E-2</v>
      </c>
    </row>
    <row r="19" spans="1:98" x14ac:dyDescent="0.2">
      <c r="A19" s="10" t="str">
        <f>name!D15</f>
        <v>41 Administrative occupations</v>
      </c>
      <c r="B19" s="69">
        <v>0.14641778802910904</v>
      </c>
      <c r="C19" s="69">
        <v>0.19454681002638552</v>
      </c>
      <c r="D19" s="69">
        <v>0.2064438432546577</v>
      </c>
      <c r="E19" s="69">
        <v>0.2624906599076875</v>
      </c>
      <c r="F19" s="69">
        <v>0.43901531520245257</v>
      </c>
      <c r="G19" s="11"/>
      <c r="H19" s="69">
        <f t="shared" si="26"/>
        <v>0.23257147194779487</v>
      </c>
      <c r="I19" s="69">
        <f>'RD T1'!E47</f>
        <v>0.15541955037083691</v>
      </c>
      <c r="J19" s="69">
        <f t="shared" si="27"/>
        <v>0.38799102231863181</v>
      </c>
      <c r="L19" t="str">
        <f t="shared" si="28"/>
        <v>41 Administrative occupations</v>
      </c>
      <c r="M19" s="69">
        <v>1.444920627059501</v>
      </c>
      <c r="N19" s="69">
        <v>2.0260682152481571</v>
      </c>
      <c r="O19" s="69">
        <v>2.1906216255422342</v>
      </c>
      <c r="P19" s="69">
        <v>2.6698251795619208</v>
      </c>
      <c r="Q19" s="69">
        <v>3.9558630153364662</v>
      </c>
      <c r="R19" s="11"/>
      <c r="S19" s="69">
        <f t="shared" si="29"/>
        <v>1.7652413897942321</v>
      </c>
      <c r="T19" s="69">
        <f>'RD T1'!E76</f>
        <v>1.5333758417713499</v>
      </c>
      <c r="U19" s="69">
        <f t="shared" si="30"/>
        <v>3.298617231565582</v>
      </c>
      <c r="W19" t="str">
        <f t="shared" si="31"/>
        <v>41 Administrative occupations</v>
      </c>
      <c r="X19" s="69">
        <v>5.7058926435060124</v>
      </c>
      <c r="Y19" s="69">
        <v>5.4803650402938722</v>
      </c>
      <c r="Z19" s="69">
        <v>6.5804460881055551</v>
      </c>
      <c r="AA19" s="69">
        <v>6.6941801123212299</v>
      </c>
      <c r="AB19" s="69">
        <v>7.8178646643629612</v>
      </c>
      <c r="AC19" s="69"/>
      <c r="AD19" s="69">
        <f t="shared" si="32"/>
        <v>1.2374185762574061</v>
      </c>
      <c r="AE19" s="69">
        <f>'RD T1'!E105</f>
        <v>3.974495383112798</v>
      </c>
      <c r="AF19" s="69">
        <f t="shared" si="33"/>
        <v>5.2119139593702037</v>
      </c>
      <c r="AH19" t="str">
        <f t="shared" si="34"/>
        <v>41 Administrative occupations</v>
      </c>
      <c r="AI19" s="69">
        <v>2.0614954781891317</v>
      </c>
      <c r="AJ19" s="69">
        <v>2.019663055499449</v>
      </c>
      <c r="AK19" s="69">
        <v>2.470108636425945</v>
      </c>
      <c r="AL19" s="69">
        <v>2.4718093326834372</v>
      </c>
      <c r="AM19" s="69">
        <v>2.868304784207889</v>
      </c>
      <c r="AN19" s="69"/>
      <c r="AO19" s="69">
        <f t="shared" si="35"/>
        <v>0.39819614778194401</v>
      </c>
      <c r="AP19" s="69">
        <f>'RD T1'!E134</f>
        <v>1.5584365850418516</v>
      </c>
      <c r="AQ19" s="69">
        <f t="shared" si="36"/>
        <v>1.9566327328237956</v>
      </c>
      <c r="AS19" t="str">
        <f t="shared" si="37"/>
        <v>41 Administrative occupations</v>
      </c>
      <c r="AT19" s="69">
        <v>2.0864278651112436</v>
      </c>
      <c r="AU19" s="69">
        <v>1.9626213534688488</v>
      </c>
      <c r="AV19" s="69">
        <v>2.3747109386065359</v>
      </c>
      <c r="AW19" s="69">
        <v>2.3373412867065966</v>
      </c>
      <c r="AX19" s="69">
        <v>2.7169120890032525</v>
      </c>
      <c r="AY19" s="69"/>
      <c r="AZ19" s="69">
        <f t="shared" si="38"/>
        <v>0.34220115039671661</v>
      </c>
      <c r="BA19" s="69">
        <f>'RD T1'!E163</f>
        <v>1.3574781140530545</v>
      </c>
      <c r="BB19" s="69">
        <f t="shared" si="39"/>
        <v>1.6996792644497711</v>
      </c>
      <c r="BD19" t="str">
        <f t="shared" si="40"/>
        <v>41 Administrative occupations</v>
      </c>
      <c r="BE19" s="69">
        <v>6.5890232265427713</v>
      </c>
      <c r="BF19" s="69">
        <v>6.7900589374214997</v>
      </c>
      <c r="BG19" s="69">
        <v>6.864431890456431</v>
      </c>
      <c r="BH19" s="69">
        <v>6.2167287164349476</v>
      </c>
      <c r="BI19" s="69">
        <v>5.510570186105336</v>
      </c>
      <c r="BJ19" s="69"/>
      <c r="BK19" s="69">
        <f t="shared" si="41"/>
        <v>-1.353861704351095</v>
      </c>
      <c r="BL19" s="69">
        <f>'RD T1'!E192</f>
        <v>2.7858317072495189</v>
      </c>
      <c r="BM19" s="69">
        <f t="shared" si="42"/>
        <v>1.4319700028984239</v>
      </c>
      <c r="BO19" t="str">
        <f t="shared" si="43"/>
        <v>41 Administrative occupations</v>
      </c>
      <c r="BP19" s="69">
        <v>8.4720028616942269</v>
      </c>
      <c r="BQ19" s="69">
        <v>8.3467399239678937</v>
      </c>
      <c r="BR19" s="69">
        <v>7.6309916667306714</v>
      </c>
      <c r="BS19" s="69">
        <v>6.9009704803396001</v>
      </c>
      <c r="BT19" s="69">
        <v>5.0856181465953805</v>
      </c>
      <c r="BU19" s="69"/>
      <c r="BV19" s="69">
        <f t="shared" si="44"/>
        <v>-2.5453735201352909</v>
      </c>
      <c r="BW19" s="69">
        <f>'RD T1'!E221</f>
        <v>2.9043895132521764</v>
      </c>
      <c r="BX19" s="69">
        <f t="shared" si="45"/>
        <v>0.35901599311688548</v>
      </c>
      <c r="BZ19" t="str">
        <f t="shared" si="46"/>
        <v>41 Administrative occupations</v>
      </c>
      <c r="CA19" s="69">
        <v>4.5019691412151053</v>
      </c>
      <c r="CB19" s="69">
        <v>3.9414513085727112</v>
      </c>
      <c r="CC19" s="69">
        <v>3.5905802941546621</v>
      </c>
      <c r="CD19" s="69">
        <v>2.5606792190530703</v>
      </c>
      <c r="CE19" s="69">
        <v>0.96425510473337284</v>
      </c>
      <c r="CF19" s="69"/>
      <c r="CG19" s="69">
        <f t="shared" si="47"/>
        <v>-2.6263251894212893</v>
      </c>
      <c r="CH19" s="69">
        <f>'RD T1'!E250</f>
        <v>0.80041477556998775</v>
      </c>
      <c r="CI19" s="69">
        <f t="shared" si="48"/>
        <v>-1.8259104138513016</v>
      </c>
      <c r="CK19" t="str">
        <f t="shared" si="49"/>
        <v>41 Administrative occupations</v>
      </c>
      <c r="CL19" s="69">
        <v>1.6777704359580183</v>
      </c>
      <c r="CM19" s="69">
        <v>1.346102234032823</v>
      </c>
      <c r="CN19" s="69">
        <v>1.5022842814879576</v>
      </c>
      <c r="CO19" s="69">
        <v>0.99509772717509304</v>
      </c>
      <c r="CP19" s="69">
        <v>0.72114782215105011</v>
      </c>
      <c r="CQ19" s="69"/>
      <c r="CR19" s="69">
        <f t="shared" si="50"/>
        <v>-0.78113645933690745</v>
      </c>
      <c r="CS19" s="69">
        <f>'RD T1'!E279</f>
        <v>0.31366544009527553</v>
      </c>
      <c r="CT19" s="69">
        <f t="shared" si="51"/>
        <v>-0.46747101924163192</v>
      </c>
    </row>
    <row r="20" spans="1:98" x14ac:dyDescent="0.2">
      <c r="A20" s="10" t="str">
        <f>name!D16</f>
        <v>42 Secretarial and related occupations</v>
      </c>
      <c r="B20" s="69">
        <v>1.2558612648710528E-2</v>
      </c>
      <c r="C20" s="69">
        <v>1.472601947447159E-2</v>
      </c>
      <c r="D20" s="69">
        <v>1.7325817969204165E-2</v>
      </c>
      <c r="E20" s="69">
        <v>2.728419758178946E-2</v>
      </c>
      <c r="F20" s="69">
        <v>4.8888881033908267E-2</v>
      </c>
      <c r="G20" s="11"/>
      <c r="H20" s="69">
        <f t="shared" si="26"/>
        <v>3.1563063064704105E-2</v>
      </c>
      <c r="I20" s="69">
        <f>'RD T1'!E48</f>
        <v>1.948367569648916E-2</v>
      </c>
      <c r="J20" s="69">
        <f t="shared" si="27"/>
        <v>5.1046738761193269E-2</v>
      </c>
      <c r="L20" t="str">
        <f t="shared" si="28"/>
        <v>42 Secretarial and related occupations</v>
      </c>
      <c r="M20" s="69">
        <v>0.2398059671161859</v>
      </c>
      <c r="N20" s="69">
        <v>0.30305155029273734</v>
      </c>
      <c r="O20" s="69">
        <v>0.34526478012958323</v>
      </c>
      <c r="P20" s="69">
        <v>0.49265962927987517</v>
      </c>
      <c r="Q20" s="69">
        <v>0.50033642711841952</v>
      </c>
      <c r="R20" s="11"/>
      <c r="S20" s="69">
        <f t="shared" si="29"/>
        <v>0.1550716469888363</v>
      </c>
      <c r="T20" s="69">
        <f>'RD T1'!E77</f>
        <v>0.25779694093904248</v>
      </c>
      <c r="U20" s="69">
        <f t="shared" si="30"/>
        <v>0.41286858792787878</v>
      </c>
      <c r="W20" t="str">
        <f t="shared" si="31"/>
        <v>42 Secretarial and related occupations</v>
      </c>
      <c r="X20" s="69">
        <v>0.92800245920891222</v>
      </c>
      <c r="Y20" s="69">
        <v>0.85502336611619434</v>
      </c>
      <c r="Z20" s="69">
        <v>1.0379131441190088</v>
      </c>
      <c r="AA20" s="69">
        <v>1.4393150411220659</v>
      </c>
      <c r="AB20" s="69">
        <v>1.9515477867502886</v>
      </c>
      <c r="AC20" s="69"/>
      <c r="AD20" s="69">
        <f t="shared" si="32"/>
        <v>0.9136346426312798</v>
      </c>
      <c r="AE20" s="69">
        <f>'RD T1'!E106</f>
        <v>0.99139841052099553</v>
      </c>
      <c r="AF20" s="69">
        <f t="shared" si="33"/>
        <v>1.9050330531522754</v>
      </c>
      <c r="AH20" t="str">
        <f t="shared" si="34"/>
        <v>42 Secretarial and related occupations</v>
      </c>
      <c r="AI20" s="69">
        <v>0.43194407156303372</v>
      </c>
      <c r="AJ20" s="69">
        <v>0.39213075433629696</v>
      </c>
      <c r="AK20" s="69">
        <v>0.49043976541243256</v>
      </c>
      <c r="AL20" s="69">
        <v>0.6108366096146105</v>
      </c>
      <c r="AM20" s="69">
        <v>0.65552800484620521</v>
      </c>
      <c r="AN20" s="69"/>
      <c r="AO20" s="69">
        <f t="shared" si="35"/>
        <v>0.16508823943377265</v>
      </c>
      <c r="AP20" s="69">
        <f>'RD T1'!E135</f>
        <v>0.37645193822764206</v>
      </c>
      <c r="AQ20" s="69">
        <f t="shared" si="36"/>
        <v>0.54154017766141471</v>
      </c>
      <c r="AS20" t="str">
        <f t="shared" si="37"/>
        <v>42 Secretarial and related occupations</v>
      </c>
      <c r="AT20" s="69">
        <v>0.37703323933475996</v>
      </c>
      <c r="AU20" s="69">
        <v>0.31055371431951923</v>
      </c>
      <c r="AV20" s="69">
        <v>0.3858863681700031</v>
      </c>
      <c r="AW20" s="69">
        <v>0.45229582709113875</v>
      </c>
      <c r="AX20" s="69">
        <v>0.46948857617190826</v>
      </c>
      <c r="AY20" s="69"/>
      <c r="AZ20" s="69">
        <f t="shared" si="38"/>
        <v>8.3602208001905154E-2</v>
      </c>
      <c r="BA20" s="69">
        <f>'RD T1'!E164</f>
        <v>0.25762383274556672</v>
      </c>
      <c r="BB20" s="69">
        <f t="shared" si="39"/>
        <v>0.34122604074747187</v>
      </c>
      <c r="BD20" t="str">
        <f t="shared" si="40"/>
        <v>42 Secretarial and related occupations</v>
      </c>
      <c r="BE20" s="69">
        <v>1.4213148635999797</v>
      </c>
      <c r="BF20" s="69">
        <v>1.3493694632180318</v>
      </c>
      <c r="BG20" s="69">
        <v>1.2477845207615952</v>
      </c>
      <c r="BH20" s="69">
        <v>1.3816704628255356</v>
      </c>
      <c r="BI20" s="69">
        <v>0.48180838809513538</v>
      </c>
      <c r="BJ20" s="69"/>
      <c r="BK20" s="69">
        <f t="shared" si="41"/>
        <v>-0.76597613266645981</v>
      </c>
      <c r="BL20" s="69">
        <f>'RD T1'!E193</f>
        <v>0.51035083323740438</v>
      </c>
      <c r="BM20" s="69">
        <f t="shared" si="42"/>
        <v>-0.25562529942905543</v>
      </c>
      <c r="BO20" t="str">
        <f t="shared" si="43"/>
        <v>42 Secretarial and related occupations</v>
      </c>
      <c r="BP20" s="69">
        <v>2.0831680723560257</v>
      </c>
      <c r="BQ20" s="69">
        <v>1.7595642268839784</v>
      </c>
      <c r="BR20" s="69">
        <v>1.4648535448798936</v>
      </c>
      <c r="BS20" s="69">
        <v>1.2743305511440592</v>
      </c>
      <c r="BT20" s="69">
        <v>0.3833845410200154</v>
      </c>
      <c r="BU20" s="69"/>
      <c r="BV20" s="69">
        <f t="shared" si="44"/>
        <v>-1.0814690038598782</v>
      </c>
      <c r="BW20" s="69">
        <f>'RD T1'!E222</f>
        <v>0.45889270275296323</v>
      </c>
      <c r="BX20" s="69">
        <f t="shared" si="45"/>
        <v>-0.62257630110691498</v>
      </c>
      <c r="BZ20" t="str">
        <f t="shared" si="46"/>
        <v>42 Secretarial and related occupations</v>
      </c>
      <c r="CA20" s="69">
        <v>1.666978204322042</v>
      </c>
      <c r="CB20" s="69">
        <v>1.5112473159613669</v>
      </c>
      <c r="CC20" s="69">
        <v>1.2622751392357805</v>
      </c>
      <c r="CD20" s="69">
        <v>1.0105114165144107</v>
      </c>
      <c r="CE20" s="69">
        <v>0.21653799746135652</v>
      </c>
      <c r="CF20" s="69"/>
      <c r="CG20" s="69">
        <f t="shared" si="47"/>
        <v>-1.0457371417744239</v>
      </c>
      <c r="CH20" s="69">
        <f>'RD T1'!E251</f>
        <v>0.32465746083804808</v>
      </c>
      <c r="CI20" s="69">
        <f t="shared" si="48"/>
        <v>-0.72107968093637576</v>
      </c>
      <c r="CK20" t="str">
        <f t="shared" si="49"/>
        <v>42 Secretarial and related occupations</v>
      </c>
      <c r="CL20" s="69">
        <v>0.53230897643597441</v>
      </c>
      <c r="CM20" s="69">
        <v>0.45319962725590596</v>
      </c>
      <c r="CN20" s="69">
        <v>0.52140143041058518</v>
      </c>
      <c r="CO20" s="69">
        <v>0.47475320642261631</v>
      </c>
      <c r="CP20" s="69">
        <v>0.39221447320587338</v>
      </c>
      <c r="CQ20" s="69"/>
      <c r="CR20" s="69">
        <f t="shared" si="50"/>
        <v>-0.12918695720471179</v>
      </c>
      <c r="CS20" s="69">
        <f>'RD T1'!E280</f>
        <v>0.18742096145428563</v>
      </c>
      <c r="CT20" s="69">
        <f t="shared" si="51"/>
        <v>5.823400424957384E-2</v>
      </c>
    </row>
    <row r="21" spans="1:98" x14ac:dyDescent="0.2">
      <c r="A21" s="10" t="str">
        <f>name!D17</f>
        <v>51 Skilled agricultural and related trades</v>
      </c>
      <c r="B21" s="69">
        <v>1.5297362230018836E-2</v>
      </c>
      <c r="C21" s="69">
        <v>2.4610763275594E-2</v>
      </c>
      <c r="D21" s="69">
        <v>2.2067451591499136E-2</v>
      </c>
      <c r="E21" s="69">
        <v>2.5747048782791975E-2</v>
      </c>
      <c r="F21" s="69">
        <v>3.6641478495955657E-2</v>
      </c>
      <c r="G21" s="11"/>
      <c r="H21" s="69">
        <f t="shared" si="26"/>
        <v>1.457402690445652E-2</v>
      </c>
      <c r="I21" s="69">
        <f>'RD T1'!E49</f>
        <v>1.8368487296997322E-2</v>
      </c>
      <c r="J21" s="69">
        <f t="shared" si="27"/>
        <v>3.2942514201453846E-2</v>
      </c>
      <c r="L21" t="str">
        <f t="shared" si="28"/>
        <v>51 Skilled agricultural and related trades</v>
      </c>
      <c r="M21" s="69">
        <v>0.12634522208997004</v>
      </c>
      <c r="N21" s="69">
        <v>0.11801396979846576</v>
      </c>
      <c r="O21" s="69">
        <v>0.10035543897322929</v>
      </c>
      <c r="P21" s="69">
        <v>0.11705068409395727</v>
      </c>
      <c r="Q21" s="69">
        <v>0.17091310395055376</v>
      </c>
      <c r="R21" s="11"/>
      <c r="S21" s="69">
        <f t="shared" si="29"/>
        <v>7.0557664977324464E-2</v>
      </c>
      <c r="T21" s="69">
        <f>'RD T1'!E78</f>
        <v>6.4489635751919572E-2</v>
      </c>
      <c r="U21" s="69">
        <f t="shared" si="30"/>
        <v>0.13504730072924404</v>
      </c>
      <c r="W21" t="str">
        <f t="shared" si="31"/>
        <v>51 Skilled agricultural and related trades</v>
      </c>
      <c r="X21" s="69">
        <v>1.0349518815073093</v>
      </c>
      <c r="Y21" s="69">
        <v>0.9465300247241476</v>
      </c>
      <c r="Z21" s="69">
        <v>0.91769667393010135</v>
      </c>
      <c r="AA21" s="69">
        <v>1.0686401302671447</v>
      </c>
      <c r="AB21" s="69">
        <v>1.4321272799756917</v>
      </c>
      <c r="AC21" s="69"/>
      <c r="AD21" s="69">
        <f t="shared" si="32"/>
        <v>0.51443060604559032</v>
      </c>
      <c r="AE21" s="69">
        <f>'RD T1'!E107</f>
        <v>0.78709731057461718</v>
      </c>
      <c r="AF21" s="69">
        <f t="shared" si="33"/>
        <v>1.3015279166202074</v>
      </c>
      <c r="AH21" t="str">
        <f t="shared" si="34"/>
        <v>51 Skilled agricultural and related trades</v>
      </c>
      <c r="AI21" s="69">
        <v>0.37574627146605566</v>
      </c>
      <c r="AJ21" s="69">
        <v>0.3413900166909733</v>
      </c>
      <c r="AK21" s="69">
        <v>0.32535218784243936</v>
      </c>
      <c r="AL21" s="69">
        <v>0.37763696940169755</v>
      </c>
      <c r="AM21" s="69">
        <v>0.48197972495390878</v>
      </c>
      <c r="AN21" s="69"/>
      <c r="AO21" s="69">
        <f t="shared" si="35"/>
        <v>0.15662753711146943</v>
      </c>
      <c r="AP21" s="69">
        <f>'RD T1'!E136</f>
        <v>0.28459737510680694</v>
      </c>
      <c r="AQ21" s="69">
        <f t="shared" si="36"/>
        <v>0.44122491221827637</v>
      </c>
      <c r="AS21" t="str">
        <f t="shared" si="37"/>
        <v>51 Skilled agricultural and related trades</v>
      </c>
      <c r="AT21" s="69">
        <v>0.78169396278478331</v>
      </c>
      <c r="AU21" s="69">
        <v>0.63618965639181391</v>
      </c>
      <c r="AV21" s="69">
        <v>0.52679652997653781</v>
      </c>
      <c r="AW21" s="69">
        <v>0.60212924763967646</v>
      </c>
      <c r="AX21" s="69">
        <v>0.80002203386845705</v>
      </c>
      <c r="AY21" s="69"/>
      <c r="AZ21" s="69">
        <f t="shared" si="38"/>
        <v>0.27322550389191924</v>
      </c>
      <c r="BA21" s="69">
        <f>'RD T1'!E165</f>
        <v>0.41304355097619694</v>
      </c>
      <c r="BB21" s="69">
        <f t="shared" si="39"/>
        <v>0.68626905486811618</v>
      </c>
      <c r="BD21" t="str">
        <f t="shared" si="40"/>
        <v>51 Skilled agricultural and related trades</v>
      </c>
      <c r="BE21" s="69">
        <v>1.2277050718234312</v>
      </c>
      <c r="BF21" s="69">
        <v>1.1672346578160877</v>
      </c>
      <c r="BG21" s="69">
        <v>0.88220557182576265</v>
      </c>
      <c r="BH21" s="69">
        <v>0.92709259362378438</v>
      </c>
      <c r="BI21" s="69">
        <v>0.94411527071084722</v>
      </c>
      <c r="BJ21" s="69"/>
      <c r="BK21" s="69">
        <f t="shared" si="41"/>
        <v>6.1909698885084574E-2</v>
      </c>
      <c r="BL21" s="69">
        <f>'RD T1'!E194</f>
        <v>0.50649276399431553</v>
      </c>
      <c r="BM21" s="69">
        <f t="shared" si="42"/>
        <v>0.56840246287940011</v>
      </c>
      <c r="BO21" t="str">
        <f t="shared" si="43"/>
        <v>51 Skilled agricultural and related trades</v>
      </c>
      <c r="BP21" s="69">
        <v>1.9705234076342018</v>
      </c>
      <c r="BQ21" s="69">
        <v>1.9508816827222852</v>
      </c>
      <c r="BR21" s="69">
        <v>1.3814745935358106</v>
      </c>
      <c r="BS21" s="69">
        <v>1.4873804642228494</v>
      </c>
      <c r="BT21" s="69">
        <v>1.3526952132716417</v>
      </c>
      <c r="BU21" s="69"/>
      <c r="BV21" s="69">
        <f t="shared" si="44"/>
        <v>-2.877938026416893E-2</v>
      </c>
      <c r="BW21" s="69">
        <f>'RD T1'!E223</f>
        <v>0.82599044943806432</v>
      </c>
      <c r="BX21" s="69">
        <f t="shared" si="45"/>
        <v>0.79721106917389539</v>
      </c>
      <c r="BZ21" t="str">
        <f t="shared" si="46"/>
        <v>51 Skilled agricultural and related trades</v>
      </c>
      <c r="CA21" s="69">
        <v>1.5550311869967077</v>
      </c>
      <c r="CB21" s="69">
        <v>1.2284941361696116</v>
      </c>
      <c r="CC21" s="69">
        <v>1.101694273247481</v>
      </c>
      <c r="CD21" s="69">
        <v>1.047508773546028</v>
      </c>
      <c r="CE21" s="69">
        <v>0.99640151113057851</v>
      </c>
      <c r="CF21" s="69"/>
      <c r="CG21" s="69">
        <f t="shared" si="47"/>
        <v>-0.10529276211690253</v>
      </c>
      <c r="CH21" s="69">
        <f>'RD T1'!E252</f>
        <v>0.48600495136736072</v>
      </c>
      <c r="CI21" s="69">
        <f t="shared" si="48"/>
        <v>0.38071218925045819</v>
      </c>
      <c r="CK21" t="str">
        <f t="shared" si="49"/>
        <v>51 Skilled agricultural and related trades</v>
      </c>
      <c r="CL21" s="69">
        <v>1.8968295431081388</v>
      </c>
      <c r="CM21" s="69">
        <v>1.4522927091635649</v>
      </c>
      <c r="CN21" s="69">
        <v>1.1508292108441525</v>
      </c>
      <c r="CO21" s="69">
        <v>0.79047113691722826</v>
      </c>
      <c r="CP21" s="69">
        <v>0.29946926692896353</v>
      </c>
      <c r="CQ21" s="69"/>
      <c r="CR21" s="69">
        <f t="shared" si="50"/>
        <v>-0.85135994391518888</v>
      </c>
      <c r="CS21" s="69">
        <f>'RD T1'!E281</f>
        <v>0.24135015414538064</v>
      </c>
      <c r="CT21" s="69">
        <f t="shared" si="51"/>
        <v>-0.61000978976980824</v>
      </c>
    </row>
    <row r="22" spans="1:98" x14ac:dyDescent="0.2">
      <c r="A22" s="10" t="str">
        <f>name!D18</f>
        <v>52 Skilled metal, electrical and electronic trades</v>
      </c>
      <c r="B22" s="69">
        <v>8.8714237121533552E-3</v>
      </c>
      <c r="C22" s="69">
        <v>9.5987137680101416E-3</v>
      </c>
      <c r="D22" s="69">
        <v>6.737504369697501E-3</v>
      </c>
      <c r="E22" s="69">
        <v>8.5365997505865501E-3</v>
      </c>
      <c r="F22" s="69">
        <v>1.2640007994206802E-2</v>
      </c>
      <c r="G22" s="11"/>
      <c r="H22" s="69">
        <f t="shared" si="26"/>
        <v>5.902503624509301E-3</v>
      </c>
      <c r="I22" s="69">
        <f>'RD T1'!E50</f>
        <v>3.9411640445959715E-3</v>
      </c>
      <c r="J22" s="69">
        <f t="shared" si="27"/>
        <v>9.8436676691052716E-3</v>
      </c>
      <c r="L22" t="str">
        <f t="shared" si="28"/>
        <v>52 Skilled metal, electrical and electronic trades</v>
      </c>
      <c r="M22" s="69">
        <v>0.24174107413173096</v>
      </c>
      <c r="N22" s="69">
        <v>0.33442931237608564</v>
      </c>
      <c r="O22" s="69">
        <v>0.24297970827005802</v>
      </c>
      <c r="P22" s="69">
        <v>0.41627260469905908</v>
      </c>
      <c r="Q22" s="69">
        <v>0.70102171821900106</v>
      </c>
      <c r="R22" s="11"/>
      <c r="S22" s="69">
        <f t="shared" si="29"/>
        <v>0.45804200994894306</v>
      </c>
      <c r="T22" s="69">
        <f>'RD T1'!E79</f>
        <v>0.22286759410299245</v>
      </c>
      <c r="U22" s="69">
        <f t="shared" si="30"/>
        <v>0.68090960405193557</v>
      </c>
      <c r="W22" t="str">
        <f t="shared" si="31"/>
        <v>52 Skilled metal, electrical and electronic trades</v>
      </c>
      <c r="X22" s="69">
        <v>0.7874373723733753</v>
      </c>
      <c r="Y22" s="69">
        <v>0.80115728485240445</v>
      </c>
      <c r="Z22" s="69">
        <v>0.64789196216317946</v>
      </c>
      <c r="AA22" s="69">
        <v>0.81418523862573633</v>
      </c>
      <c r="AB22" s="69">
        <v>1.0208632604351544</v>
      </c>
      <c r="AC22" s="69"/>
      <c r="AD22" s="69">
        <f t="shared" si="32"/>
        <v>0.37297129827197495</v>
      </c>
      <c r="AE22" s="69">
        <f>'RD T1'!E108</f>
        <v>0.42202840778116668</v>
      </c>
      <c r="AF22" s="69">
        <f t="shared" si="33"/>
        <v>0.79499970605314163</v>
      </c>
      <c r="AH22" t="str">
        <f t="shared" si="34"/>
        <v>52 Skilled metal, electrical and electronic trades</v>
      </c>
      <c r="AI22" s="69">
        <v>0.33739089420340646</v>
      </c>
      <c r="AJ22" s="69">
        <v>0.31851100214219069</v>
      </c>
      <c r="AK22" s="69">
        <v>0.26945173516164928</v>
      </c>
      <c r="AL22" s="69">
        <v>0.2966337911782802</v>
      </c>
      <c r="AM22" s="69">
        <v>0.36169164109718754</v>
      </c>
      <c r="AN22" s="69"/>
      <c r="AO22" s="69">
        <f t="shared" si="35"/>
        <v>9.2239905935538269E-2</v>
      </c>
      <c r="AP22" s="69">
        <f>'RD T1'!E137</f>
        <v>0.1356853598855072</v>
      </c>
      <c r="AQ22" s="69">
        <f t="shared" si="36"/>
        <v>0.22792526582104547</v>
      </c>
      <c r="AS22" t="str">
        <f t="shared" si="37"/>
        <v>52 Skilled metal, electrical and electronic trades</v>
      </c>
      <c r="AT22" s="69">
        <v>1.3811124728502859</v>
      </c>
      <c r="AU22" s="69">
        <v>1.3357073664914261</v>
      </c>
      <c r="AV22" s="69">
        <v>1.187592819638521</v>
      </c>
      <c r="AW22" s="69">
        <v>1.2566717430256642</v>
      </c>
      <c r="AX22" s="69">
        <v>1.4263249260767066</v>
      </c>
      <c r="AY22" s="69"/>
      <c r="AZ22" s="69">
        <f t="shared" si="38"/>
        <v>0.23873210643818554</v>
      </c>
      <c r="BA22" s="69">
        <f>'RD T1'!E166</f>
        <v>0.56204481052634603</v>
      </c>
      <c r="BB22" s="69">
        <f t="shared" si="39"/>
        <v>0.80077691696453157</v>
      </c>
      <c r="BD22" t="str">
        <f t="shared" si="40"/>
        <v>52 Skilled metal, electrical and electronic trades</v>
      </c>
      <c r="BE22" s="69">
        <v>6.4214167141515102</v>
      </c>
      <c r="BF22" s="69">
        <v>7.4384463817832556</v>
      </c>
      <c r="BG22" s="69">
        <v>6.2928099611526198</v>
      </c>
      <c r="BH22" s="69">
        <v>6.2962086814367542</v>
      </c>
      <c r="BI22" s="69">
        <v>6.136383629312407</v>
      </c>
      <c r="BJ22" s="69"/>
      <c r="BK22" s="69">
        <f t="shared" si="41"/>
        <v>-0.15642633184021282</v>
      </c>
      <c r="BL22" s="69">
        <f>'RD T1'!E195</f>
        <v>2.1868307374238194</v>
      </c>
      <c r="BM22" s="69">
        <f t="shared" si="42"/>
        <v>2.0304044055836066</v>
      </c>
      <c r="BO22" t="str">
        <f t="shared" si="43"/>
        <v>52 Skilled metal, electrical and electronic trades</v>
      </c>
      <c r="BP22" s="69">
        <v>4.0781968377058835</v>
      </c>
      <c r="BQ22" s="69">
        <v>4.5333662869247346</v>
      </c>
      <c r="BR22" s="69">
        <v>3.6714339922082067</v>
      </c>
      <c r="BS22" s="69">
        <v>3.6234692174710537</v>
      </c>
      <c r="BT22" s="69">
        <v>3.1573912552182888</v>
      </c>
      <c r="BU22" s="69"/>
      <c r="BV22" s="69">
        <f t="shared" si="44"/>
        <v>-0.51404273698991787</v>
      </c>
      <c r="BW22" s="69">
        <f>'RD T1'!E224</f>
        <v>1.3165339882995764</v>
      </c>
      <c r="BX22" s="69">
        <f t="shared" si="45"/>
        <v>0.80249125130965848</v>
      </c>
      <c r="BZ22" t="str">
        <f t="shared" si="46"/>
        <v>52 Skilled metal, electrical and electronic trades</v>
      </c>
      <c r="CA22" s="69">
        <v>2.1787748200873982</v>
      </c>
      <c r="CB22" s="69">
        <v>2.0661134630918423</v>
      </c>
      <c r="CC22" s="69">
        <v>1.8354009709159451</v>
      </c>
      <c r="CD22" s="69">
        <v>1.5032967908020547</v>
      </c>
      <c r="CE22" s="69">
        <v>0.8250334141026967</v>
      </c>
      <c r="CF22" s="69"/>
      <c r="CG22" s="69">
        <f t="shared" si="47"/>
        <v>-1.0103675568132484</v>
      </c>
      <c r="CH22" s="69">
        <f>'RD T1'!E253</f>
        <v>0.46657524865484962</v>
      </c>
      <c r="CI22" s="69">
        <f t="shared" si="48"/>
        <v>-0.54379230815839885</v>
      </c>
      <c r="CK22" t="str">
        <f t="shared" si="49"/>
        <v>52 Skilled metal, electrical and electronic trades</v>
      </c>
      <c r="CL22" s="69">
        <v>1.3001755766401468</v>
      </c>
      <c r="CM22" s="69">
        <v>1.1935199062819022</v>
      </c>
      <c r="CN22" s="69">
        <v>0.96716768775021689</v>
      </c>
      <c r="CO22" s="69">
        <v>0.61191061903316524</v>
      </c>
      <c r="CP22" s="69">
        <v>0.39911543608997213</v>
      </c>
      <c r="CQ22" s="69"/>
      <c r="CR22" s="69">
        <f t="shared" si="50"/>
        <v>-0.56805225166024476</v>
      </c>
      <c r="CS22" s="69">
        <f>'RD T1'!E282</f>
        <v>0.2038835901380058</v>
      </c>
      <c r="CT22" s="69">
        <f t="shared" si="51"/>
        <v>-0.36416866152223892</v>
      </c>
    </row>
    <row r="23" spans="1:98" x14ac:dyDescent="0.2">
      <c r="A23" s="10" t="str">
        <f>name!D19</f>
        <v>53 Skilled construction and building trades</v>
      </c>
      <c r="B23" s="69">
        <v>4.5624215874805543E-3</v>
      </c>
      <c r="C23" s="69">
        <v>4.1755700477371076E-3</v>
      </c>
      <c r="D23" s="69">
        <v>2.5499234339517634E-3</v>
      </c>
      <c r="E23" s="69">
        <v>3.9805715293112229E-3</v>
      </c>
      <c r="F23" s="69">
        <v>4.3584858633629476E-3</v>
      </c>
      <c r="G23" s="11"/>
      <c r="H23" s="69">
        <f t="shared" si="26"/>
        <v>1.8085624294111842E-3</v>
      </c>
      <c r="I23" s="69">
        <f>'RD T1'!E51</f>
        <v>1.5844625754564711E-3</v>
      </c>
      <c r="J23" s="69">
        <f t="shared" si="27"/>
        <v>3.3930250048676554E-3</v>
      </c>
      <c r="L23" t="str">
        <f t="shared" si="28"/>
        <v>53 Skilled construction and building trades</v>
      </c>
      <c r="M23" s="69">
        <v>9.6059242853315505E-2</v>
      </c>
      <c r="N23" s="69">
        <v>0.14638084183353939</v>
      </c>
      <c r="O23" s="69">
        <v>0.10207544615052061</v>
      </c>
      <c r="P23" s="69">
        <v>0.14644571359349137</v>
      </c>
      <c r="Q23" s="69">
        <v>0.21645765591257596</v>
      </c>
      <c r="R23" s="11"/>
      <c r="S23" s="69">
        <f t="shared" si="29"/>
        <v>0.11438220976205535</v>
      </c>
      <c r="T23" s="69">
        <f>'RD T1'!E80</f>
        <v>7.3534153887100148E-2</v>
      </c>
      <c r="U23" s="69">
        <f t="shared" si="30"/>
        <v>0.18791636364915548</v>
      </c>
      <c r="W23" t="str">
        <f t="shared" si="31"/>
        <v>53 Skilled construction and building trades</v>
      </c>
      <c r="X23" s="69">
        <v>0.43450345864640366</v>
      </c>
      <c r="Y23" s="69">
        <v>0.43555320625670402</v>
      </c>
      <c r="Z23" s="69">
        <v>0.34853951399463862</v>
      </c>
      <c r="AA23" s="69">
        <v>0.43909446718897754</v>
      </c>
      <c r="AB23" s="69">
        <v>0.50622869594892217</v>
      </c>
      <c r="AC23" s="69"/>
      <c r="AD23" s="69">
        <f t="shared" si="32"/>
        <v>0.15768918195428355</v>
      </c>
      <c r="AE23" s="69">
        <f>'RD T1'!E109</f>
        <v>0.2243700563643779</v>
      </c>
      <c r="AF23" s="69">
        <f t="shared" si="33"/>
        <v>0.38205923831866145</v>
      </c>
      <c r="AH23" t="str">
        <f t="shared" si="34"/>
        <v>53 Skilled construction and building trades</v>
      </c>
      <c r="AI23" s="69">
        <v>0.24045006735810187</v>
      </c>
      <c r="AJ23" s="69">
        <v>0.30291546459134872</v>
      </c>
      <c r="AK23" s="69">
        <v>0.26541241710349778</v>
      </c>
      <c r="AL23" s="69">
        <v>0.3187504241884887</v>
      </c>
      <c r="AM23" s="69">
        <v>0.38007866370931426</v>
      </c>
      <c r="AN23" s="69"/>
      <c r="AO23" s="69">
        <f t="shared" si="35"/>
        <v>0.11466624660581648</v>
      </c>
      <c r="AP23" s="69">
        <f>'RD T1'!E138</f>
        <v>0.17620851041266206</v>
      </c>
      <c r="AQ23" s="69">
        <f t="shared" si="36"/>
        <v>0.29087475701847854</v>
      </c>
      <c r="AS23" t="str">
        <f t="shared" si="37"/>
        <v>53 Skilled construction and building trades</v>
      </c>
      <c r="AT23" s="69">
        <v>0.38977320710430785</v>
      </c>
      <c r="AU23" s="69">
        <v>0.47036831261482681</v>
      </c>
      <c r="AV23" s="69">
        <v>0.40015366274190839</v>
      </c>
      <c r="AW23" s="69">
        <v>0.4896745581806074</v>
      </c>
      <c r="AX23" s="69">
        <v>0.53382108687867325</v>
      </c>
      <c r="AY23" s="69"/>
      <c r="AZ23" s="69">
        <f t="shared" si="38"/>
        <v>0.13366742413676486</v>
      </c>
      <c r="BA23" s="69">
        <f>'RD T1'!E167</f>
        <v>0.25019491986709214</v>
      </c>
      <c r="BB23" s="69">
        <f t="shared" si="39"/>
        <v>0.38386234400385699</v>
      </c>
      <c r="BD23" t="str">
        <f t="shared" si="40"/>
        <v>53 Skilled construction and building trades</v>
      </c>
      <c r="BE23" s="69">
        <v>3.8249564690802802</v>
      </c>
      <c r="BF23" s="69">
        <v>5.0469959154573329</v>
      </c>
      <c r="BG23" s="69">
        <v>4.1181819649795877</v>
      </c>
      <c r="BH23" s="69">
        <v>4.280398877662515</v>
      </c>
      <c r="BI23" s="69">
        <v>3.9079291654852373</v>
      </c>
      <c r="BJ23" s="69"/>
      <c r="BK23" s="69">
        <f t="shared" si="41"/>
        <v>-0.21025279949435038</v>
      </c>
      <c r="BL23" s="69">
        <f>'RD T1'!E196</f>
        <v>1.5848575102682838</v>
      </c>
      <c r="BM23" s="69">
        <f t="shared" si="42"/>
        <v>1.3746047107739334</v>
      </c>
      <c r="BO23" t="str">
        <f t="shared" si="43"/>
        <v>53 Skilled construction and building trades</v>
      </c>
      <c r="BP23" s="69">
        <v>3.680043734640194</v>
      </c>
      <c r="BQ23" s="69">
        <v>5.1866955628098292</v>
      </c>
      <c r="BR23" s="69">
        <v>4.0771457101846753</v>
      </c>
      <c r="BS23" s="69">
        <v>4.6704380605744547</v>
      </c>
      <c r="BT23" s="69">
        <v>4.461667609465696</v>
      </c>
      <c r="BU23" s="69"/>
      <c r="BV23" s="69">
        <f t="shared" si="44"/>
        <v>0.38452189928102065</v>
      </c>
      <c r="BW23" s="69">
        <f>'RD T1'!E225</f>
        <v>2.0941181962596724</v>
      </c>
      <c r="BX23" s="69">
        <f t="shared" si="45"/>
        <v>2.4786400955406931</v>
      </c>
      <c r="BZ23" t="str">
        <f t="shared" si="46"/>
        <v>53 Skilled construction and building trades</v>
      </c>
      <c r="CA23" s="69">
        <v>2.0266870126017582</v>
      </c>
      <c r="CB23" s="69">
        <v>2.2538536411286945</v>
      </c>
      <c r="CC23" s="69">
        <v>1.9398401391559816</v>
      </c>
      <c r="CD23" s="69">
        <v>1.7193638185168754</v>
      </c>
      <c r="CE23" s="69">
        <v>1.2172410418299449</v>
      </c>
      <c r="CF23" s="69"/>
      <c r="CG23" s="69">
        <f t="shared" si="47"/>
        <v>-0.72259909732603678</v>
      </c>
      <c r="CH23" s="69">
        <f>'RD T1'!E254</f>
        <v>0.6216245523852526</v>
      </c>
      <c r="CI23" s="69">
        <f t="shared" si="48"/>
        <v>-0.10097454494078417</v>
      </c>
      <c r="CK23" t="str">
        <f t="shared" si="49"/>
        <v>53 Skilled construction and building trades</v>
      </c>
      <c r="CL23" s="69">
        <v>1.5833466496698503</v>
      </c>
      <c r="CM23" s="69">
        <v>1.7987607792832547</v>
      </c>
      <c r="CN23" s="69">
        <v>1.4505376255973124</v>
      </c>
      <c r="CO23" s="69">
        <v>0.75722942940716842</v>
      </c>
      <c r="CP23" s="69">
        <v>0.14139338121815564</v>
      </c>
      <c r="CQ23" s="69"/>
      <c r="CR23" s="69">
        <f t="shared" si="50"/>
        <v>-1.3091442443791568</v>
      </c>
      <c r="CS23" s="69">
        <f>'RD T1'!E283</f>
        <v>0.18019679674576924</v>
      </c>
      <c r="CT23" s="69">
        <f t="shared" si="51"/>
        <v>-1.1289474476333876</v>
      </c>
    </row>
    <row r="24" spans="1:98" x14ac:dyDescent="0.2">
      <c r="A24" s="10" t="str">
        <f>name!D20</f>
        <v>54 Textiles, printing and other skilled trades</v>
      </c>
      <c r="B24" s="69">
        <v>2.0282159258598779E-2</v>
      </c>
      <c r="C24" s="69">
        <v>2.1587096989076338E-2</v>
      </c>
      <c r="D24" s="69">
        <v>1.9937186752669638E-2</v>
      </c>
      <c r="E24" s="69">
        <v>2.575115990198934E-2</v>
      </c>
      <c r="F24" s="69">
        <v>3.540509668049701E-2</v>
      </c>
      <c r="G24" s="11"/>
      <c r="H24" s="69">
        <f t="shared" si="26"/>
        <v>1.5467909927827372E-2</v>
      </c>
      <c r="I24" s="69">
        <f>'RD T1'!E52</f>
        <v>1.3245490239335744E-2</v>
      </c>
      <c r="J24" s="69">
        <f t="shared" si="27"/>
        <v>2.8713400167163117E-2</v>
      </c>
      <c r="L24" t="str">
        <f t="shared" si="28"/>
        <v>54 Textiles, printing and other skilled trades</v>
      </c>
      <c r="M24" s="69">
        <v>0.14677842640634034</v>
      </c>
      <c r="N24" s="69">
        <v>0.19220878807678304</v>
      </c>
      <c r="O24" s="69">
        <v>0.21034041680120277</v>
      </c>
      <c r="P24" s="69">
        <v>0.27523481503091363</v>
      </c>
      <c r="Q24" s="69">
        <v>0.45322322377170038</v>
      </c>
      <c r="R24" s="11"/>
      <c r="S24" s="69">
        <f t="shared" si="29"/>
        <v>0.24288280697049761</v>
      </c>
      <c r="T24" s="69">
        <f>'RD T1'!E81</f>
        <v>0.17044548495888442</v>
      </c>
      <c r="U24" s="69">
        <f t="shared" si="30"/>
        <v>0.41332829192938203</v>
      </c>
      <c r="W24" t="str">
        <f t="shared" si="31"/>
        <v>54 Textiles, printing and other skilled trades</v>
      </c>
      <c r="X24" s="69">
        <v>0.46920829999860025</v>
      </c>
      <c r="Y24" s="69">
        <v>0.41498962994472327</v>
      </c>
      <c r="Z24" s="69">
        <v>0.47070072779432559</v>
      </c>
      <c r="AA24" s="69">
        <v>0.55482221486286409</v>
      </c>
      <c r="AB24" s="69">
        <v>0.72575608522372015</v>
      </c>
      <c r="AC24" s="69"/>
      <c r="AD24" s="69">
        <f t="shared" si="32"/>
        <v>0.25505535742939456</v>
      </c>
      <c r="AE24" s="69">
        <f>'RD T1'!E110</f>
        <v>0.33924055406149223</v>
      </c>
      <c r="AF24" s="69">
        <f t="shared" si="33"/>
        <v>0.59429591149088679</v>
      </c>
      <c r="AH24" t="str">
        <f t="shared" si="34"/>
        <v>54 Textiles, printing and other skilled trades</v>
      </c>
      <c r="AI24" s="69">
        <v>0.19873974438916145</v>
      </c>
      <c r="AJ24" s="69">
        <v>0.16421323498642398</v>
      </c>
      <c r="AK24" s="69">
        <v>0.20381306118350151</v>
      </c>
      <c r="AL24" s="69">
        <v>0.21742887317895021</v>
      </c>
      <c r="AM24" s="69">
        <v>0.28105536104781281</v>
      </c>
      <c r="AN24" s="69"/>
      <c r="AO24" s="69">
        <f t="shared" si="35"/>
        <v>7.7242299864311303E-2</v>
      </c>
      <c r="AP24" s="69">
        <f>'RD T1'!E139</f>
        <v>0.13637324625889777</v>
      </c>
      <c r="AQ24" s="69">
        <f t="shared" si="36"/>
        <v>0.21361554612320907</v>
      </c>
      <c r="AS24" t="str">
        <f t="shared" si="37"/>
        <v>54 Textiles, printing and other skilled trades</v>
      </c>
      <c r="AT24" s="69">
        <v>0.2232227797818177</v>
      </c>
      <c r="AU24" s="69">
        <v>0.18397316354703525</v>
      </c>
      <c r="AV24" s="69">
        <v>0.21893522730293485</v>
      </c>
      <c r="AW24" s="69">
        <v>0.23653768700975303</v>
      </c>
      <c r="AX24" s="69">
        <v>0.28450380802699782</v>
      </c>
      <c r="AY24" s="69"/>
      <c r="AZ24" s="69">
        <f t="shared" si="38"/>
        <v>6.5568580724062964E-2</v>
      </c>
      <c r="BA24" s="69">
        <f>'RD T1'!E168</f>
        <v>0.13569004689849951</v>
      </c>
      <c r="BB24" s="69">
        <f t="shared" si="39"/>
        <v>0.20125862762256247</v>
      </c>
      <c r="BD24" t="str">
        <f t="shared" si="40"/>
        <v>54 Textiles, printing and other skilled trades</v>
      </c>
      <c r="BE24" s="69">
        <v>1.4527582371915551</v>
      </c>
      <c r="BF24" s="69">
        <v>1.469383264998652</v>
      </c>
      <c r="BG24" s="69">
        <v>1.4416505949976248</v>
      </c>
      <c r="BH24" s="69">
        <v>1.5572902540839546</v>
      </c>
      <c r="BI24" s="69">
        <v>1.5839234942738769</v>
      </c>
      <c r="BJ24" s="69"/>
      <c r="BK24" s="69">
        <f t="shared" si="41"/>
        <v>0.14227289927625208</v>
      </c>
      <c r="BL24" s="69">
        <f>'RD T1'!E197</f>
        <v>0.63687189500037267</v>
      </c>
      <c r="BM24" s="69">
        <f t="shared" si="42"/>
        <v>0.77914479427662475</v>
      </c>
      <c r="BO24" t="str">
        <f t="shared" si="43"/>
        <v>54 Textiles, printing and other skilled trades</v>
      </c>
      <c r="BP24" s="69">
        <v>1.8873485794050553</v>
      </c>
      <c r="BQ24" s="69">
        <v>1.7098489907880676</v>
      </c>
      <c r="BR24" s="69">
        <v>1.6422680995258392</v>
      </c>
      <c r="BS24" s="69">
        <v>1.6286928064142361</v>
      </c>
      <c r="BT24" s="69">
        <v>1.6656133117124499</v>
      </c>
      <c r="BU24" s="69"/>
      <c r="BV24" s="69">
        <f t="shared" si="44"/>
        <v>2.3345212186610675E-2</v>
      </c>
      <c r="BW24" s="69">
        <f>'RD T1'!E226</f>
        <v>0.65609165285644899</v>
      </c>
      <c r="BX24" s="69">
        <f t="shared" si="45"/>
        <v>0.67943686504305967</v>
      </c>
      <c r="BZ24" t="str">
        <f t="shared" si="46"/>
        <v>54 Textiles, printing and other skilled trades</v>
      </c>
      <c r="CA24" s="69">
        <v>1.5571415843577838</v>
      </c>
      <c r="CB24" s="69">
        <v>1.3532205999502394</v>
      </c>
      <c r="CC24" s="69">
        <v>1.3551908301582818</v>
      </c>
      <c r="CD24" s="69">
        <v>1.223702881985743</v>
      </c>
      <c r="CE24" s="69">
        <v>0.82768089287425872</v>
      </c>
      <c r="CF24" s="69"/>
      <c r="CG24" s="69">
        <f t="shared" si="47"/>
        <v>-0.52750993728402307</v>
      </c>
      <c r="CH24" s="69">
        <f>'RD T1'!E255</f>
        <v>0.40539658558351965</v>
      </c>
      <c r="CI24" s="69">
        <f t="shared" si="48"/>
        <v>-0.12211335170050341</v>
      </c>
      <c r="CK24" t="str">
        <f t="shared" si="49"/>
        <v>54 Textiles, printing and other skilled trades</v>
      </c>
      <c r="CL24" s="69">
        <v>1.1025108328010633</v>
      </c>
      <c r="CM24" s="69">
        <v>0.85842338798287543</v>
      </c>
      <c r="CN24" s="69">
        <v>0.92130691865700354</v>
      </c>
      <c r="CO24" s="69">
        <v>0.52123089063172412</v>
      </c>
      <c r="CP24" s="69">
        <v>0.3785745188312663</v>
      </c>
      <c r="CQ24" s="69"/>
      <c r="CR24" s="69">
        <f t="shared" si="50"/>
        <v>-0.54273239982573718</v>
      </c>
      <c r="CS24" s="69">
        <f>'RD T1'!E284</f>
        <v>0.16977345558999327</v>
      </c>
      <c r="CT24" s="69">
        <f t="shared" si="51"/>
        <v>-0.37295894423574394</v>
      </c>
    </row>
    <row r="25" spans="1:98" x14ac:dyDescent="0.2">
      <c r="A25" s="10" t="str">
        <f>name!D21</f>
        <v>61 Caring personal service occupations</v>
      </c>
      <c r="B25" s="69">
        <v>1.2323457721441814E-2</v>
      </c>
      <c r="C25" s="69">
        <v>1.7405263304690295E-2</v>
      </c>
      <c r="D25" s="69">
        <v>1.7568852684114591E-2</v>
      </c>
      <c r="E25" s="69">
        <v>2.4495356989408499E-2</v>
      </c>
      <c r="F25" s="69">
        <v>4.4190354697721819E-2</v>
      </c>
      <c r="G25" s="11"/>
      <c r="H25" s="69">
        <f t="shared" si="26"/>
        <v>2.6621502013607228E-2</v>
      </c>
      <c r="I25" s="69">
        <f>'RD T1'!E53</f>
        <v>1.5686702605860515E-2</v>
      </c>
      <c r="J25" s="69">
        <f t="shared" si="27"/>
        <v>4.2308204619467743E-2</v>
      </c>
      <c r="L25" t="str">
        <f t="shared" si="28"/>
        <v>61 Caring personal service occupations</v>
      </c>
      <c r="M25" s="69">
        <v>0.68516560817322059</v>
      </c>
      <c r="N25" s="69">
        <v>1.0196105809875582</v>
      </c>
      <c r="O25" s="69">
        <v>1.0542730345715299</v>
      </c>
      <c r="P25" s="69">
        <v>1.5091773655806715</v>
      </c>
      <c r="Q25" s="69">
        <v>2.9069146320156865</v>
      </c>
      <c r="R25" s="11"/>
      <c r="S25" s="69">
        <f t="shared" si="29"/>
        <v>1.8526415974441566</v>
      </c>
      <c r="T25" s="69">
        <f>'RD T1'!E82</f>
        <v>1.0538536148260611</v>
      </c>
      <c r="U25" s="69">
        <f t="shared" si="30"/>
        <v>2.9064952122702179</v>
      </c>
      <c r="W25" t="str">
        <f t="shared" si="31"/>
        <v>61 Caring personal service occupations</v>
      </c>
      <c r="X25" s="69">
        <v>2.8397545582159576</v>
      </c>
      <c r="Y25" s="69">
        <v>2.8699049910071124</v>
      </c>
      <c r="Z25" s="69">
        <v>3.3777337970639763</v>
      </c>
      <c r="AA25" s="69">
        <v>3.9349349584659818</v>
      </c>
      <c r="AB25" s="69">
        <v>5.1296309974131393</v>
      </c>
      <c r="AC25" s="69"/>
      <c r="AD25" s="69">
        <f t="shared" si="32"/>
        <v>1.7518972003491631</v>
      </c>
      <c r="AE25" s="69">
        <f>'RD T1'!E111</f>
        <v>2.8670949280481008</v>
      </c>
      <c r="AF25" s="69">
        <f t="shared" si="33"/>
        <v>4.6189921283972639</v>
      </c>
      <c r="AH25" t="str">
        <f t="shared" si="34"/>
        <v>61 Caring personal service occupations</v>
      </c>
      <c r="AI25" s="69">
        <v>2.4569619094798458</v>
      </c>
      <c r="AJ25" s="69">
        <v>2.2415024671414603</v>
      </c>
      <c r="AK25" s="69">
        <v>2.6737950651073668</v>
      </c>
      <c r="AL25" s="69">
        <v>2.751294606528278</v>
      </c>
      <c r="AM25" s="69">
        <v>3.101047177229932</v>
      </c>
      <c r="AN25" s="69"/>
      <c r="AO25" s="69">
        <f t="shared" si="35"/>
        <v>0.4272521121225652</v>
      </c>
      <c r="AP25" s="69">
        <f>'RD T1'!E140</f>
        <v>1.7151570618354681</v>
      </c>
      <c r="AQ25" s="69">
        <f t="shared" si="36"/>
        <v>2.1424091739580335</v>
      </c>
      <c r="AS25" t="str">
        <f t="shared" si="37"/>
        <v>61 Caring personal service occupations</v>
      </c>
      <c r="AT25" s="69">
        <v>1.2775877265570892</v>
      </c>
      <c r="AU25" s="69">
        <v>1.2518949732066122</v>
      </c>
      <c r="AV25" s="69">
        <v>1.4582673272729672</v>
      </c>
      <c r="AW25" s="69">
        <v>1.5166467117109164</v>
      </c>
      <c r="AX25" s="69">
        <v>1.7798177251380769</v>
      </c>
      <c r="AY25" s="69"/>
      <c r="AZ25" s="69">
        <f t="shared" si="38"/>
        <v>0.32155039786510975</v>
      </c>
      <c r="BA25" s="69">
        <f>'RD T1'!E169</f>
        <v>0.97615264288918469</v>
      </c>
      <c r="BB25" s="69">
        <f t="shared" si="39"/>
        <v>1.2977030407542944</v>
      </c>
      <c r="BD25" t="str">
        <f t="shared" si="40"/>
        <v>61 Caring personal service occupations</v>
      </c>
      <c r="BE25" s="69">
        <v>8.0752753561198585</v>
      </c>
      <c r="BF25" s="69">
        <v>9.4147472525518783</v>
      </c>
      <c r="BG25" s="69">
        <v>8.9733623087104046</v>
      </c>
      <c r="BH25" s="69">
        <v>9.9915087683411077</v>
      </c>
      <c r="BI25" s="69">
        <v>10.97264753362197</v>
      </c>
      <c r="BJ25" s="69"/>
      <c r="BK25" s="69">
        <f t="shared" si="41"/>
        <v>1.9992852249115654</v>
      </c>
      <c r="BL25" s="69">
        <f>'RD T1'!E198</f>
        <v>5.7381133817143564</v>
      </c>
      <c r="BM25" s="69">
        <f t="shared" si="42"/>
        <v>7.7373986066259217</v>
      </c>
      <c r="BO25" t="str">
        <f t="shared" si="43"/>
        <v>61 Caring personal service occupations</v>
      </c>
      <c r="BP25" s="69">
        <v>7.2612254813055905</v>
      </c>
      <c r="BQ25" s="69">
        <v>7.5581991369135331</v>
      </c>
      <c r="BR25" s="69">
        <v>6.2176257027737041</v>
      </c>
      <c r="BS25" s="69">
        <v>6.5669021810870341</v>
      </c>
      <c r="BT25" s="69">
        <v>5.4055364585301096</v>
      </c>
      <c r="BU25" s="69"/>
      <c r="BV25" s="69">
        <f t="shared" si="44"/>
        <v>-0.81208924424359452</v>
      </c>
      <c r="BW25" s="69">
        <f>'RD T1'!E227</f>
        <v>3.2204673254476894</v>
      </c>
      <c r="BX25" s="69">
        <f t="shared" si="45"/>
        <v>2.4083780812040949</v>
      </c>
      <c r="BZ25" t="str">
        <f t="shared" si="46"/>
        <v>61 Caring personal service occupations</v>
      </c>
      <c r="CA25" s="69">
        <v>2.1314285403582325</v>
      </c>
      <c r="CB25" s="69">
        <v>1.2705258186956307</v>
      </c>
      <c r="CC25" s="69">
        <v>1.0259079155198711</v>
      </c>
      <c r="CD25" s="69">
        <v>0.763065963622232</v>
      </c>
      <c r="CE25" s="69">
        <v>0.59574507608522975</v>
      </c>
      <c r="CF25" s="69"/>
      <c r="CG25" s="69">
        <f t="shared" si="47"/>
        <v>-0.4301628394346414</v>
      </c>
      <c r="CH25" s="69">
        <f>'RD T1'!E256</f>
        <v>0.24940051729667595</v>
      </c>
      <c r="CI25" s="69">
        <f t="shared" si="48"/>
        <v>-0.18076232213796545</v>
      </c>
      <c r="CK25" t="str">
        <f t="shared" si="49"/>
        <v>61 Caring personal service occupations</v>
      </c>
      <c r="CL25" s="69">
        <v>0.47392535539091929</v>
      </c>
      <c r="CM25" s="69">
        <v>0.36473888983531993</v>
      </c>
      <c r="CN25" s="69">
        <v>0.37369383537897988</v>
      </c>
      <c r="CO25" s="69">
        <v>0.29429996828581123</v>
      </c>
      <c r="CP25" s="69">
        <v>0.21931719787320461</v>
      </c>
      <c r="CQ25" s="69"/>
      <c r="CR25" s="69">
        <f t="shared" si="50"/>
        <v>-0.15437663750577527</v>
      </c>
      <c r="CS25" s="69">
        <f>'RD T1'!E285</f>
        <v>8.3942007536207092E-2</v>
      </c>
      <c r="CT25" s="69">
        <f t="shared" si="51"/>
        <v>-7.0434629969568174E-2</v>
      </c>
    </row>
    <row r="26" spans="1:98" x14ac:dyDescent="0.2">
      <c r="A26" s="10" t="str">
        <f>name!D22</f>
        <v>62 Leisure, travel and related personal service occupations</v>
      </c>
      <c r="B26" s="69">
        <v>5.9080289914695784E-3</v>
      </c>
      <c r="C26" s="69">
        <v>1.0836165795373527E-2</v>
      </c>
      <c r="D26" s="69">
        <v>1.1460699574843433E-2</v>
      </c>
      <c r="E26" s="69">
        <v>1.6826651308388202E-2</v>
      </c>
      <c r="F26" s="69">
        <v>3.1285431858622363E-2</v>
      </c>
      <c r="G26" s="11"/>
      <c r="H26" s="69">
        <f t="shared" si="26"/>
        <v>1.9824732283778929E-2</v>
      </c>
      <c r="I26" s="69">
        <f>'RD T1'!E54</f>
        <v>1.136684684342559E-2</v>
      </c>
      <c r="J26" s="69">
        <f t="shared" si="27"/>
        <v>3.1191579127204518E-2</v>
      </c>
      <c r="L26" t="str">
        <f t="shared" si="28"/>
        <v>62 Leisure, travel and related personal service occupations</v>
      </c>
      <c r="M26" s="69">
        <v>0.13689236679310032</v>
      </c>
      <c r="N26" s="69">
        <v>0.17379279193195982</v>
      </c>
      <c r="O26" s="69">
        <v>0.17350014043988862</v>
      </c>
      <c r="P26" s="69">
        <v>0.22627953338169446</v>
      </c>
      <c r="Q26" s="69">
        <v>0.43124038776175344</v>
      </c>
      <c r="R26" s="11"/>
      <c r="S26" s="69">
        <f t="shared" si="29"/>
        <v>0.25774024732186485</v>
      </c>
      <c r="T26" s="69">
        <f>'RD T1'!E83</f>
        <v>0.15089388431686762</v>
      </c>
      <c r="U26" s="69">
        <f t="shared" si="30"/>
        <v>0.40863413163873247</v>
      </c>
      <c r="W26" t="str">
        <f t="shared" si="31"/>
        <v>62 Leisure, travel and related personal service occupations</v>
      </c>
      <c r="X26" s="69">
        <v>0.58772879081138063</v>
      </c>
      <c r="Y26" s="69">
        <v>0.60519661408468273</v>
      </c>
      <c r="Z26" s="69">
        <v>0.64054470762540627</v>
      </c>
      <c r="AA26" s="69">
        <v>0.78471507322808742</v>
      </c>
      <c r="AB26" s="69">
        <v>1.1479318812002148</v>
      </c>
      <c r="AC26" s="69"/>
      <c r="AD26" s="69">
        <f t="shared" si="32"/>
        <v>0.50738717357480856</v>
      </c>
      <c r="AE26" s="69">
        <f>'RD T1'!E112</f>
        <v>0.55749399711502401</v>
      </c>
      <c r="AF26" s="69">
        <f t="shared" si="33"/>
        <v>1.0648811706898327</v>
      </c>
      <c r="AH26" t="str">
        <f t="shared" si="34"/>
        <v>62 Leisure, travel and related personal service occupations</v>
      </c>
      <c r="AI26" s="69">
        <v>0.41888381067186342</v>
      </c>
      <c r="AJ26" s="69">
        <v>0.41147675169901798</v>
      </c>
      <c r="AK26" s="69">
        <v>0.44728318603070027</v>
      </c>
      <c r="AL26" s="69">
        <v>0.50925612108048002</v>
      </c>
      <c r="AM26" s="69">
        <v>0.71964607572626238</v>
      </c>
      <c r="AN26" s="69"/>
      <c r="AO26" s="69">
        <f t="shared" si="35"/>
        <v>0.2723628896955621</v>
      </c>
      <c r="AP26" s="69">
        <f>'RD T1'!E141</f>
        <v>0.36264563423072949</v>
      </c>
      <c r="AQ26" s="69">
        <f t="shared" si="36"/>
        <v>0.63500852392629159</v>
      </c>
      <c r="AS26" t="str">
        <f t="shared" si="37"/>
        <v>62 Leisure, travel and related personal service occupations</v>
      </c>
      <c r="AT26" s="69">
        <v>0.46139278309417547</v>
      </c>
      <c r="AU26" s="69">
        <v>0.45077102046990858</v>
      </c>
      <c r="AV26" s="69">
        <v>0.50631266296024668</v>
      </c>
      <c r="AW26" s="69">
        <v>0.60490426040482137</v>
      </c>
      <c r="AX26" s="69">
        <v>0.8778937357876816</v>
      </c>
      <c r="AY26" s="69"/>
      <c r="AZ26" s="69">
        <f t="shared" si="38"/>
        <v>0.37158107282743491</v>
      </c>
      <c r="BA26" s="69">
        <f>'RD T1'!E170</f>
        <v>0.43170758537280129</v>
      </c>
      <c r="BB26" s="69">
        <f t="shared" si="39"/>
        <v>0.80328865820023621</v>
      </c>
      <c r="BD26" t="str">
        <f t="shared" si="40"/>
        <v>62 Leisure, travel and related personal service occupations</v>
      </c>
      <c r="BE26" s="69">
        <v>1.8822131155647586</v>
      </c>
      <c r="BF26" s="69">
        <v>1.6586391871752995</v>
      </c>
      <c r="BG26" s="69">
        <v>1.4706670658048406</v>
      </c>
      <c r="BH26" s="69">
        <v>1.4332528992329034</v>
      </c>
      <c r="BI26" s="69">
        <v>1.3223839778534729</v>
      </c>
      <c r="BJ26" s="69"/>
      <c r="BK26" s="69">
        <f t="shared" si="41"/>
        <v>-0.14828308795136769</v>
      </c>
      <c r="BL26" s="69">
        <f>'RD T1'!E199</f>
        <v>0.63134222878813917</v>
      </c>
      <c r="BM26" s="69">
        <f t="shared" si="42"/>
        <v>0.48305914083677148</v>
      </c>
      <c r="BO26" t="str">
        <f t="shared" si="43"/>
        <v>62 Leisure, travel and related personal service occupations</v>
      </c>
      <c r="BP26" s="69">
        <v>2.2791720817849894</v>
      </c>
      <c r="BQ26" s="69">
        <v>2.0496556920614277</v>
      </c>
      <c r="BR26" s="69">
        <v>1.6551637185607722</v>
      </c>
      <c r="BS26" s="69">
        <v>1.6589971485196049</v>
      </c>
      <c r="BT26" s="69">
        <v>1.4270578787940884</v>
      </c>
      <c r="BU26" s="69"/>
      <c r="BV26" s="69">
        <f t="shared" si="44"/>
        <v>-0.22810583976668375</v>
      </c>
      <c r="BW26" s="69">
        <f>'RD T1'!E228</f>
        <v>0.78074420648140019</v>
      </c>
      <c r="BX26" s="69">
        <f t="shared" si="45"/>
        <v>0.55263836671471644</v>
      </c>
      <c r="BZ26" t="str">
        <f t="shared" si="46"/>
        <v>62 Leisure, travel and related personal service occupations</v>
      </c>
      <c r="CA26" s="69">
        <v>1.3275050213017545</v>
      </c>
      <c r="CB26" s="69">
        <v>1.1973052790257632</v>
      </c>
      <c r="CC26" s="69">
        <v>1.0139704326860834</v>
      </c>
      <c r="CD26" s="69">
        <v>0.94411841339452218</v>
      </c>
      <c r="CE26" s="69">
        <v>0.62712082781760325</v>
      </c>
      <c r="CF26" s="69"/>
      <c r="CG26" s="69">
        <f t="shared" si="47"/>
        <v>-0.38684960486848019</v>
      </c>
      <c r="CH26" s="69">
        <f>'RD T1'!E257</f>
        <v>0.36342165525742398</v>
      </c>
      <c r="CI26" s="69">
        <f t="shared" si="48"/>
        <v>-2.3427949611056209E-2</v>
      </c>
      <c r="CK26" t="str">
        <f t="shared" si="49"/>
        <v>62 Leisure, travel and related personal service occupations</v>
      </c>
      <c r="CL26" s="69">
        <v>0.71778682443705988</v>
      </c>
      <c r="CM26" s="69">
        <v>0.53123328253438973</v>
      </c>
      <c r="CN26" s="69">
        <v>0.53061539518639134</v>
      </c>
      <c r="CO26" s="69">
        <v>0.33279849283670937</v>
      </c>
      <c r="CP26" s="69">
        <v>0.22287590651693315</v>
      </c>
      <c r="CQ26" s="69"/>
      <c r="CR26" s="69">
        <f t="shared" si="50"/>
        <v>-0.30773948866945822</v>
      </c>
      <c r="CS26" s="69">
        <f>'RD T1'!E286</f>
        <v>0.10186299456444163</v>
      </c>
      <c r="CT26" s="69">
        <f t="shared" si="51"/>
        <v>-0.20587649410501657</v>
      </c>
    </row>
    <row r="27" spans="1:98" x14ac:dyDescent="0.2">
      <c r="A27" s="10" t="str">
        <f>name!D23</f>
        <v>63 Community and civil enforcement occupations</v>
      </c>
      <c r="B27" s="69">
        <v>7.1802101226766421E-4</v>
      </c>
      <c r="C27" s="69">
        <v>1.1565826957436168E-3</v>
      </c>
      <c r="D27" s="69">
        <v>9.2242896568675516E-4</v>
      </c>
      <c r="E27" s="69">
        <v>1.4240369609243471E-3</v>
      </c>
      <c r="F27" s="69">
        <v>2.2968854912068801E-3</v>
      </c>
      <c r="G27" s="11"/>
      <c r="H27" s="69">
        <f t="shared" si="26"/>
        <v>1.3744565255201248E-3</v>
      </c>
      <c r="I27" s="69">
        <f>'RD T1'!E55</f>
        <v>8.9097350946481786E-4</v>
      </c>
      <c r="J27" s="69">
        <f t="shared" si="27"/>
        <v>2.2654300349849426E-3</v>
      </c>
      <c r="L27" t="str">
        <f t="shared" si="28"/>
        <v>63 Community and civil enforcement occupations</v>
      </c>
      <c r="M27" s="69">
        <v>1.0280542217259648E-2</v>
      </c>
      <c r="N27" s="69">
        <v>1.2180420989904591E-2</v>
      </c>
      <c r="O27" s="69">
        <v>1.2716058267493608E-2</v>
      </c>
      <c r="P27" s="69">
        <v>1.4946315921153655E-2</v>
      </c>
      <c r="Q27" s="69">
        <v>2.5148247682296981E-2</v>
      </c>
      <c r="R27" s="11"/>
      <c r="S27" s="69">
        <f t="shared" si="29"/>
        <v>1.2432189414803374E-2</v>
      </c>
      <c r="T27" s="69">
        <f>'RD T1'!E84</f>
        <v>9.4023352225376979E-3</v>
      </c>
      <c r="U27" s="69">
        <f t="shared" si="30"/>
        <v>2.183452463734107E-2</v>
      </c>
      <c r="W27" t="str">
        <f t="shared" si="31"/>
        <v>63 Community and civil enforcement occupations</v>
      </c>
      <c r="X27" s="69">
        <v>5.2602737125530492E-2</v>
      </c>
      <c r="Y27" s="69">
        <v>4.8338278792246697E-2</v>
      </c>
      <c r="Z27" s="69">
        <v>5.6998076342824951E-2</v>
      </c>
      <c r="AA27" s="69">
        <v>6.4641972385233892E-2</v>
      </c>
      <c r="AB27" s="69">
        <v>8.3225320436685332E-2</v>
      </c>
      <c r="AC27" s="69"/>
      <c r="AD27" s="69">
        <f t="shared" si="32"/>
        <v>2.6227244093860382E-2</v>
      </c>
      <c r="AE27" s="69">
        <f>'RD T1'!E113</f>
        <v>4.6697966992092901E-2</v>
      </c>
      <c r="AF27" s="69">
        <f t="shared" si="33"/>
        <v>7.292521108595329E-2</v>
      </c>
      <c r="AH27" t="str">
        <f t="shared" si="34"/>
        <v>63 Community and civil enforcement occupations</v>
      </c>
      <c r="AI27" s="69">
        <v>1.4694777678992512E-2</v>
      </c>
      <c r="AJ27" s="69">
        <v>1.2456232246674949E-2</v>
      </c>
      <c r="AK27" s="69">
        <v>1.6732775407270542E-2</v>
      </c>
      <c r="AL27" s="69">
        <v>1.5937627964037821E-2</v>
      </c>
      <c r="AM27" s="69">
        <v>2.0979496940807328E-2</v>
      </c>
      <c r="AN27" s="69"/>
      <c r="AO27" s="69">
        <f t="shared" si="35"/>
        <v>4.2467215335367861E-3</v>
      </c>
      <c r="AP27" s="69">
        <f>'RD T1'!E142</f>
        <v>1.0469338257730521E-2</v>
      </c>
      <c r="AQ27" s="69">
        <f t="shared" si="36"/>
        <v>1.4716059791267307E-2</v>
      </c>
      <c r="AS27" t="str">
        <f t="shared" si="37"/>
        <v>63 Community and civil enforcement occupations</v>
      </c>
      <c r="AT27" s="69">
        <v>1.5843700462897802E-2</v>
      </c>
      <c r="AU27" s="69">
        <v>1.3038315703294247E-2</v>
      </c>
      <c r="AV27" s="69">
        <v>1.7120143944923793E-2</v>
      </c>
      <c r="AW27" s="69">
        <v>1.4476992090515894E-2</v>
      </c>
      <c r="AX27" s="69">
        <v>1.6450091320292959E-2</v>
      </c>
      <c r="AY27" s="69"/>
      <c r="AZ27" s="69">
        <f t="shared" si="38"/>
        <v>-6.7005262463083401E-4</v>
      </c>
      <c r="BA27" s="69">
        <f>'RD T1'!E171</f>
        <v>9.7941324852347245E-3</v>
      </c>
      <c r="BB27" s="69">
        <f t="shared" si="39"/>
        <v>9.1240798606038905E-3</v>
      </c>
      <c r="BD27" t="str">
        <f t="shared" si="40"/>
        <v>63 Community and civil enforcement occupations</v>
      </c>
      <c r="BE27" s="69">
        <v>5.2645058392544276E-2</v>
      </c>
      <c r="BF27" s="69">
        <v>3.8954913244073304E-2</v>
      </c>
      <c r="BG27" s="69">
        <v>5.4385726857202485E-2</v>
      </c>
      <c r="BH27" s="69">
        <v>3.8266288274845829E-2</v>
      </c>
      <c r="BI27" s="69">
        <v>4.3486066349032133E-2</v>
      </c>
      <c r="BJ27" s="69"/>
      <c r="BK27" s="69">
        <f t="shared" si="41"/>
        <v>-1.0899660508170352E-2</v>
      </c>
      <c r="BL27" s="69">
        <f>'RD T1'!E200</f>
        <v>1.5253817994794514E-2</v>
      </c>
      <c r="BM27" s="69">
        <f t="shared" si="42"/>
        <v>4.354157486624162E-3</v>
      </c>
      <c r="BO27" t="str">
        <f t="shared" si="43"/>
        <v>63 Community and civil enforcement occupations</v>
      </c>
      <c r="BP27" s="69">
        <v>8.2125551186756129E-2</v>
      </c>
      <c r="BQ27" s="69">
        <v>7.3841124083005069E-2</v>
      </c>
      <c r="BR27" s="69">
        <v>8.6392273216022317E-2</v>
      </c>
      <c r="BS27" s="69">
        <v>7.1629549194983391E-2</v>
      </c>
      <c r="BT27" s="69">
        <v>7.4601408413573642E-2</v>
      </c>
      <c r="BU27" s="69"/>
      <c r="BV27" s="69">
        <f t="shared" si="44"/>
        <v>-1.1790864802448675E-2</v>
      </c>
      <c r="BW27" s="69">
        <f>'RD T1'!E229</f>
        <v>3.3566190682933233E-2</v>
      </c>
      <c r="BX27" s="69">
        <f t="shared" si="45"/>
        <v>2.1775325880484558E-2</v>
      </c>
      <c r="BZ27" t="str">
        <f t="shared" si="46"/>
        <v>63 Community and civil enforcement occupations</v>
      </c>
      <c r="CA27" s="69">
        <v>6.6627560288672186E-2</v>
      </c>
      <c r="CB27" s="69">
        <v>5.7363443393847899E-2</v>
      </c>
      <c r="CC27" s="69">
        <v>6.9552090214965487E-2</v>
      </c>
      <c r="CD27" s="69">
        <v>5.3615306848798672E-2</v>
      </c>
      <c r="CE27" s="69">
        <v>4.2290416576288882E-2</v>
      </c>
      <c r="CF27" s="69"/>
      <c r="CG27" s="69">
        <f t="shared" si="47"/>
        <v>-2.7261673638676605E-2</v>
      </c>
      <c r="CH27" s="69">
        <f>'RD T1'!E258</f>
        <v>2.1002810126651981E-2</v>
      </c>
      <c r="CI27" s="69">
        <f t="shared" si="48"/>
        <v>-6.258863512024624E-3</v>
      </c>
      <c r="CK27" t="str">
        <f t="shared" si="49"/>
        <v>63 Community and civil enforcement occupations</v>
      </c>
      <c r="CL27" s="69">
        <v>3.4555612129778694E-2</v>
      </c>
      <c r="CM27" s="69">
        <v>2.1861081959308318E-2</v>
      </c>
      <c r="CN27" s="69">
        <v>3.2799042944056229E-2</v>
      </c>
      <c r="CO27" s="69">
        <v>1.3122814455772973E-2</v>
      </c>
      <c r="CP27" s="69">
        <v>7.5431384768136784E-3</v>
      </c>
      <c r="CQ27" s="69"/>
      <c r="CR27" s="69">
        <f t="shared" si="50"/>
        <v>-2.5255904467242553E-2</v>
      </c>
      <c r="CS27" s="69">
        <f>'RD T1'!E287</f>
        <v>3.566848658672715E-3</v>
      </c>
      <c r="CT27" s="69">
        <f t="shared" si="51"/>
        <v>-2.1689055808569838E-2</v>
      </c>
    </row>
    <row r="28" spans="1:98" x14ac:dyDescent="0.2">
      <c r="A28" s="10" t="str">
        <f>name!D24</f>
        <v>71 Sales occupations</v>
      </c>
      <c r="B28" s="69">
        <v>3.7044749412386009E-2</v>
      </c>
      <c r="C28" s="69">
        <v>4.6850431845598353E-2</v>
      </c>
      <c r="D28" s="69">
        <v>4.1003768616440305E-2</v>
      </c>
      <c r="E28" s="69">
        <v>4.9289754775814612E-2</v>
      </c>
      <c r="F28" s="69">
        <v>7.367646794928813E-2</v>
      </c>
      <c r="G28" s="11"/>
      <c r="H28" s="69">
        <f t="shared" si="26"/>
        <v>3.2672699332847825E-2</v>
      </c>
      <c r="I28" s="69">
        <f>'RD T1'!E56</f>
        <v>2.495201897656911E-2</v>
      </c>
      <c r="J28" s="69">
        <f t="shared" si="27"/>
        <v>5.7624718309416935E-2</v>
      </c>
      <c r="L28" t="str">
        <f t="shared" si="28"/>
        <v>71 Sales occupations</v>
      </c>
      <c r="M28" s="69">
        <v>0.52864438801846503</v>
      </c>
      <c r="N28" s="69">
        <v>0.69242503141008804</v>
      </c>
      <c r="O28" s="69">
        <v>0.68386975952541118</v>
      </c>
      <c r="P28" s="69">
        <v>0.88634894518922125</v>
      </c>
      <c r="Q28" s="69">
        <v>1.5208878573017635</v>
      </c>
      <c r="R28" s="11"/>
      <c r="S28" s="69">
        <f t="shared" si="29"/>
        <v>0.83701809777635228</v>
      </c>
      <c r="T28" s="69">
        <f>'RD T1'!E85</f>
        <v>0.47783124527874304</v>
      </c>
      <c r="U28" s="69">
        <f t="shared" si="30"/>
        <v>1.3148493430550954</v>
      </c>
      <c r="W28" t="str">
        <f t="shared" si="31"/>
        <v>71 Sales occupations</v>
      </c>
      <c r="X28" s="69">
        <v>2.3912169099729876</v>
      </c>
      <c r="Y28" s="69">
        <v>2.2983178585511501</v>
      </c>
      <c r="Z28" s="69">
        <v>2.6198288296677452</v>
      </c>
      <c r="AA28" s="69">
        <v>2.8291765318517528</v>
      </c>
      <c r="AB28" s="69">
        <v>3.7097246909283528</v>
      </c>
      <c r="AC28" s="69"/>
      <c r="AD28" s="69">
        <f t="shared" si="32"/>
        <v>1.0898958612606076</v>
      </c>
      <c r="AE28" s="69">
        <f>'RD T1'!E114</f>
        <v>1.6597992635052881</v>
      </c>
      <c r="AF28" s="69">
        <f t="shared" si="33"/>
        <v>2.7496951247658954</v>
      </c>
      <c r="AH28" t="str">
        <f t="shared" si="34"/>
        <v>71 Sales occupations</v>
      </c>
      <c r="AI28" s="69">
        <v>0.82008846543112812</v>
      </c>
      <c r="AJ28" s="69">
        <v>0.76028613277355461</v>
      </c>
      <c r="AK28" s="69">
        <v>0.8869739038367751</v>
      </c>
      <c r="AL28" s="69">
        <v>0.89815689723141245</v>
      </c>
      <c r="AM28" s="69">
        <v>1.1442143444227919</v>
      </c>
      <c r="AN28" s="69"/>
      <c r="AO28" s="69">
        <f t="shared" si="35"/>
        <v>0.25724044058601681</v>
      </c>
      <c r="AP28" s="69">
        <f>'RD T1'!E143</f>
        <v>0.52725306184738086</v>
      </c>
      <c r="AQ28" s="69">
        <f t="shared" si="36"/>
        <v>0.78449350243339766</v>
      </c>
      <c r="AS28" t="str">
        <f t="shared" si="37"/>
        <v>71 Sales occupations</v>
      </c>
      <c r="AT28" s="69">
        <v>0.73044489602892737</v>
      </c>
      <c r="AU28" s="69">
        <v>0.66160872072305166</v>
      </c>
      <c r="AV28" s="69">
        <v>0.73568017291821408</v>
      </c>
      <c r="AW28" s="69">
        <v>0.72330852722584749</v>
      </c>
      <c r="AX28" s="69">
        <v>0.89043423889286499</v>
      </c>
      <c r="AY28" s="69"/>
      <c r="AZ28" s="69">
        <f t="shared" si="38"/>
        <v>0.15475406597465091</v>
      </c>
      <c r="BA28" s="69">
        <f>'RD T1'!E172</f>
        <v>0.37020209494778922</v>
      </c>
      <c r="BB28" s="69">
        <f t="shared" si="39"/>
        <v>0.52495616092244013</v>
      </c>
      <c r="BD28" t="str">
        <f t="shared" si="40"/>
        <v>71 Sales occupations</v>
      </c>
      <c r="BE28" s="69">
        <v>5.0001734720531372</v>
      </c>
      <c r="BF28" s="69">
        <v>5.1518988460367297</v>
      </c>
      <c r="BG28" s="69">
        <v>5.1467537281441311</v>
      </c>
      <c r="BH28" s="69">
        <v>5.0615062071839629</v>
      </c>
      <c r="BI28" s="69">
        <v>5.1104315327309751</v>
      </c>
      <c r="BJ28" s="69"/>
      <c r="BK28" s="69">
        <f t="shared" si="41"/>
        <v>-3.6322195413156066E-2</v>
      </c>
      <c r="BL28" s="69">
        <f>'RD T1'!E201</f>
        <v>2.2326733054847865</v>
      </c>
      <c r="BM28" s="69">
        <f t="shared" si="42"/>
        <v>2.1963511100716304</v>
      </c>
      <c r="BO28" t="str">
        <f t="shared" si="43"/>
        <v>71 Sales occupations</v>
      </c>
      <c r="BP28" s="69">
        <v>5.890801796257362</v>
      </c>
      <c r="BQ28" s="69">
        <v>5.6276626146824373</v>
      </c>
      <c r="BR28" s="69">
        <v>4.9639385322795357</v>
      </c>
      <c r="BS28" s="69">
        <v>4.7328754602802894</v>
      </c>
      <c r="BT28" s="69">
        <v>3.9291977249539651</v>
      </c>
      <c r="BU28" s="69"/>
      <c r="BV28" s="69">
        <f t="shared" si="44"/>
        <v>-1.0347408073255706</v>
      </c>
      <c r="BW28" s="69">
        <f>'RD T1'!E230</f>
        <v>2.1433823659049493</v>
      </c>
      <c r="BX28" s="69">
        <f t="shared" si="45"/>
        <v>1.1086415585793787</v>
      </c>
      <c r="BZ28" t="str">
        <f t="shared" si="46"/>
        <v>71 Sales occupations</v>
      </c>
      <c r="CA28" s="69">
        <v>3.8026516623971194</v>
      </c>
      <c r="CB28" s="69">
        <v>3.4492426137112004</v>
      </c>
      <c r="CC28" s="69">
        <v>3.1483274157279606</v>
      </c>
      <c r="CD28" s="69">
        <v>2.4239531128783702</v>
      </c>
      <c r="CE28" s="69">
        <v>0.99990979451058315</v>
      </c>
      <c r="CF28" s="69"/>
      <c r="CG28" s="69">
        <f t="shared" si="47"/>
        <v>-2.1484176212173773</v>
      </c>
      <c r="CH28" s="69">
        <f>'RD T1'!E259</f>
        <v>0.74484123843656935</v>
      </c>
      <c r="CI28" s="69">
        <f t="shared" si="48"/>
        <v>-1.4035763827808081</v>
      </c>
      <c r="CK28" t="str">
        <f t="shared" si="49"/>
        <v>71 Sales occupations</v>
      </c>
      <c r="CL28" s="69">
        <v>2.4985794983814036</v>
      </c>
      <c r="CM28" s="69">
        <v>1.8874608124905752</v>
      </c>
      <c r="CN28" s="69">
        <v>1.9390736434200169</v>
      </c>
      <c r="CO28" s="69">
        <v>1.0298646226353871</v>
      </c>
      <c r="CP28" s="69">
        <v>0.52446651951044909</v>
      </c>
      <c r="CQ28" s="69"/>
      <c r="CR28" s="69">
        <f t="shared" si="50"/>
        <v>-1.4146071239095677</v>
      </c>
      <c r="CS28" s="69">
        <f>'RD T1'!E288</f>
        <v>0.25848275579590546</v>
      </c>
      <c r="CT28" s="69">
        <f t="shared" si="51"/>
        <v>-1.1561243681136621</v>
      </c>
    </row>
    <row r="29" spans="1:98" x14ac:dyDescent="0.2">
      <c r="A29" s="10" t="str">
        <f>name!D25</f>
        <v>72 Customer service occupations</v>
      </c>
      <c r="B29" s="69">
        <v>1.6638550330276673E-2</v>
      </c>
      <c r="C29" s="69">
        <v>2.236074514643278E-2</v>
      </c>
      <c r="D29" s="69">
        <v>2.3374191974920591E-2</v>
      </c>
      <c r="E29" s="69">
        <v>4.2554391924792469E-2</v>
      </c>
      <c r="F29" s="69">
        <v>8.0265091710267217E-2</v>
      </c>
      <c r="G29" s="11"/>
      <c r="H29" s="69">
        <f>F29-D29</f>
        <v>5.6890899735346626E-2</v>
      </c>
      <c r="I29" s="69">
        <f>'RD T1'!E57</f>
        <v>2.2378295340051143E-2</v>
      </c>
      <c r="J29" s="69">
        <f t="shared" si="27"/>
        <v>7.9269195075397772E-2</v>
      </c>
      <c r="L29" t="str">
        <f t="shared" si="28"/>
        <v>72 Customer service occupations</v>
      </c>
      <c r="M29" s="69">
        <v>0.15885269265912427</v>
      </c>
      <c r="N29" s="69">
        <v>0.23728195806379737</v>
      </c>
      <c r="O29" s="69">
        <v>0.2501335270084582</v>
      </c>
      <c r="P29" s="69">
        <v>0.41935262464743511</v>
      </c>
      <c r="Q29" s="69">
        <v>0.75275424833473592</v>
      </c>
      <c r="R29" s="11"/>
      <c r="S29" s="69">
        <f t="shared" si="29"/>
        <v>0.50262072132627766</v>
      </c>
      <c r="T29" s="69">
        <f>'RD T1'!E86</f>
        <v>0.23166831458600912</v>
      </c>
      <c r="U29" s="69">
        <f t="shared" si="30"/>
        <v>0.73428903591228678</v>
      </c>
      <c r="W29" t="str">
        <f t="shared" si="31"/>
        <v>72 Customer service occupations</v>
      </c>
      <c r="X29" s="69">
        <v>0.81754724838496229</v>
      </c>
      <c r="Y29" s="69">
        <v>0.86304347279796978</v>
      </c>
      <c r="Z29" s="69">
        <v>1.0329229643262396</v>
      </c>
      <c r="AA29" s="69">
        <v>1.4478576118788289</v>
      </c>
      <c r="AB29" s="69">
        <v>2.0326154741977063</v>
      </c>
      <c r="AC29" s="69"/>
      <c r="AD29" s="69">
        <f t="shared" si="32"/>
        <v>0.99969250987146663</v>
      </c>
      <c r="AE29" s="69">
        <f>'RD T1'!E115</f>
        <v>0.82382391308728586</v>
      </c>
      <c r="AF29" s="69">
        <f t="shared" si="33"/>
        <v>1.8235164229587526</v>
      </c>
      <c r="AH29" t="str">
        <f t="shared" si="34"/>
        <v>72 Customer service occupations</v>
      </c>
      <c r="AI29" s="69">
        <v>0.23591778635726832</v>
      </c>
      <c r="AJ29" s="69">
        <v>0.25027894723909011</v>
      </c>
      <c r="AK29" s="69">
        <v>0.314159386107074</v>
      </c>
      <c r="AL29" s="69">
        <v>0.43984123419939736</v>
      </c>
      <c r="AM29" s="69">
        <v>0.62384784595686138</v>
      </c>
      <c r="AN29" s="69"/>
      <c r="AO29" s="69">
        <f t="shared" si="35"/>
        <v>0.30968845984978738</v>
      </c>
      <c r="AP29" s="69">
        <f>'RD T1'!E144</f>
        <v>0.26087337047297232</v>
      </c>
      <c r="AQ29" s="69">
        <f t="shared" si="36"/>
        <v>0.57056183032275976</v>
      </c>
      <c r="AS29" t="str">
        <f t="shared" si="37"/>
        <v>72 Customer service occupations</v>
      </c>
      <c r="AT29" s="69">
        <v>0.44955820172328942</v>
      </c>
      <c r="AU29" s="69">
        <v>0.43944436850433655</v>
      </c>
      <c r="AV29" s="69">
        <v>0.48081840651583768</v>
      </c>
      <c r="AW29" s="69">
        <v>0.65318563825655018</v>
      </c>
      <c r="AX29" s="69">
        <v>0.80436597718176928</v>
      </c>
      <c r="AY29" s="69"/>
      <c r="AZ29" s="69">
        <f t="shared" si="38"/>
        <v>0.32354757066593159</v>
      </c>
      <c r="BA29" s="69">
        <f>'RD T1'!E173</f>
        <v>0.31976291240686883</v>
      </c>
      <c r="BB29" s="69">
        <f t="shared" si="39"/>
        <v>0.64331048307280048</v>
      </c>
      <c r="BD29" t="str">
        <f t="shared" si="40"/>
        <v>72 Customer service occupations</v>
      </c>
      <c r="BE29" s="69">
        <v>1.3160994375671853</v>
      </c>
      <c r="BF29" s="69">
        <v>1.5149944986600685</v>
      </c>
      <c r="BG29" s="69">
        <v>1.5132498563514836</v>
      </c>
      <c r="BH29" s="69">
        <v>1.9846617915791935</v>
      </c>
      <c r="BI29" s="69">
        <v>2.2786591241753635</v>
      </c>
      <c r="BJ29" s="69"/>
      <c r="BK29" s="69">
        <f t="shared" si="41"/>
        <v>0.76540926782387997</v>
      </c>
      <c r="BL29" s="69">
        <f>'RD T1'!E202</f>
        <v>0.85710492132576976</v>
      </c>
      <c r="BM29" s="69">
        <f t="shared" si="42"/>
        <v>1.6225141891496497</v>
      </c>
      <c r="BO29" t="str">
        <f t="shared" si="43"/>
        <v>72 Customer service occupations</v>
      </c>
      <c r="BP29" s="69">
        <v>1.4718104383171067</v>
      </c>
      <c r="BQ29" s="69">
        <v>1.6851267331384459</v>
      </c>
      <c r="BR29" s="69">
        <v>1.4858931425608946</v>
      </c>
      <c r="BS29" s="69">
        <v>1.9560641509328038</v>
      </c>
      <c r="BT29" s="69">
        <v>1.9232520287495927</v>
      </c>
      <c r="BU29" s="69"/>
      <c r="BV29" s="69">
        <f t="shared" si="44"/>
        <v>0.43735888618869811</v>
      </c>
      <c r="BW29" s="69">
        <f>'RD T1'!E231</f>
        <v>0.91617392787039553</v>
      </c>
      <c r="BX29" s="69">
        <f t="shared" si="45"/>
        <v>1.3535328140590936</v>
      </c>
      <c r="BZ29" t="str">
        <f t="shared" si="46"/>
        <v>72 Customer service occupations</v>
      </c>
      <c r="CA29" s="69">
        <v>0.78583486272787173</v>
      </c>
      <c r="CB29" s="69">
        <v>0.75210256588521851</v>
      </c>
      <c r="CC29" s="69">
        <v>0.73261144737153738</v>
      </c>
      <c r="CD29" s="69">
        <v>0.78985615616935423</v>
      </c>
      <c r="CE29" s="69">
        <v>0.65831533462391256</v>
      </c>
      <c r="CF29" s="69"/>
      <c r="CG29" s="69">
        <f t="shared" si="47"/>
        <v>-7.4296112747624821E-2</v>
      </c>
      <c r="CH29" s="69">
        <f>'RD T1'!E260</f>
        <v>0.25121911585626983</v>
      </c>
      <c r="CI29" s="69">
        <f t="shared" si="48"/>
        <v>0.17692300310864501</v>
      </c>
      <c r="CK29" t="str">
        <f t="shared" si="49"/>
        <v>72 Customer service occupations</v>
      </c>
      <c r="CL29" s="69">
        <v>0.34028309002984586</v>
      </c>
      <c r="CM29" s="69">
        <v>0.3530717681781777</v>
      </c>
      <c r="CN29" s="69">
        <v>0.42015171604309043</v>
      </c>
      <c r="CO29" s="69">
        <v>0.43976800931882504</v>
      </c>
      <c r="CP29" s="69">
        <v>0.42906406686984283</v>
      </c>
      <c r="CQ29" s="69"/>
      <c r="CR29" s="69">
        <f t="shared" si="50"/>
        <v>8.9123508267524021E-3</v>
      </c>
      <c r="CS29" s="69">
        <f>'RD T1'!E289</f>
        <v>0.14936653285584142</v>
      </c>
      <c r="CT29" s="69">
        <f t="shared" si="51"/>
        <v>0.15827888368259382</v>
      </c>
    </row>
    <row r="30" spans="1:98" x14ac:dyDescent="0.2">
      <c r="A30" s="10" t="str">
        <f>name!D26</f>
        <v>81 Process, plant and machine operatives</v>
      </c>
      <c r="B30" s="69">
        <v>1.6431751354643812E-2</v>
      </c>
      <c r="C30" s="69">
        <v>2.3291331610478257E-2</v>
      </c>
      <c r="D30" s="69">
        <v>2.0263811830408457E-2</v>
      </c>
      <c r="E30" s="69">
        <v>3.4063200724897907E-2</v>
      </c>
      <c r="F30" s="69">
        <v>7.6303740721012786E-2</v>
      </c>
      <c r="G30" s="11"/>
      <c r="H30" s="69">
        <f t="shared" si="26"/>
        <v>5.6039928890604329E-2</v>
      </c>
      <c r="I30" s="69">
        <f>'RD T1'!E58</f>
        <v>2.4395156417127608E-2</v>
      </c>
      <c r="J30" s="69">
        <f t="shared" si="27"/>
        <v>8.0435085307731941E-2</v>
      </c>
      <c r="L30" t="str">
        <f t="shared" si="28"/>
        <v>81 Process, plant and machine operatives</v>
      </c>
      <c r="M30" s="69">
        <v>0.14955981089634529</v>
      </c>
      <c r="N30" s="69">
        <v>0.22958528697796343</v>
      </c>
      <c r="O30" s="69">
        <v>0.20333816884730738</v>
      </c>
      <c r="P30" s="69">
        <v>0.36496596594186503</v>
      </c>
      <c r="Q30" s="69">
        <v>0.71816233000104757</v>
      </c>
      <c r="R30" s="11"/>
      <c r="S30" s="69">
        <f t="shared" si="29"/>
        <v>0.51482416115374019</v>
      </c>
      <c r="T30" s="69">
        <f>'RD T1'!E87</f>
        <v>0.22018572914568757</v>
      </c>
      <c r="U30" s="69">
        <f t="shared" si="30"/>
        <v>0.73500989029942776</v>
      </c>
      <c r="W30" t="str">
        <f t="shared" si="31"/>
        <v>81 Process, plant and machine operatives</v>
      </c>
      <c r="X30" s="69">
        <v>0.45630398618798401</v>
      </c>
      <c r="Y30" s="69">
        <v>0.46571672870060876</v>
      </c>
      <c r="Z30" s="69">
        <v>0.45437076287383987</v>
      </c>
      <c r="AA30" s="69">
        <v>0.74230435292367181</v>
      </c>
      <c r="AB30" s="69">
        <v>1.2566200595216293</v>
      </c>
      <c r="AC30" s="69"/>
      <c r="AD30" s="69">
        <f t="shared" si="32"/>
        <v>0.80224929664778943</v>
      </c>
      <c r="AE30" s="69">
        <f>'RD T1'!E116</f>
        <v>0.46970631181299582</v>
      </c>
      <c r="AF30" s="69">
        <f t="shared" si="33"/>
        <v>1.2719556084607853</v>
      </c>
      <c r="AH30" t="str">
        <f t="shared" si="34"/>
        <v>81 Process, plant and machine operatives</v>
      </c>
      <c r="AI30" s="69">
        <v>0.20179658196403868</v>
      </c>
      <c r="AJ30" s="69">
        <v>0.20623822027597141</v>
      </c>
      <c r="AK30" s="69">
        <v>0.19767041793598675</v>
      </c>
      <c r="AL30" s="69">
        <v>0.30125034447430959</v>
      </c>
      <c r="AM30" s="69">
        <v>0.42476732698431052</v>
      </c>
      <c r="AN30" s="69"/>
      <c r="AO30" s="69">
        <f t="shared" si="35"/>
        <v>0.22709690904832378</v>
      </c>
      <c r="AP30" s="69">
        <f>'RD T1'!E145</f>
        <v>0.15440007999041855</v>
      </c>
      <c r="AQ30" s="69">
        <f t="shared" si="36"/>
        <v>0.3814969890387423</v>
      </c>
      <c r="AS30" t="str">
        <f t="shared" si="37"/>
        <v>81 Process, plant and machine operatives</v>
      </c>
      <c r="AT30" s="69">
        <v>0.49406064408576378</v>
      </c>
      <c r="AU30" s="69">
        <v>0.46499439126082293</v>
      </c>
      <c r="AV30" s="69">
        <v>0.43356059318888035</v>
      </c>
      <c r="AW30" s="69">
        <v>0.63727502581142037</v>
      </c>
      <c r="AX30" s="69">
        <v>0.86814206235957814</v>
      </c>
      <c r="AY30" s="69"/>
      <c r="AZ30" s="69">
        <f t="shared" si="38"/>
        <v>0.43458146917069779</v>
      </c>
      <c r="BA30" s="69">
        <f>'RD T1'!E174</f>
        <v>0.33214031293699264</v>
      </c>
      <c r="BB30" s="69">
        <f t="shared" si="39"/>
        <v>0.76672178210769037</v>
      </c>
      <c r="BD30" t="str">
        <f t="shared" si="40"/>
        <v>81 Process, plant and machine operatives</v>
      </c>
      <c r="BE30" s="69">
        <v>2.8969990656305602</v>
      </c>
      <c r="BF30" s="69">
        <v>3.3309316273899481</v>
      </c>
      <c r="BG30" s="69">
        <v>2.8997775045685534</v>
      </c>
      <c r="BH30" s="69">
        <v>4.068605122219096</v>
      </c>
      <c r="BI30" s="69">
        <v>4.7972931879014942</v>
      </c>
      <c r="BJ30" s="69"/>
      <c r="BK30" s="69">
        <f t="shared" si="41"/>
        <v>1.8975156833329407</v>
      </c>
      <c r="BL30" s="69">
        <f>'RD T1'!E203</f>
        <v>1.5626590914567648</v>
      </c>
      <c r="BM30" s="69">
        <f t="shared" si="42"/>
        <v>3.4601747747897056</v>
      </c>
      <c r="BO30" t="str">
        <f t="shared" si="43"/>
        <v>81 Process, plant and machine operatives</v>
      </c>
      <c r="BP30" s="69">
        <v>4.2629952754015399</v>
      </c>
      <c r="BQ30" s="69">
        <v>4.7601638347920536</v>
      </c>
      <c r="BR30" s="69">
        <v>3.900893669320078</v>
      </c>
      <c r="BS30" s="69">
        <v>5.4156189617261399</v>
      </c>
      <c r="BT30" s="69">
        <v>5.4419853181040843</v>
      </c>
      <c r="BU30" s="69"/>
      <c r="BV30" s="69">
        <f t="shared" si="44"/>
        <v>1.5410916487840063</v>
      </c>
      <c r="BW30" s="69">
        <f>'RD T1'!E232</f>
        <v>2.2036051769835359</v>
      </c>
      <c r="BX30" s="69">
        <f t="shared" si="45"/>
        <v>3.7446968257675421</v>
      </c>
      <c r="BZ30" t="str">
        <f t="shared" si="46"/>
        <v>81 Process, plant and machine operatives</v>
      </c>
      <c r="CA30" s="69">
        <v>3.6879542197241668</v>
      </c>
      <c r="CB30" s="69">
        <v>3.485045192067032</v>
      </c>
      <c r="CC30" s="69">
        <v>3.0296714209585094</v>
      </c>
      <c r="CD30" s="69">
        <v>3.2312047291717638</v>
      </c>
      <c r="CE30" s="69">
        <v>1.5781001568339643</v>
      </c>
      <c r="CF30" s="69"/>
      <c r="CG30" s="69">
        <f t="shared" si="47"/>
        <v>-1.4515712641245451</v>
      </c>
      <c r="CH30" s="69">
        <f>'RD T1'!E261</f>
        <v>0.9953492822359804</v>
      </c>
      <c r="CI30" s="69">
        <f t="shared" si="48"/>
        <v>-0.45622198188856466</v>
      </c>
      <c r="CK30" t="str">
        <f t="shared" si="49"/>
        <v>81 Process, plant and machine operatives</v>
      </c>
      <c r="CL30" s="69">
        <v>2.8016820414442298</v>
      </c>
      <c r="CM30" s="69">
        <v>2.0765210651647665</v>
      </c>
      <c r="CN30" s="69">
        <v>1.8782021237310087</v>
      </c>
      <c r="CO30" s="69">
        <v>0.86771648766175724</v>
      </c>
      <c r="CP30" s="69">
        <v>0.32346754912714076</v>
      </c>
      <c r="CQ30" s="69"/>
      <c r="CR30" s="69">
        <f t="shared" si="50"/>
        <v>-1.5547345746038679</v>
      </c>
      <c r="CS30" s="69">
        <f>'RD T1'!E290</f>
        <v>0.20486463810502334</v>
      </c>
      <c r="CT30" s="69">
        <f t="shared" si="51"/>
        <v>-1.3498699364988445</v>
      </c>
    </row>
    <row r="31" spans="1:98" x14ac:dyDescent="0.2">
      <c r="A31" s="10" t="str">
        <f>name!D27</f>
        <v>82 Transport and mobile machine drivers and operatives</v>
      </c>
      <c r="B31" s="69">
        <v>2.1013130587504085E-2</v>
      </c>
      <c r="C31" s="69">
        <v>3.3885152808648261E-2</v>
      </c>
      <c r="D31" s="69">
        <v>2.5163429464854753E-2</v>
      </c>
      <c r="E31" s="69">
        <v>4.3732576562707431E-2</v>
      </c>
      <c r="F31" s="69">
        <v>7.988198854236353E-2</v>
      </c>
      <c r="G31" s="11"/>
      <c r="H31" s="69">
        <f t="shared" si="26"/>
        <v>5.4718559077508777E-2</v>
      </c>
      <c r="I31" s="69">
        <f>'RD T1'!E59</f>
        <v>3.1714195922111943E-2</v>
      </c>
      <c r="J31" s="69">
        <f t="shared" si="27"/>
        <v>8.643275499962072E-2</v>
      </c>
      <c r="L31" t="str">
        <f t="shared" si="28"/>
        <v>82 Transport and mobile machine drivers and operatives</v>
      </c>
      <c r="M31" s="69">
        <v>0.14107637272553375</v>
      </c>
      <c r="N31" s="69">
        <v>0.208270876449173</v>
      </c>
      <c r="O31" s="69">
        <v>0.16440901805996488</v>
      </c>
      <c r="P31" s="69">
        <v>0.26273400633006927</v>
      </c>
      <c r="Q31" s="69">
        <v>0.48021429578406877</v>
      </c>
      <c r="R31" s="11"/>
      <c r="S31" s="69">
        <f t="shared" si="29"/>
        <v>0.31580527772410388</v>
      </c>
      <c r="T31" s="69">
        <f>'RD T1'!E88</f>
        <v>0.18805401896840426</v>
      </c>
      <c r="U31" s="69">
        <f t="shared" si="30"/>
        <v>0.50385929669250817</v>
      </c>
      <c r="W31" t="str">
        <f t="shared" si="31"/>
        <v>82 Transport and mobile machine drivers and operatives</v>
      </c>
      <c r="X31" s="69">
        <v>0.5095980704273011</v>
      </c>
      <c r="Y31" s="69">
        <v>0.59785475685396383</v>
      </c>
      <c r="Z31" s="69">
        <v>0.5758528464768442</v>
      </c>
      <c r="AA31" s="69">
        <v>0.76796435213156566</v>
      </c>
      <c r="AB31" s="69">
        <v>1.1809472468598257</v>
      </c>
      <c r="AC31" s="69"/>
      <c r="AD31" s="69">
        <f t="shared" si="32"/>
        <v>0.60509440038298146</v>
      </c>
      <c r="AE31" s="69">
        <f>'RD T1'!E117</f>
        <v>0.57416875631515907</v>
      </c>
      <c r="AF31" s="69">
        <f t="shared" si="33"/>
        <v>1.1792631566981404</v>
      </c>
      <c r="AH31" t="str">
        <f t="shared" si="34"/>
        <v>82 Transport and mobile machine drivers and operatives</v>
      </c>
      <c r="AI31" s="69">
        <v>0.24820447793262834</v>
      </c>
      <c r="AJ31" s="69">
        <v>0.27934855769762212</v>
      </c>
      <c r="AK31" s="69">
        <v>0.25935772359934589</v>
      </c>
      <c r="AL31" s="69">
        <v>0.33685495569409812</v>
      </c>
      <c r="AM31" s="69">
        <v>0.44006755115787904</v>
      </c>
      <c r="AN31" s="69"/>
      <c r="AO31" s="69">
        <f t="shared" si="35"/>
        <v>0.18070982755853315</v>
      </c>
      <c r="AP31" s="69">
        <f>'RD T1'!E146</f>
        <v>0.2280142356122577</v>
      </c>
      <c r="AQ31" s="69">
        <f t="shared" si="36"/>
        <v>0.40872406317079085</v>
      </c>
      <c r="AS31" t="str">
        <f t="shared" si="37"/>
        <v>82 Transport and mobile machine drivers and operatives</v>
      </c>
      <c r="AT31" s="69">
        <v>0.44040708140323576</v>
      </c>
      <c r="AU31" s="69">
        <v>0.46559307017407164</v>
      </c>
      <c r="AV31" s="69">
        <v>0.43098435495050574</v>
      </c>
      <c r="AW31" s="69">
        <v>0.54098701981745589</v>
      </c>
      <c r="AX31" s="69">
        <v>0.68482053944759014</v>
      </c>
      <c r="AY31" s="69"/>
      <c r="AZ31" s="69">
        <f t="shared" si="38"/>
        <v>0.25383618449708439</v>
      </c>
      <c r="BA31" s="69">
        <f>'RD T1'!E175</f>
        <v>0.37140661477415943</v>
      </c>
      <c r="BB31" s="69">
        <f t="shared" si="39"/>
        <v>0.62524279927124382</v>
      </c>
      <c r="BD31" t="str">
        <f t="shared" si="40"/>
        <v>82 Transport and mobile machine drivers and operatives</v>
      </c>
      <c r="BE31" s="69">
        <v>2.192546118508679</v>
      </c>
      <c r="BF31" s="69">
        <v>2.671337796185</v>
      </c>
      <c r="BG31" s="69">
        <v>2.3858733427919749</v>
      </c>
      <c r="BH31" s="69">
        <v>2.9391574668714346</v>
      </c>
      <c r="BI31" s="69">
        <v>3.48795866367684</v>
      </c>
      <c r="BJ31" s="69"/>
      <c r="BK31" s="69">
        <f t="shared" si="41"/>
        <v>1.1020853208848651</v>
      </c>
      <c r="BL31" s="69">
        <f>'RD T1'!E204</f>
        <v>1.562699318612716</v>
      </c>
      <c r="BM31" s="69">
        <f t="shared" si="42"/>
        <v>2.6647846394975812</v>
      </c>
      <c r="BO31" t="str">
        <f t="shared" si="43"/>
        <v>82 Transport and mobile machine drivers and operatives</v>
      </c>
      <c r="BP31" s="69">
        <v>3.7986204968038675</v>
      </c>
      <c r="BQ31" s="69">
        <v>4.4993723446195313</v>
      </c>
      <c r="BR31" s="69">
        <v>3.7149882737939866</v>
      </c>
      <c r="BS31" s="69">
        <v>4.6578440398901932</v>
      </c>
      <c r="BT31" s="69">
        <v>4.979914911372064</v>
      </c>
      <c r="BU31" s="69"/>
      <c r="BV31" s="69">
        <f t="shared" si="44"/>
        <v>1.2649266375780774</v>
      </c>
      <c r="BW31" s="69">
        <f>'RD T1'!E233</f>
        <v>2.6632024354049104</v>
      </c>
      <c r="BX31" s="69">
        <f t="shared" si="45"/>
        <v>3.9281290729829879</v>
      </c>
      <c r="BZ31" t="str">
        <f t="shared" si="46"/>
        <v>82 Transport and mobile machine drivers and operatives</v>
      </c>
      <c r="CA31" s="69">
        <v>3.6789370934959447</v>
      </c>
      <c r="CB31" s="69">
        <v>3.5625751379175972</v>
      </c>
      <c r="CC31" s="69">
        <v>3.1438513360046971</v>
      </c>
      <c r="CD31" s="69">
        <v>2.9454948491224333</v>
      </c>
      <c r="CE31" s="69">
        <v>2.2928340753415508</v>
      </c>
      <c r="CF31" s="69"/>
      <c r="CG31" s="69">
        <f t="shared" si="47"/>
        <v>-0.85101726066314631</v>
      </c>
      <c r="CH31" s="69">
        <f>'RD T1'!E262</f>
        <v>1.2778050754922914</v>
      </c>
      <c r="CI31" s="69">
        <f t="shared" si="48"/>
        <v>0.42678781482914507</v>
      </c>
      <c r="CK31" t="str">
        <f t="shared" si="49"/>
        <v>82 Transport and mobile machine drivers and operatives</v>
      </c>
      <c r="CL31" s="69">
        <v>2.3405179625481218</v>
      </c>
      <c r="CM31" s="69">
        <v>2.4401804162400831</v>
      </c>
      <c r="CN31" s="69">
        <v>2.2287857539889844</v>
      </c>
      <c r="CO31" s="69">
        <v>1.4985532932022774</v>
      </c>
      <c r="CP31" s="69">
        <v>0.73572627602945584</v>
      </c>
      <c r="CQ31" s="69"/>
      <c r="CR31" s="69">
        <f t="shared" si="50"/>
        <v>-1.4930594779595285</v>
      </c>
      <c r="CS31" s="69">
        <f>'RD T1'!E291</f>
        <v>0.5441689993165375</v>
      </c>
      <c r="CT31" s="69">
        <f t="shared" si="51"/>
        <v>-0.94889047864299103</v>
      </c>
    </row>
    <row r="32" spans="1:98" x14ac:dyDescent="0.2">
      <c r="A32" s="10" t="str">
        <f>name!D28</f>
        <v>91 Elementary trades and related occupations</v>
      </c>
      <c r="B32" s="69">
        <v>2.3944891790943573E-4</v>
      </c>
      <c r="C32" s="69">
        <v>2.3704692789254533E-4</v>
      </c>
      <c r="D32" s="69">
        <v>1.8554353227086967E-4</v>
      </c>
      <c r="E32" s="69">
        <v>2.2734137228394336E-4</v>
      </c>
      <c r="F32" s="69">
        <v>3.8769839198004029E-4</v>
      </c>
      <c r="G32" s="11"/>
      <c r="H32" s="69">
        <f t="shared" si="26"/>
        <v>2.0215485970917062E-4</v>
      </c>
      <c r="I32" s="69">
        <f>'RD T1'!E60</f>
        <v>1.6206379632845204E-4</v>
      </c>
      <c r="J32" s="69">
        <f t="shared" si="27"/>
        <v>3.6421865603762269E-4</v>
      </c>
      <c r="L32" t="str">
        <f t="shared" si="28"/>
        <v>91 Elementary trades and related occupations</v>
      </c>
      <c r="M32" s="69">
        <v>8.7367986804403872E-2</v>
      </c>
      <c r="N32" s="69">
        <v>0.10813425913775875</v>
      </c>
      <c r="O32" s="69">
        <v>6.936322658911015E-2</v>
      </c>
      <c r="P32" s="69">
        <v>9.7654638740247338E-2</v>
      </c>
      <c r="Q32" s="69">
        <v>0.18525861283933578</v>
      </c>
      <c r="R32" s="11"/>
      <c r="S32" s="69">
        <f t="shared" si="29"/>
        <v>0.11589538625022563</v>
      </c>
      <c r="T32" s="69">
        <f>'RD T1'!E89</f>
        <v>6.1935437277140154E-2</v>
      </c>
      <c r="U32" s="69">
        <f t="shared" si="30"/>
        <v>0.17783082352736579</v>
      </c>
      <c r="W32" t="str">
        <f t="shared" si="31"/>
        <v>91 Elementary trades and related occupations</v>
      </c>
      <c r="X32" s="69">
        <v>0.3130589599883043</v>
      </c>
      <c r="Y32" s="69">
        <v>0.27028555860135395</v>
      </c>
      <c r="Z32" s="69">
        <v>0.23471891473169662</v>
      </c>
      <c r="AA32" s="69">
        <v>0.24559856589991014</v>
      </c>
      <c r="AB32" s="69">
        <v>0.29971668120847977</v>
      </c>
      <c r="AC32" s="69"/>
      <c r="AD32" s="69">
        <f t="shared" si="32"/>
        <v>6.4997766476783153E-2</v>
      </c>
      <c r="AE32" s="69">
        <f>'RD T1'!E118</f>
        <v>0.16688235912180388</v>
      </c>
      <c r="AF32" s="69">
        <f t="shared" si="33"/>
        <v>0.23188012559858703</v>
      </c>
      <c r="AH32" t="str">
        <f t="shared" si="34"/>
        <v>91 Elementary trades and related occupations</v>
      </c>
      <c r="AI32" s="69">
        <v>0.23022996011337532</v>
      </c>
      <c r="AJ32" s="69">
        <v>0.20058907870745826</v>
      </c>
      <c r="AK32" s="69">
        <v>0.15853176870336258</v>
      </c>
      <c r="AL32" s="69">
        <v>0.16723656185794752</v>
      </c>
      <c r="AM32" s="69">
        <v>0.21425212696958459</v>
      </c>
      <c r="AN32" s="69"/>
      <c r="AO32" s="69">
        <f t="shared" si="35"/>
        <v>5.5720358266222014E-2</v>
      </c>
      <c r="AP32" s="69">
        <f>'RD T1'!E147</f>
        <v>0.11158444356613667</v>
      </c>
      <c r="AQ32" s="69">
        <f t="shared" si="36"/>
        <v>0.16730480183235868</v>
      </c>
      <c r="AS32" t="str">
        <f t="shared" si="37"/>
        <v>91 Elementary trades and related occupations</v>
      </c>
      <c r="AT32" s="69">
        <v>0.27752494836156516</v>
      </c>
      <c r="AU32" s="69">
        <v>0.24256376544580663</v>
      </c>
      <c r="AV32" s="69">
        <v>0.20689448943427602</v>
      </c>
      <c r="AW32" s="69">
        <v>0.21275842951093613</v>
      </c>
      <c r="AX32" s="69">
        <v>0.24512511709687324</v>
      </c>
      <c r="AY32" s="69"/>
      <c r="AZ32" s="69">
        <f t="shared" si="38"/>
        <v>3.8230627662597216E-2</v>
      </c>
      <c r="BA32" s="69">
        <f>'RD T1'!E176</f>
        <v>0.11926734640281736</v>
      </c>
      <c r="BB32" s="69">
        <f t="shared" si="39"/>
        <v>0.15749797406541458</v>
      </c>
      <c r="BD32" t="str">
        <f t="shared" si="40"/>
        <v>91 Elementary trades and related occupations</v>
      </c>
      <c r="BE32" s="69">
        <v>1.1052988247594981</v>
      </c>
      <c r="BF32" s="69">
        <v>1.1420644934889144</v>
      </c>
      <c r="BG32" s="69">
        <v>0.89168195549245477</v>
      </c>
      <c r="BH32" s="69">
        <v>0.90599657946370638</v>
      </c>
      <c r="BI32" s="69">
        <v>1.093904227787021</v>
      </c>
      <c r="BJ32" s="69"/>
      <c r="BK32" s="69">
        <f t="shared" si="41"/>
        <v>0.20222227229456624</v>
      </c>
      <c r="BL32" s="69">
        <f>'RD T1'!E205</f>
        <v>0.3410976162974072</v>
      </c>
      <c r="BM32" s="69">
        <f t="shared" si="42"/>
        <v>0.54331988859197344</v>
      </c>
      <c r="BO32" t="str">
        <f t="shared" si="43"/>
        <v>91 Elementary trades and related occupations</v>
      </c>
      <c r="BP32" s="69">
        <v>1.971687788761449</v>
      </c>
      <c r="BQ32" s="69">
        <v>1.911515396087907</v>
      </c>
      <c r="BR32" s="69">
        <v>1.5335670849017988</v>
      </c>
      <c r="BS32" s="69">
        <v>1.4808103684605949</v>
      </c>
      <c r="BT32" s="69">
        <v>1.4969247929376861</v>
      </c>
      <c r="BU32" s="69"/>
      <c r="BV32" s="69">
        <f t="shared" si="44"/>
        <v>-3.6642291964112728E-2</v>
      </c>
      <c r="BW32" s="69">
        <f>'RD T1'!E234</f>
        <v>0.58696150951580228</v>
      </c>
      <c r="BX32" s="69">
        <f t="shared" si="45"/>
        <v>0.55031921755168955</v>
      </c>
      <c r="BZ32" t="str">
        <f t="shared" si="46"/>
        <v>91 Elementary trades and related occupations</v>
      </c>
      <c r="CA32" s="69">
        <v>2.4878819849716103</v>
      </c>
      <c r="CB32" s="69">
        <v>2.2025360538809564</v>
      </c>
      <c r="CC32" s="69">
        <v>1.8488971633310907</v>
      </c>
      <c r="CD32" s="69">
        <v>1.4279343637107245</v>
      </c>
      <c r="CE32" s="69">
        <v>1.0827723205426714</v>
      </c>
      <c r="CF32" s="69"/>
      <c r="CG32" s="69">
        <f t="shared" si="47"/>
        <v>-0.7661248427884193</v>
      </c>
      <c r="CH32" s="69">
        <f>'RD T1'!E263</f>
        <v>0.54092675491391773</v>
      </c>
      <c r="CI32" s="69">
        <f t="shared" si="48"/>
        <v>-0.22519808787450157</v>
      </c>
      <c r="CK32" t="str">
        <f t="shared" si="49"/>
        <v>91 Elementary trades and related occupations</v>
      </c>
      <c r="CL32" s="69">
        <v>1.9771243324989773</v>
      </c>
      <c r="CM32" s="69">
        <v>1.5046662430190578</v>
      </c>
      <c r="CN32" s="69">
        <v>1.4231592943126126</v>
      </c>
      <c r="CO32" s="69">
        <v>0.86309152199317518</v>
      </c>
      <c r="CP32" s="69">
        <v>0.57522894608547193</v>
      </c>
      <c r="CQ32" s="69"/>
      <c r="CR32" s="69">
        <f t="shared" si="50"/>
        <v>-0.84793034822714064</v>
      </c>
      <c r="CS32" s="69">
        <f>'RD T1'!E292</f>
        <v>0.27440709678127001</v>
      </c>
      <c r="CT32" s="69">
        <f t="shared" si="51"/>
        <v>-0.57352325144587057</v>
      </c>
    </row>
    <row r="33" spans="1:98" x14ac:dyDescent="0.2">
      <c r="A33" s="10" t="str">
        <f>name!D29</f>
        <v>92 Elementary administration and service occupations</v>
      </c>
      <c r="B33" s="69">
        <v>1.5502660028632978E-2</v>
      </c>
      <c r="C33" s="69">
        <v>2.2723502270960733E-2</v>
      </c>
      <c r="D33" s="69">
        <v>1.9862559851169109E-2</v>
      </c>
      <c r="E33" s="69">
        <v>3.0300075799784422E-2</v>
      </c>
      <c r="F33" s="69">
        <v>5.1871733005831519E-2</v>
      </c>
      <c r="G33" s="11"/>
      <c r="H33" s="69">
        <f t="shared" ref="H33" si="52">F33-D33</f>
        <v>3.200917315466241E-2</v>
      </c>
      <c r="I33" s="69">
        <f>'RD T1'!E61</f>
        <v>1.9124386317869509E-2</v>
      </c>
      <c r="J33" s="69">
        <f t="shared" ref="J33" si="53">SUM(H33:I33)</f>
        <v>5.1133559472531918E-2</v>
      </c>
      <c r="L33" t="str">
        <f t="shared" ref="L33" si="54">A33</f>
        <v>92 Elementary administration and service occupations</v>
      </c>
      <c r="M33" s="69">
        <v>0.42263809269577435</v>
      </c>
      <c r="N33" s="69">
        <v>0.64136650870326273</v>
      </c>
      <c r="O33" s="69">
        <v>0.61560358033970275</v>
      </c>
      <c r="P33" s="69">
        <v>0.95513388790739817</v>
      </c>
      <c r="Q33" s="69">
        <v>2.0476815484009832</v>
      </c>
      <c r="R33" s="11"/>
      <c r="S33" s="69">
        <f t="shared" ref="S33" si="55">Q33-O33</f>
        <v>1.4320779680612805</v>
      </c>
      <c r="T33" s="69">
        <f>'RD T1'!E90</f>
        <v>0.68702265308829913</v>
      </c>
      <c r="U33" s="69">
        <f t="shared" ref="U33" si="56">SUM(S33:T33)</f>
        <v>2.1191006211495798</v>
      </c>
      <c r="W33" t="str">
        <f t="shared" ref="W33" si="57">A33</f>
        <v>92 Elementary administration and service occupations</v>
      </c>
      <c r="X33" s="69">
        <v>1.8354519378881995</v>
      </c>
      <c r="Y33" s="69">
        <v>1.9879841283947715</v>
      </c>
      <c r="Z33" s="69">
        <v>2.2130832847149087</v>
      </c>
      <c r="AA33" s="69">
        <v>2.7842207142775597</v>
      </c>
      <c r="AB33" s="69">
        <v>3.9682854264914615</v>
      </c>
      <c r="AC33" s="69"/>
      <c r="AD33" s="69">
        <f t="shared" ref="AD33" si="58">AB33-Z33</f>
        <v>1.7552021417765529</v>
      </c>
      <c r="AE33" s="69">
        <f>'RD T1'!E119</f>
        <v>2.0447755396353964</v>
      </c>
      <c r="AF33" s="69">
        <f t="shared" ref="AF33" si="59">SUM(AD33:AE33)</f>
        <v>3.7999776814119492</v>
      </c>
      <c r="AH33" t="str">
        <f t="shared" ref="AH33" si="60">L33</f>
        <v>92 Elementary administration and service occupations</v>
      </c>
      <c r="AI33" s="69">
        <v>0.86719647084856621</v>
      </c>
      <c r="AJ33" s="69">
        <v>0.93087784221471481</v>
      </c>
      <c r="AK33" s="69">
        <v>1.0258566476970643</v>
      </c>
      <c r="AL33" s="69">
        <v>1.2689726227933549</v>
      </c>
      <c r="AM33" s="69">
        <v>1.8964869160197877</v>
      </c>
      <c r="AN33" s="69"/>
      <c r="AO33" s="69">
        <f t="shared" ref="AO33" si="61">AM33-AK33</f>
        <v>0.87063026832272339</v>
      </c>
      <c r="AP33" s="69">
        <f>'RD T1'!E148</f>
        <v>0.87868873716839158</v>
      </c>
      <c r="AQ33" s="69">
        <f t="shared" ref="AQ33" si="62">SUM(AO33:AP33)</f>
        <v>1.749319005491115</v>
      </c>
      <c r="AS33" t="str">
        <f t="shared" ref="AS33" si="63">W33</f>
        <v>92 Elementary administration and service occupations</v>
      </c>
      <c r="AT33" s="69">
        <v>0.88722889502688074</v>
      </c>
      <c r="AU33" s="69">
        <v>0.92304456121977652</v>
      </c>
      <c r="AV33" s="69">
        <v>1.0203847843027436</v>
      </c>
      <c r="AW33" s="69">
        <v>1.260618871897434</v>
      </c>
      <c r="AX33" s="69">
        <v>1.856951251139745</v>
      </c>
      <c r="AY33" s="69"/>
      <c r="AZ33" s="69">
        <f t="shared" ref="AZ33" si="64">AX33-AV33</f>
        <v>0.83656646683700142</v>
      </c>
      <c r="BA33" s="69">
        <f>'RD T1'!E177</f>
        <v>0.88530698819076403</v>
      </c>
      <c r="BB33" s="69">
        <f t="shared" ref="BB33" si="65">SUM(AZ33:BA33)</f>
        <v>1.7218734550277655</v>
      </c>
      <c r="BD33" t="str">
        <f t="shared" ref="BD33" si="66">AH33</f>
        <v>92 Elementary administration and service occupations</v>
      </c>
      <c r="BE33" s="69">
        <v>5.0362349025728541</v>
      </c>
      <c r="BF33" s="69">
        <v>5.245221605028858</v>
      </c>
      <c r="BG33" s="69">
        <v>4.8216346086256907</v>
      </c>
      <c r="BH33" s="69">
        <v>5.0496991497113015</v>
      </c>
      <c r="BI33" s="69">
        <v>4.8610710917775233</v>
      </c>
      <c r="BJ33" s="69"/>
      <c r="BK33" s="69">
        <f t="shared" ref="BK33" si="67">BI33-BG33</f>
        <v>3.9436483151832569E-2</v>
      </c>
      <c r="BL33" s="69">
        <f>'RD T1'!E206</f>
        <v>2.4585489406829759</v>
      </c>
      <c r="BM33" s="69">
        <f t="shared" ref="BM33" si="68">SUM(BK33:BL33)</f>
        <v>2.4979854238348085</v>
      </c>
      <c r="BO33" t="str">
        <f t="shared" ref="BO33" si="69">AS33</f>
        <v>92 Elementary administration and service occupations</v>
      </c>
      <c r="BP33" s="69">
        <v>8.991555813064684</v>
      </c>
      <c r="BQ33" s="69">
        <v>10.067641054229448</v>
      </c>
      <c r="BR33" s="69">
        <v>8.2507292485584856</v>
      </c>
      <c r="BS33" s="69">
        <v>9.469523304710382</v>
      </c>
      <c r="BT33" s="69">
        <v>9.033900487065722</v>
      </c>
      <c r="BU33" s="69"/>
      <c r="BV33" s="69">
        <f t="shared" ref="BV33" si="70">BT33-BR33</f>
        <v>0.78317123850723647</v>
      </c>
      <c r="BW33" s="69">
        <f>'RD T1'!E235</f>
        <v>4.714255190081996</v>
      </c>
      <c r="BX33" s="69">
        <f t="shared" ref="BX33" si="71">SUM(BV33:BW33)</f>
        <v>5.4974264285892325</v>
      </c>
      <c r="BZ33" t="str">
        <f t="shared" ref="BZ33" si="72">BD33</f>
        <v>92 Elementary administration and service occupations</v>
      </c>
      <c r="CA33" s="69">
        <v>7.7923957563142645</v>
      </c>
      <c r="CB33" s="69">
        <v>7.8398490489383814</v>
      </c>
      <c r="CC33" s="69">
        <v>6.6900136858001202</v>
      </c>
      <c r="CD33" s="69">
        <v>6.2311847108524452</v>
      </c>
      <c r="CE33" s="69">
        <v>4.0507009762116004</v>
      </c>
      <c r="CF33" s="69"/>
      <c r="CG33" s="69">
        <f t="shared" ref="CG33" si="73">CE33-CC33</f>
        <v>-2.6393127095885198</v>
      </c>
      <c r="CH33" s="69">
        <f>'RD T1'!E264</f>
        <v>2.3043685564397798</v>
      </c>
      <c r="CI33" s="69">
        <f t="shared" ref="CI33" si="74">SUM(CG33:CH33)</f>
        <v>-0.33494415314874004</v>
      </c>
      <c r="CK33" t="str">
        <f t="shared" ref="CK33" si="75">BO33</f>
        <v>92 Elementary administration and service occupations</v>
      </c>
      <c r="CL33" s="69">
        <v>5.8571533166955936</v>
      </c>
      <c r="CM33" s="69">
        <v>4.2862974043625925</v>
      </c>
      <c r="CN33" s="69">
        <v>4.2340748478875119</v>
      </c>
      <c r="CO33" s="69">
        <v>2.6952705185896702</v>
      </c>
      <c r="CP33" s="69">
        <v>1.5919026243241141</v>
      </c>
      <c r="CQ33" s="69"/>
      <c r="CR33" s="69">
        <f t="shared" ref="CR33" si="76">CP33-CN33</f>
        <v>-2.6421722235633975</v>
      </c>
      <c r="CS33" s="69">
        <f>'RD T1'!E293</f>
        <v>0.74575407928362558</v>
      </c>
      <c r="CT33" s="69">
        <f t="shared" ref="CT33" si="77">SUM(CR33:CS33)</f>
        <v>-1.8964181442797718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3.498980025456274</v>
      </c>
      <c r="C35" s="67">
        <f t="shared" ref="C35:F35" si="78">SUM(C8:C33)</f>
        <v>5.0062834936183789</v>
      </c>
      <c r="D35" s="67">
        <f t="shared" si="78"/>
        <v>4.8630470476176795</v>
      </c>
      <c r="E35" s="67">
        <f t="shared" si="78"/>
        <v>6.296783748574339</v>
      </c>
      <c r="F35" s="67">
        <f t="shared" si="78"/>
        <v>9.3439481193803768</v>
      </c>
      <c r="G35" s="11"/>
      <c r="H35" s="67">
        <f>F35-D35</f>
        <v>4.4809010717626974</v>
      </c>
      <c r="I35" s="67">
        <f>SUM(I8:I33)</f>
        <v>3.3199959646066532</v>
      </c>
      <c r="J35" s="67">
        <f>SUM(H35:I35)</f>
        <v>7.8008970363693511</v>
      </c>
      <c r="L35" s="24" t="str">
        <f>A35</f>
        <v>All occupations</v>
      </c>
      <c r="M35" s="67">
        <f>SUM(M8:M33)</f>
        <v>23.403663335713311</v>
      </c>
      <c r="N35" s="67">
        <f t="shared" ref="N35:Q35" si="79">SUM(N8:N33)</f>
        <v>34.019683856164427</v>
      </c>
      <c r="O35" s="67">
        <f t="shared" si="79"/>
        <v>33.897105638091539</v>
      </c>
      <c r="P35" s="67">
        <f t="shared" si="79"/>
        <v>43.234696384878475</v>
      </c>
      <c r="Q35" s="67">
        <f t="shared" si="79"/>
        <v>64.779195120224131</v>
      </c>
      <c r="R35" s="11"/>
      <c r="S35" s="67">
        <f t="shared" si="29"/>
        <v>30.882089482132592</v>
      </c>
      <c r="T35" s="67">
        <f>SUM(T8:T33)</f>
        <v>23.975657048068676</v>
      </c>
      <c r="U35" s="67">
        <f>SUM(S35:T35)</f>
        <v>54.857746530201268</v>
      </c>
      <c r="W35" s="24" t="str">
        <f>A35</f>
        <v>All occupations</v>
      </c>
      <c r="X35" s="67">
        <f>SUM(X8:X33)</f>
        <v>57.141830538286882</v>
      </c>
      <c r="Y35" s="67">
        <f t="shared" ref="Y35:AB35" si="80">SUM(Y8:Y33)</f>
        <v>59.143933231940466</v>
      </c>
      <c r="Z35" s="67">
        <f t="shared" si="80"/>
        <v>65.775272333375867</v>
      </c>
      <c r="AA35" s="67">
        <f t="shared" si="80"/>
        <v>70.49159549783667</v>
      </c>
      <c r="AB35" s="67">
        <f t="shared" si="80"/>
        <v>82.486342493663557</v>
      </c>
      <c r="AC35" s="69"/>
      <c r="AD35" s="67">
        <f t="shared" ref="AD35" si="81">AB35-Z35</f>
        <v>16.71107016028769</v>
      </c>
      <c r="AE35" s="67">
        <f>SUM(AE8:AE33)</f>
        <v>41.02104586050082</v>
      </c>
      <c r="AF35" s="67">
        <f>SUM(AD35:AE35)</f>
        <v>57.73211602078851</v>
      </c>
      <c r="AH35" s="24" t="str">
        <f>L35</f>
        <v>All occupations</v>
      </c>
      <c r="AI35" s="67">
        <f>SUM(AI8:AI33)</f>
        <v>18.394730400627456</v>
      </c>
      <c r="AJ35" s="67">
        <f t="shared" ref="AJ35:AM35" si="82">SUM(AJ8:AJ33)</f>
        <v>17.303760862718292</v>
      </c>
      <c r="AK35" s="67">
        <f t="shared" si="82"/>
        <v>19.287755084489905</v>
      </c>
      <c r="AL35" s="67">
        <f t="shared" si="82"/>
        <v>19.122463989055895</v>
      </c>
      <c r="AM35" s="67">
        <f t="shared" si="82"/>
        <v>21.619354392441679</v>
      </c>
      <c r="AN35" s="69"/>
      <c r="AO35" s="67">
        <f t="shared" ref="AO35" si="83">AM35-AK35</f>
        <v>2.3315993079517732</v>
      </c>
      <c r="AP35" s="67">
        <f>SUM(AP8:AP33)</f>
        <v>10.770215384501618</v>
      </c>
      <c r="AQ35" s="67">
        <f>SUM(AO35:AP35)</f>
        <v>13.101814692453392</v>
      </c>
      <c r="AS35" s="24" t="str">
        <f>W35</f>
        <v>All occupations</v>
      </c>
      <c r="AT35" s="67">
        <f>SUM(AT8:AT33)</f>
        <v>18.267255054476632</v>
      </c>
      <c r="AU35" s="67">
        <f t="shared" ref="AU35:AX35" si="84">SUM(AU8:AU33)</f>
        <v>18.123696402780272</v>
      </c>
      <c r="AV35" s="67">
        <f t="shared" si="84"/>
        <v>19.60597343220531</v>
      </c>
      <c r="AW35" s="67">
        <f t="shared" si="84"/>
        <v>20.511952435097122</v>
      </c>
      <c r="AX35" s="67">
        <f t="shared" si="84"/>
        <v>24.026703338150888</v>
      </c>
      <c r="AY35" s="69"/>
      <c r="AZ35" s="67">
        <f t="shared" ref="AZ35" si="85">AX35-AV35</f>
        <v>4.4207299059455778</v>
      </c>
      <c r="BA35" s="67">
        <f>SUM(BA8:BA33)</f>
        <v>11.185205329796872</v>
      </c>
      <c r="BB35" s="67">
        <f>SUM(AZ35:BA35)</f>
        <v>15.60593523574245</v>
      </c>
      <c r="BD35" s="24" t="str">
        <f>AH35</f>
        <v>All occupations</v>
      </c>
      <c r="BE35" s="67">
        <f>SUM(BE8:BE33)</f>
        <v>66.543461650265101</v>
      </c>
      <c r="BF35" s="67">
        <f t="shared" ref="BF35:BI35" si="86">SUM(BF8:BF33)</f>
        <v>75.561964651865139</v>
      </c>
      <c r="BG35" s="67">
        <f t="shared" si="86"/>
        <v>71.662607601945197</v>
      </c>
      <c r="BH35" s="67">
        <f t="shared" si="86"/>
        <v>74.768570427344144</v>
      </c>
      <c r="BI35" s="67">
        <f t="shared" si="86"/>
        <v>76.119668850373714</v>
      </c>
      <c r="BJ35" s="69"/>
      <c r="BK35" s="67">
        <f t="shared" ref="BK35" si="87">BI35-BG35</f>
        <v>4.4570612484285164</v>
      </c>
      <c r="BL35" s="67">
        <f>SUM(BL8:BL33)</f>
        <v>33.417435977231207</v>
      </c>
      <c r="BM35" s="67">
        <f>SUM(BK35:BL35)</f>
        <v>37.874497225659724</v>
      </c>
      <c r="BO35" s="24" t="str">
        <f>AS35</f>
        <v>All occupations</v>
      </c>
      <c r="BP35" s="67">
        <f>SUM(BP8:BP33)</f>
        <v>74.278980321823525</v>
      </c>
      <c r="BQ35" s="67">
        <f t="shared" ref="BQ35:BT35" si="88">SUM(BQ8:BQ33)</f>
        <v>80.299123487820509</v>
      </c>
      <c r="BR35" s="67">
        <f t="shared" si="88"/>
        <v>69.136054266029433</v>
      </c>
      <c r="BS35" s="67">
        <f t="shared" si="88"/>
        <v>73.238774549960965</v>
      </c>
      <c r="BT35" s="67">
        <f t="shared" si="88"/>
        <v>65.552701213391288</v>
      </c>
      <c r="BU35" s="69"/>
      <c r="BV35" s="67">
        <f t="shared" ref="BV35" si="89">BT35-BR35</f>
        <v>-3.5833530526381452</v>
      </c>
      <c r="BW35" s="67">
        <f>SUM(BW8:BW33)</f>
        <v>33.264625952154375</v>
      </c>
      <c r="BX35" s="67">
        <f>SUM(BV35:BW35)</f>
        <v>29.68127289951623</v>
      </c>
      <c r="BZ35" s="24" t="str">
        <f>BD35</f>
        <v>All occupations</v>
      </c>
      <c r="CA35" s="67">
        <f>SUM(CA8:CA33)</f>
        <v>49.291587035848565</v>
      </c>
      <c r="CB35" s="67">
        <f t="shared" ref="CB35:CE35" si="90">SUM(CB8:CB33)</f>
        <v>46.885164665734365</v>
      </c>
      <c r="CC35" s="67">
        <f t="shared" si="90"/>
        <v>42.573080778660042</v>
      </c>
      <c r="CD35" s="67">
        <f t="shared" si="90"/>
        <v>37.118570327861711</v>
      </c>
      <c r="CE35" s="67">
        <f t="shared" si="90"/>
        <v>23.255383677640069</v>
      </c>
      <c r="CF35" s="69"/>
      <c r="CG35" s="67">
        <f t="shared" ref="CG35" si="91">CE35-CC35</f>
        <v>-19.317697101019974</v>
      </c>
      <c r="CH35" s="67">
        <f>SUM(CH8:CH33)</f>
        <v>13.293665850070946</v>
      </c>
      <c r="CI35" s="67">
        <f>SUM(CG35:CH35)</f>
        <v>-6.0240312509490277</v>
      </c>
      <c r="CK35" s="24" t="str">
        <f>BO35</f>
        <v>All occupations</v>
      </c>
      <c r="CL35" s="67">
        <f>SUM(CL8:CL33)</f>
        <v>28.485511637502277</v>
      </c>
      <c r="CM35" s="67">
        <f t="shared" ref="CM35:CP35" si="92">SUM(CM8:CM33)</f>
        <v>24.12438934735809</v>
      </c>
      <c r="CN35" s="67">
        <f t="shared" si="92"/>
        <v>23.650103817585098</v>
      </c>
      <c r="CO35" s="67">
        <f t="shared" si="92"/>
        <v>15.224592639390577</v>
      </c>
      <c r="CP35" s="67">
        <f t="shared" si="92"/>
        <v>9.6247027947341923</v>
      </c>
      <c r="CQ35" s="69"/>
      <c r="CR35" s="67">
        <f t="shared" ref="CR35" si="93">CP35-CN35</f>
        <v>-14.025401022850906</v>
      </c>
      <c r="CS35" s="67">
        <f>SUM(CS8:CS33)</f>
        <v>4.7600672942788123</v>
      </c>
      <c r="CT35" s="67">
        <f>SUM(CR35:CS35)</f>
        <v>-9.2653337285720934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The Marches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The Marches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The Marches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The Marches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The Marches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The Marches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The Marches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The Marches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The Marches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6.2660584976095848</v>
      </c>
      <c r="C45" s="18">
        <f t="shared" si="104"/>
        <v>6.5132965716435312</v>
      </c>
      <c r="D45" s="18">
        <f t="shared" si="104"/>
        <v>6.2519537666670431</v>
      </c>
      <c r="E45" s="18">
        <f t="shared" si="104"/>
        <v>5.8122463406044522</v>
      </c>
      <c r="F45" s="18">
        <f t="shared" si="104"/>
        <v>6.0890210907703395</v>
      </c>
      <c r="H45" s="68">
        <f t="shared" ref="H45:H70" si="105">IF(D8&gt;0,(H8/D8)*100,0)</f>
        <v>87.134416712860158</v>
      </c>
      <c r="I45" s="69">
        <f t="shared" ref="I45:I70" si="106">IF(D8&gt;0,I8/D8*100,0)</f>
        <v>70.675577132546422</v>
      </c>
      <c r="J45" s="69">
        <f t="shared" ref="J45:J70" si="107">IF(D8&gt;0,(J8/D8)*100,0)</f>
        <v>157.80999384540658</v>
      </c>
      <c r="L45" t="str">
        <f>A45</f>
        <v>11 Corporate managers and directors</v>
      </c>
      <c r="M45" s="18">
        <f t="shared" ref="M45:Q54" si="108">M8/M$35*100</f>
        <v>7.5648153993579719</v>
      </c>
      <c r="N45" s="18">
        <f t="shared" si="108"/>
        <v>8.4069639549030857</v>
      </c>
      <c r="O45" s="18">
        <f t="shared" si="108"/>
        <v>8.1445239943398828</v>
      </c>
      <c r="P45" s="18">
        <f t="shared" si="108"/>
        <v>7.4538110521778655</v>
      </c>
      <c r="Q45" s="18">
        <f t="shared" si="108"/>
        <v>7.6157383159335579</v>
      </c>
      <c r="S45" s="68">
        <f t="shared" ref="S45:S70" si="109">IF(O8&gt;0,(S8/O8)*100,0)</f>
        <v>78.697812647946662</v>
      </c>
      <c r="T45" s="69">
        <f t="shared" ref="T45:T70" si="110">IF(O8&gt;0,T8/O8*100,0)</f>
        <v>69.05070501967829</v>
      </c>
      <c r="U45" s="69">
        <f t="shared" ref="U45:U70" si="111">IF(O8&gt;0,(U8/O8)*100,0)</f>
        <v>147.74851766762492</v>
      </c>
      <c r="W45" t="str">
        <f>A45</f>
        <v>11 Corporate managers and directors</v>
      </c>
      <c r="X45" s="18">
        <f t="shared" ref="X45:AB54" si="112">X8/X$35*100</f>
        <v>9.1529186864964593</v>
      </c>
      <c r="Y45" s="18">
        <f t="shared" si="112"/>
        <v>10.163274735150338</v>
      </c>
      <c r="Z45" s="18">
        <f t="shared" si="112"/>
        <v>9.8236865364240789</v>
      </c>
      <c r="AA45" s="18">
        <f t="shared" si="112"/>
        <v>8.874601764552132</v>
      </c>
      <c r="AB45" s="18">
        <f t="shared" si="112"/>
        <v>8.8101932513055328</v>
      </c>
      <c r="AD45" s="68">
        <f t="shared" ref="AD45:AD70" si="113">IF(Z8&gt;0,(AD8/Z8)*100,0)</f>
        <v>12.46835182938633</v>
      </c>
      <c r="AE45" s="69">
        <f t="shared" ref="AE45:AE70" si="114">IF(Z8&gt;0,AE8/Z8*100,0)</f>
        <v>59.345015644791118</v>
      </c>
      <c r="AF45" s="69">
        <f t="shared" ref="AF45:AF70" si="115">IF(Z8&gt;0,(AF8/Z8)*100,0)</f>
        <v>71.813367474177454</v>
      </c>
      <c r="AH45" t="str">
        <f>L45</f>
        <v>11 Corporate managers and directors</v>
      </c>
      <c r="AI45" s="18">
        <f t="shared" ref="AI45:AM54" si="116">AI8/AI$35*100</f>
        <v>5.692231742426709</v>
      </c>
      <c r="AJ45" s="18">
        <f t="shared" si="116"/>
        <v>6.7191648987646193</v>
      </c>
      <c r="AK45" s="18">
        <f t="shared" si="116"/>
        <v>6.6980140437479978</v>
      </c>
      <c r="AL45" s="18">
        <f t="shared" si="116"/>
        <v>6.2291450313541787</v>
      </c>
      <c r="AM45" s="18">
        <f t="shared" si="116"/>
        <v>6.0540327399815892</v>
      </c>
      <c r="AO45" s="68">
        <f t="shared" ref="AO45:AO70" si="117">IF(AK8&gt;0,(AO8/AK8)*100,0)</f>
        <v>1.3117342006377064</v>
      </c>
      <c r="AP45" s="69">
        <f t="shared" ref="AP45:AP70" si="118">IF(AK8&gt;0,AP8/AK8*100,0)</f>
        <v>51.509332758805307</v>
      </c>
      <c r="AQ45" s="69">
        <f t="shared" ref="AQ45:AQ70" si="119">IF(AK8&gt;0,(AQ8/AK8)*100,0)</f>
        <v>52.821066959443009</v>
      </c>
      <c r="AS45" t="str">
        <f>W45</f>
        <v>11 Corporate managers and directors</v>
      </c>
      <c r="AT45" s="18">
        <f t="shared" ref="AT45:AX54" si="120">AT8/AT$35*100</f>
        <v>8.6846944074621444</v>
      </c>
      <c r="AU45" s="18">
        <f t="shared" si="120"/>
        <v>9.5473951021104835</v>
      </c>
      <c r="AV45" s="18">
        <f t="shared" si="120"/>
        <v>9.3924835780659546</v>
      </c>
      <c r="AW45" s="18">
        <f t="shared" si="120"/>
        <v>8.0738867088889403</v>
      </c>
      <c r="AX45" s="18">
        <f t="shared" si="120"/>
        <v>7.5334837369583036</v>
      </c>
      <c r="AZ45" s="68">
        <f t="shared" ref="AZ45:AZ70" si="121">IF(AV8&gt;0,(AZ8/AV8)*100,0)</f>
        <v>-1.7073176285234433</v>
      </c>
      <c r="BA45" s="69">
        <f t="shared" ref="BA45:BA70" si="122">IF(AV8&gt;0,BA8/AV8*100,0)</f>
        <v>50.118082894444086</v>
      </c>
      <c r="BB45" s="69">
        <f t="shared" ref="BB45:BB70" si="123">IF(AV8&gt;0,(BB8/AV8)*100,0)</f>
        <v>48.410765265920645</v>
      </c>
      <c r="BD45" t="str">
        <f>AH45</f>
        <v>11 Corporate managers and directors</v>
      </c>
      <c r="BE45" s="18">
        <f t="shared" ref="BE45:BI54" si="124">BE8/BE$35*100</f>
        <v>5.0442623145875993</v>
      </c>
      <c r="BF45" s="18">
        <f t="shared" si="124"/>
        <v>5.8582396822034832</v>
      </c>
      <c r="BG45" s="18">
        <f t="shared" si="124"/>
        <v>6.2836843388765908</v>
      </c>
      <c r="BH45" s="18">
        <f t="shared" si="124"/>
        <v>5.479805648839907</v>
      </c>
      <c r="BI45" s="18">
        <f t="shared" si="124"/>
        <v>5.8280657709017625</v>
      </c>
      <c r="BK45" s="68">
        <f t="shared" ref="BK45:BK70" si="125">IF(BG8&gt;0,(BK8/BG8)*100,0)</f>
        <v>-1.4822765708655388</v>
      </c>
      <c r="BL45" s="69">
        <f t="shared" ref="BL45:BL70" si="126">IF(BG8&gt;0,BL8/BG8*100,0)</f>
        <v>42.018694080595388</v>
      </c>
      <c r="BM45" s="69">
        <f t="shared" ref="BM45:BM70" si="127">IF(BG8&gt;0,(BM8/BG8)*100,0)</f>
        <v>40.536417509729851</v>
      </c>
      <c r="BO45" t="str">
        <f>AS45</f>
        <v>11 Corporate managers and directors</v>
      </c>
      <c r="BP45" s="18">
        <f t="shared" ref="BP45:BT54" si="128">BP8/BP$35*100</f>
        <v>4.1816375371395074</v>
      </c>
      <c r="BQ45" s="18">
        <f t="shared" si="128"/>
        <v>4.7012724464463931</v>
      </c>
      <c r="BR45" s="18">
        <f t="shared" si="128"/>
        <v>5.1009779360047665</v>
      </c>
      <c r="BS45" s="18">
        <f t="shared" si="128"/>
        <v>4.4017738780638718</v>
      </c>
      <c r="BT45" s="18">
        <f t="shared" si="128"/>
        <v>4.4101926482104439</v>
      </c>
      <c r="BV45" s="68">
        <f t="shared" ref="BV45:BV70" si="129">IF(BR8&gt;0,(BV8/BR8)*100,0)</f>
        <v>-18.023359142955798</v>
      </c>
      <c r="BW45" s="69">
        <f t="shared" ref="BW45:BW70" si="130">IF(BR8&gt;0,BW8/BR8*100,0)</f>
        <v>43.250262698417458</v>
      </c>
      <c r="BX45" s="69">
        <f t="shared" ref="BX45:BX70" si="131">IF(BR8&gt;0,(BX8/BR8)*100,0)</f>
        <v>25.226903555461661</v>
      </c>
      <c r="BZ45" t="str">
        <f>BD45</f>
        <v>11 Corporate managers and directors</v>
      </c>
      <c r="CA45" s="18">
        <f t="shared" ref="CA45:CE54" si="132">CA8/CA$35*100</f>
        <v>4.4711895997506899</v>
      </c>
      <c r="CB45" s="18">
        <f t="shared" si="132"/>
        <v>5.2227333462421903</v>
      </c>
      <c r="CC45" s="18">
        <f t="shared" si="132"/>
        <v>5.9582891838854737</v>
      </c>
      <c r="CD45" s="18">
        <f t="shared" si="132"/>
        <v>5.54152206244183</v>
      </c>
      <c r="CE45" s="18">
        <f t="shared" si="132"/>
        <v>6.5168967456287419</v>
      </c>
      <c r="CG45" s="68">
        <f t="shared" ref="CG45:CG70" si="133">IF(CC8&gt;0,(CG8/CC8)*100,0)</f>
        <v>-40.254157099885688</v>
      </c>
      <c r="CH45" s="69">
        <f t="shared" ref="CH45:CH70" si="134">IF(CC8&gt;0,CH8/CC8*100,0)</f>
        <v>34.203370230633737</v>
      </c>
      <c r="CI45" s="69">
        <f t="shared" ref="CI45:CI70" si="135">IF(CC8&gt;0,(CI8/CC8)*100,0)</f>
        <v>-6.0507868692519517</v>
      </c>
      <c r="CK45" t="str">
        <f>BO45</f>
        <v>11 Corporate managers and directors</v>
      </c>
      <c r="CL45" s="18">
        <f t="shared" ref="CL45:CP54" si="136">CL8/CL$35*100</f>
        <v>2.2935571996084447</v>
      </c>
      <c r="CM45" s="18">
        <f t="shared" si="136"/>
        <v>3.0150315613322265</v>
      </c>
      <c r="CN45" s="18">
        <f t="shared" si="136"/>
        <v>3.3794357758354376</v>
      </c>
      <c r="CO45" s="18">
        <f t="shared" si="136"/>
        <v>3.1941189662772089</v>
      </c>
      <c r="CP45" s="18">
        <f t="shared" si="136"/>
        <v>4.127287527226847</v>
      </c>
      <c r="CR45" s="68">
        <f t="shared" ref="CR45:CR70" si="137">IF(CN8&gt;0,(CR8/CN8)*100,0)</f>
        <v>-50.297892564222359</v>
      </c>
      <c r="CS45" s="69">
        <f t="shared" ref="CS45:CS70" si="138">IF(CN8&gt;0,CS8/CN8*100,0)</f>
        <v>21.223157189980249</v>
      </c>
      <c r="CT45" s="69">
        <f t="shared" ref="CT45:CT70" si="139">IF(CN8&gt;0,(CT8/CN8)*100,0)</f>
        <v>-29.07473537424211</v>
      </c>
    </row>
    <row r="46" spans="1:98" x14ac:dyDescent="0.2">
      <c r="A46" t="str">
        <f t="shared" si="103"/>
        <v>12 Other managers and proprietors</v>
      </c>
      <c r="B46" s="18">
        <f t="shared" si="104"/>
        <v>2.2683600904627621</v>
      </c>
      <c r="C46" s="18">
        <f t="shared" si="104"/>
        <v>2.255385259906781</v>
      </c>
      <c r="D46" s="18">
        <f t="shared" si="104"/>
        <v>2.0623946825506336</v>
      </c>
      <c r="E46" s="18">
        <f t="shared" si="104"/>
        <v>2.6016401315138094</v>
      </c>
      <c r="F46" s="18">
        <f t="shared" si="104"/>
        <v>3.1820117088413036</v>
      </c>
      <c r="H46" s="68">
        <f t="shared" si="105"/>
        <v>196.45033153003737</v>
      </c>
      <c r="I46" s="69">
        <f t="shared" si="106"/>
        <v>120.07129895526971</v>
      </c>
      <c r="J46" s="69">
        <f t="shared" si="107"/>
        <v>316.52163048530707</v>
      </c>
      <c r="L46" t="str">
        <f t="shared" ref="L46:L69" si="140">A46</f>
        <v>12 Other managers and proprietors</v>
      </c>
      <c r="M46" s="18">
        <f t="shared" si="108"/>
        <v>2.9293615522150787</v>
      </c>
      <c r="N46" s="18">
        <f t="shared" si="108"/>
        <v>2.8800068218745931</v>
      </c>
      <c r="O46" s="18">
        <f t="shared" si="108"/>
        <v>2.9330023488890697</v>
      </c>
      <c r="P46" s="18">
        <f t="shared" si="108"/>
        <v>3.6572115424387714</v>
      </c>
      <c r="Q46" s="18">
        <f t="shared" si="108"/>
        <v>4.4273434370348888</v>
      </c>
      <c r="S46" s="68">
        <f t="shared" si="109"/>
        <v>188.47204434167983</v>
      </c>
      <c r="T46" s="69">
        <f t="shared" si="110"/>
        <v>112.8925929983523</v>
      </c>
      <c r="U46" s="69">
        <f t="shared" si="111"/>
        <v>301.36463734003212</v>
      </c>
      <c r="W46" t="str">
        <f t="shared" ref="W46:W69" si="141">A46</f>
        <v>12 Other managers and proprietors</v>
      </c>
      <c r="X46" s="18">
        <f t="shared" si="112"/>
        <v>3.2295727179507931</v>
      </c>
      <c r="Y46" s="18">
        <f t="shared" si="112"/>
        <v>3.2563759721572563</v>
      </c>
      <c r="Z46" s="18">
        <f t="shared" si="112"/>
        <v>3.3313190914119257</v>
      </c>
      <c r="AA46" s="18">
        <f t="shared" si="112"/>
        <v>4.0576110030117096</v>
      </c>
      <c r="AB46" s="18">
        <f t="shared" si="112"/>
        <v>4.6071381764570942</v>
      </c>
      <c r="AD46" s="68">
        <f t="shared" si="113"/>
        <v>73.434062151847542</v>
      </c>
      <c r="AE46" s="69">
        <f t="shared" si="114"/>
        <v>94.298225723787084</v>
      </c>
      <c r="AF46" s="69">
        <f t="shared" si="115"/>
        <v>167.73228787563463</v>
      </c>
      <c r="AH46" t="str">
        <f t="shared" ref="AH46:AH69" si="142">L46</f>
        <v>12 Other managers and proprietors</v>
      </c>
      <c r="AI46" s="18">
        <f t="shared" si="116"/>
        <v>3.003538545889179</v>
      </c>
      <c r="AJ46" s="18">
        <f t="shared" si="116"/>
        <v>3.2067476666679506</v>
      </c>
      <c r="AK46" s="18">
        <f t="shared" si="116"/>
        <v>3.4098527192105053</v>
      </c>
      <c r="AL46" s="18">
        <f t="shared" si="116"/>
        <v>4.2021075332200137</v>
      </c>
      <c r="AM46" s="18">
        <f t="shared" si="116"/>
        <v>4.9303489885212457</v>
      </c>
      <c r="AO46" s="68">
        <f t="shared" si="117"/>
        <v>62.070166493659215</v>
      </c>
      <c r="AP46" s="69">
        <f t="shared" si="118"/>
        <v>86.869835789450406</v>
      </c>
      <c r="AQ46" s="69">
        <f t="shared" si="119"/>
        <v>148.94000228310961</v>
      </c>
      <c r="AS46" t="str">
        <f t="shared" ref="AS46:AS69" si="143">W46</f>
        <v>12 Other managers and proprietors</v>
      </c>
      <c r="AT46" s="18">
        <f t="shared" si="120"/>
        <v>3.3625258296491163</v>
      </c>
      <c r="AU46" s="18">
        <f t="shared" si="120"/>
        <v>3.3892643004189469</v>
      </c>
      <c r="AV46" s="18">
        <f t="shared" si="120"/>
        <v>3.597190471710316</v>
      </c>
      <c r="AW46" s="18">
        <f t="shared" si="120"/>
        <v>4.3091928805484088</v>
      </c>
      <c r="AX46" s="18">
        <f t="shared" si="120"/>
        <v>4.6043426823052105</v>
      </c>
      <c r="AZ46" s="68">
        <f t="shared" si="121"/>
        <v>56.859194625729025</v>
      </c>
      <c r="BA46" s="69">
        <f t="shared" si="122"/>
        <v>81.875627578630059</v>
      </c>
      <c r="BB46" s="69">
        <f t="shared" si="123"/>
        <v>138.73482220435909</v>
      </c>
      <c r="BD46" t="str">
        <f t="shared" ref="BD46:BD69" si="144">AH46</f>
        <v>12 Other managers and proprietors</v>
      </c>
      <c r="BE46" s="18">
        <f t="shared" si="124"/>
        <v>2.4318933716396716</v>
      </c>
      <c r="BF46" s="18">
        <f t="shared" si="124"/>
        <v>2.3170380830279198</v>
      </c>
      <c r="BG46" s="18">
        <f t="shared" si="124"/>
        <v>2.3860645233085251</v>
      </c>
      <c r="BH46" s="18">
        <f t="shared" si="124"/>
        <v>2.7264925989760314</v>
      </c>
      <c r="BI46" s="18">
        <f t="shared" si="124"/>
        <v>2.941090400662393</v>
      </c>
      <c r="BK46" s="68">
        <f t="shared" si="125"/>
        <v>30.927378867880989</v>
      </c>
      <c r="BL46" s="69">
        <f t="shared" si="126"/>
        <v>57.245083725512735</v>
      </c>
      <c r="BM46" s="69">
        <f t="shared" si="127"/>
        <v>88.172462593393718</v>
      </c>
      <c r="BO46" t="str">
        <f t="shared" ref="BO46:BO69" si="145">AS46</f>
        <v>12 Other managers and proprietors</v>
      </c>
      <c r="BP46" s="18">
        <f t="shared" si="128"/>
        <v>2.5045154165112216</v>
      </c>
      <c r="BQ46" s="18">
        <f t="shared" si="128"/>
        <v>2.497762104630179</v>
      </c>
      <c r="BR46" s="18">
        <f t="shared" si="128"/>
        <v>2.8195897893843189</v>
      </c>
      <c r="BS46" s="18">
        <f t="shared" si="128"/>
        <v>3.3635260151516002</v>
      </c>
      <c r="BT46" s="18">
        <f t="shared" si="128"/>
        <v>3.7692889318496507</v>
      </c>
      <c r="BV46" s="68">
        <f t="shared" si="129"/>
        <v>26.753366401834661</v>
      </c>
      <c r="BW46" s="69">
        <f t="shared" si="130"/>
        <v>72.129031774377012</v>
      </c>
      <c r="BX46" s="69">
        <f t="shared" si="131"/>
        <v>98.882398176211666</v>
      </c>
      <c r="BZ46" t="str">
        <f t="shared" ref="BZ46:BZ69" si="146">BD46</f>
        <v>12 Other managers and proprietors</v>
      </c>
      <c r="CA46" s="18">
        <f t="shared" si="132"/>
        <v>2.522891988432876</v>
      </c>
      <c r="CB46" s="18">
        <f t="shared" si="132"/>
        <v>2.681494354221019</v>
      </c>
      <c r="CC46" s="18">
        <f t="shared" si="132"/>
        <v>2.9738729397639267</v>
      </c>
      <c r="CD46" s="18">
        <f t="shared" si="132"/>
        <v>3.5646657618753972</v>
      </c>
      <c r="CE46" s="18">
        <f t="shared" si="132"/>
        <v>4.243405632958579</v>
      </c>
      <c r="CG46" s="68">
        <f t="shared" si="133"/>
        <v>-22.056380451126643</v>
      </c>
      <c r="CH46" s="69">
        <f t="shared" si="134"/>
        <v>47.350240623040577</v>
      </c>
      <c r="CI46" s="69">
        <f t="shared" si="135"/>
        <v>25.293860171913934</v>
      </c>
      <c r="CK46" t="str">
        <f t="shared" ref="CK46:CK69" si="147">BO46</f>
        <v>12 Other managers and proprietors</v>
      </c>
      <c r="CL46" s="18">
        <f t="shared" si="136"/>
        <v>2.2323723132882916</v>
      </c>
      <c r="CM46" s="18">
        <f t="shared" si="136"/>
        <v>2.4450754282916916</v>
      </c>
      <c r="CN46" s="18">
        <f t="shared" si="136"/>
        <v>2.5660559149735693</v>
      </c>
      <c r="CO46" s="18">
        <f t="shared" si="136"/>
        <v>3.6264072294711207</v>
      </c>
      <c r="CP46" s="18">
        <f t="shared" si="136"/>
        <v>4.4018476376562692</v>
      </c>
      <c r="CR46" s="68">
        <f t="shared" si="137"/>
        <v>-30.189111290876426</v>
      </c>
      <c r="CS46" s="69">
        <f t="shared" si="138"/>
        <v>32.281504997514496</v>
      </c>
      <c r="CT46" s="69">
        <f t="shared" si="139"/>
        <v>2.092393706638068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19.191408063704429</v>
      </c>
      <c r="C47" s="18">
        <f t="shared" si="104"/>
        <v>19.891635517624824</v>
      </c>
      <c r="D47" s="18">
        <f t="shared" si="104"/>
        <v>18.67522898354558</v>
      </c>
      <c r="E47" s="18">
        <f t="shared" si="104"/>
        <v>18.330381571635868</v>
      </c>
      <c r="F47" s="18">
        <f t="shared" si="104"/>
        <v>17.359714245709316</v>
      </c>
      <c r="H47" s="68">
        <f t="shared" si="105"/>
        <v>78.607044389355735</v>
      </c>
      <c r="I47" s="69">
        <f t="shared" si="106"/>
        <v>51.080969969244869</v>
      </c>
      <c r="J47" s="69">
        <f t="shared" si="107"/>
        <v>129.68801435860061</v>
      </c>
      <c r="L47" t="str">
        <f t="shared" si="140"/>
        <v>21 Science, research, engineering and technology professionals</v>
      </c>
      <c r="M47" s="18">
        <f t="shared" si="108"/>
        <v>10.501628425720714</v>
      </c>
      <c r="N47" s="18">
        <f t="shared" si="108"/>
        <v>11.002169527356038</v>
      </c>
      <c r="O47" s="18">
        <f t="shared" si="108"/>
        <v>10.498375304850873</v>
      </c>
      <c r="P47" s="18">
        <f t="shared" si="108"/>
        <v>10.744279237157834</v>
      </c>
      <c r="Q47" s="18">
        <f t="shared" si="108"/>
        <v>10.455022848217469</v>
      </c>
      <c r="S47" s="68">
        <f t="shared" si="109"/>
        <v>90.316228551842514</v>
      </c>
      <c r="T47" s="69">
        <f t="shared" si="110"/>
        <v>55.633664735623356</v>
      </c>
      <c r="U47" s="69">
        <f t="shared" si="111"/>
        <v>145.94989328746587</v>
      </c>
      <c r="W47" t="str">
        <f t="shared" si="141"/>
        <v>21 Science, research, engineering and technology professionals</v>
      </c>
      <c r="X47" s="18">
        <f t="shared" si="112"/>
        <v>9.6395526051611053</v>
      </c>
      <c r="Y47" s="18">
        <f t="shared" si="112"/>
        <v>9.8873316371004432</v>
      </c>
      <c r="Z47" s="18">
        <f t="shared" si="112"/>
        <v>9.8469331126121311</v>
      </c>
      <c r="AA47" s="18">
        <f t="shared" si="112"/>
        <v>9.2834727932503043</v>
      </c>
      <c r="AB47" s="18">
        <f t="shared" si="112"/>
        <v>8.3056359989011099</v>
      </c>
      <c r="AD47" s="68">
        <f t="shared" si="113"/>
        <v>5.7770128104806755</v>
      </c>
      <c r="AE47" s="69">
        <f t="shared" si="114"/>
        <v>40.32509297030473</v>
      </c>
      <c r="AF47" s="69">
        <f t="shared" si="115"/>
        <v>46.102105780785408</v>
      </c>
      <c r="AH47" t="str">
        <f t="shared" si="142"/>
        <v>21 Science, research, engineering and technology professionals</v>
      </c>
      <c r="AI47" s="18">
        <f t="shared" si="116"/>
        <v>3.1950598878658809</v>
      </c>
      <c r="AJ47" s="18">
        <f t="shared" si="116"/>
        <v>3.3793963705353161</v>
      </c>
      <c r="AK47" s="18">
        <f t="shared" si="116"/>
        <v>3.4883169466761235</v>
      </c>
      <c r="AL47" s="18">
        <f t="shared" si="116"/>
        <v>3.5252918815812433</v>
      </c>
      <c r="AM47" s="18">
        <f t="shared" si="116"/>
        <v>3.4194787652023049</v>
      </c>
      <c r="AO47" s="68">
        <f t="shared" si="117"/>
        <v>9.8765491543429764</v>
      </c>
      <c r="AP47" s="69">
        <f t="shared" si="118"/>
        <v>39.584104039966022</v>
      </c>
      <c r="AQ47" s="69">
        <f t="shared" si="119"/>
        <v>49.460653194308996</v>
      </c>
      <c r="AS47" t="str">
        <f t="shared" si="143"/>
        <v>21 Science, research, engineering and technology professionals</v>
      </c>
      <c r="AT47" s="18">
        <f t="shared" si="120"/>
        <v>9.1514816742315936</v>
      </c>
      <c r="AU47" s="18">
        <f t="shared" si="120"/>
        <v>9.788416283187642</v>
      </c>
      <c r="AV47" s="18">
        <f t="shared" si="120"/>
        <v>9.9881401613504863</v>
      </c>
      <c r="AW47" s="18">
        <f t="shared" si="120"/>
        <v>8.9063089961413411</v>
      </c>
      <c r="AX47" s="18">
        <f t="shared" si="120"/>
        <v>7.62875499127232</v>
      </c>
      <c r="AZ47" s="68">
        <f t="shared" si="121"/>
        <v>-6.4002227192247867</v>
      </c>
      <c r="BA47" s="69">
        <f t="shared" si="122"/>
        <v>33.197437846893791</v>
      </c>
      <c r="BB47" s="69">
        <f t="shared" si="123"/>
        <v>26.797215127669006</v>
      </c>
      <c r="BD47" t="str">
        <f t="shared" si="144"/>
        <v>21 Science, research, engineering and technology professionals</v>
      </c>
      <c r="BE47" s="18">
        <f t="shared" si="124"/>
        <v>3.225897429548636</v>
      </c>
      <c r="BF47" s="18">
        <f t="shared" si="124"/>
        <v>3.6609773384334741</v>
      </c>
      <c r="BG47" s="18">
        <f t="shared" si="124"/>
        <v>4.1470231783150391</v>
      </c>
      <c r="BH47" s="18">
        <f t="shared" si="124"/>
        <v>3.8467346823791915</v>
      </c>
      <c r="BI47" s="18">
        <f t="shared" si="124"/>
        <v>3.9157944211263991</v>
      </c>
      <c r="BK47" s="68">
        <f t="shared" si="125"/>
        <v>0.29694481213924817</v>
      </c>
      <c r="BL47" s="69">
        <f t="shared" si="126"/>
        <v>29.842692946872791</v>
      </c>
      <c r="BM47" s="69">
        <f t="shared" si="127"/>
        <v>30.139637759012039</v>
      </c>
      <c r="BO47" t="str">
        <f t="shared" si="145"/>
        <v>21 Science, research, engineering and technology professionals</v>
      </c>
      <c r="BP47" s="18">
        <f t="shared" si="128"/>
        <v>2.2379091896282262</v>
      </c>
      <c r="BQ47" s="18">
        <f t="shared" si="128"/>
        <v>2.562560316369682</v>
      </c>
      <c r="BR47" s="18">
        <f t="shared" si="128"/>
        <v>3.0097971161965673</v>
      </c>
      <c r="BS47" s="18">
        <f t="shared" si="128"/>
        <v>2.8377527188970957</v>
      </c>
      <c r="BT47" s="18">
        <f t="shared" si="128"/>
        <v>2.8829343407138905</v>
      </c>
      <c r="BV47" s="68">
        <f t="shared" si="129"/>
        <v>-9.1795745490817389</v>
      </c>
      <c r="BW47" s="69">
        <f t="shared" si="130"/>
        <v>33.556782602275156</v>
      </c>
      <c r="BX47" s="69">
        <f t="shared" si="131"/>
        <v>24.377208053193414</v>
      </c>
      <c r="BZ47" t="str">
        <f t="shared" si="146"/>
        <v>21 Science, research, engineering and technology professionals</v>
      </c>
      <c r="CA47" s="18">
        <f t="shared" si="132"/>
        <v>2.0270839318758997</v>
      </c>
      <c r="CB47" s="18">
        <f t="shared" si="132"/>
        <v>2.3293110206386731</v>
      </c>
      <c r="CC47" s="18">
        <f t="shared" si="132"/>
        <v>2.7787570598401361</v>
      </c>
      <c r="CD47" s="18">
        <f t="shared" si="132"/>
        <v>2.7926214886973848</v>
      </c>
      <c r="CE47" s="18">
        <f t="shared" si="132"/>
        <v>3.1798744578917013</v>
      </c>
      <c r="CG47" s="68">
        <f t="shared" si="133"/>
        <v>-37.49024086416533</v>
      </c>
      <c r="CH47" s="69">
        <f t="shared" si="134"/>
        <v>25.121006696413328</v>
      </c>
      <c r="CI47" s="69">
        <f t="shared" si="135"/>
        <v>-12.369234167752003</v>
      </c>
      <c r="CK47" t="str">
        <f t="shared" si="147"/>
        <v>21 Science, research, engineering and technology professionals</v>
      </c>
      <c r="CL47" s="18">
        <f t="shared" si="136"/>
        <v>1.2133203822313463</v>
      </c>
      <c r="CM47" s="18">
        <f t="shared" si="136"/>
        <v>1.7089524558373475</v>
      </c>
      <c r="CN47" s="18">
        <f t="shared" si="136"/>
        <v>2.0087824871235176</v>
      </c>
      <c r="CO47" s="18">
        <f t="shared" si="136"/>
        <v>2.4456457476954392</v>
      </c>
      <c r="CP47" s="18">
        <f t="shared" si="136"/>
        <v>3.0339016387639939</v>
      </c>
      <c r="CR47" s="68">
        <f t="shared" si="137"/>
        <v>-38.535711427511622</v>
      </c>
      <c r="CS47" s="69">
        <f t="shared" si="138"/>
        <v>23.249654760035902</v>
      </c>
      <c r="CT47" s="69">
        <f t="shared" si="139"/>
        <v>-15.286056667475718</v>
      </c>
    </row>
    <row r="48" spans="1:98" x14ac:dyDescent="0.2">
      <c r="A48" t="str">
        <f t="shared" si="103"/>
        <v>22 Health professionals</v>
      </c>
      <c r="B48" s="18">
        <f t="shared" si="104"/>
        <v>18.733755806166251</v>
      </c>
      <c r="C48" s="18">
        <f t="shared" si="104"/>
        <v>21.903837285770322</v>
      </c>
      <c r="D48" s="18">
        <f t="shared" si="104"/>
        <v>22.066160044468084</v>
      </c>
      <c r="E48" s="18">
        <f t="shared" si="104"/>
        <v>22.945350606935392</v>
      </c>
      <c r="F48" s="18">
        <f t="shared" si="104"/>
        <v>23.170439541966246</v>
      </c>
      <c r="H48" s="68">
        <f t="shared" si="105"/>
        <v>101.75739223554088</v>
      </c>
      <c r="I48" s="69">
        <f t="shared" si="106"/>
        <v>72.689796101673181</v>
      </c>
      <c r="J48" s="69">
        <f t="shared" si="107"/>
        <v>174.44718833721407</v>
      </c>
      <c r="L48" t="str">
        <f t="shared" si="140"/>
        <v>22 Health professionals</v>
      </c>
      <c r="M48" s="18">
        <f t="shared" si="108"/>
        <v>8.5200073196432076</v>
      </c>
      <c r="N48" s="18">
        <f t="shared" si="108"/>
        <v>9.8351711287367909</v>
      </c>
      <c r="O48" s="18">
        <f t="shared" si="108"/>
        <v>9.7755064206131674</v>
      </c>
      <c r="P48" s="18">
        <f t="shared" si="108"/>
        <v>9.9657104375302197</v>
      </c>
      <c r="Q48" s="18">
        <f t="shared" si="108"/>
        <v>9.7298772975742125</v>
      </c>
      <c r="S48" s="68">
        <f t="shared" si="109"/>
        <v>90.213365159940935</v>
      </c>
      <c r="T48" s="69">
        <f t="shared" si="110"/>
        <v>73.215926071508775</v>
      </c>
      <c r="U48" s="69">
        <f t="shared" si="111"/>
        <v>163.4292912314497</v>
      </c>
      <c r="W48" t="str">
        <f t="shared" si="141"/>
        <v>22 Health professionals</v>
      </c>
      <c r="X48" s="18">
        <f t="shared" si="112"/>
        <v>8.7262669488682434</v>
      </c>
      <c r="Y48" s="18">
        <f t="shared" si="112"/>
        <v>9.8529839187534733</v>
      </c>
      <c r="Z48" s="18">
        <f t="shared" si="112"/>
        <v>9.4205153150291441</v>
      </c>
      <c r="AA48" s="18">
        <f t="shared" si="112"/>
        <v>9.6471574930173158</v>
      </c>
      <c r="AB48" s="18">
        <f t="shared" si="112"/>
        <v>8.698469122202301</v>
      </c>
      <c r="AD48" s="68">
        <f t="shared" si="113"/>
        <v>15.794400443741324</v>
      </c>
      <c r="AE48" s="69">
        <f t="shared" si="114"/>
        <v>64.84230219965896</v>
      </c>
      <c r="AF48" s="69">
        <f t="shared" si="115"/>
        <v>80.636702643400284</v>
      </c>
      <c r="AH48" t="str">
        <f t="shared" si="142"/>
        <v>22 Health professionals</v>
      </c>
      <c r="AI48" s="18">
        <f t="shared" si="116"/>
        <v>14.203001008284458</v>
      </c>
      <c r="AJ48" s="18">
        <f t="shared" si="116"/>
        <v>12.395576054155221</v>
      </c>
      <c r="AK48" s="18">
        <f t="shared" si="116"/>
        <v>10.923621495904683</v>
      </c>
      <c r="AL48" s="18">
        <f t="shared" si="116"/>
        <v>6.7298810342700852</v>
      </c>
      <c r="AM48" s="18">
        <f t="shared" si="116"/>
        <v>2.276966495965568</v>
      </c>
      <c r="AO48" s="68">
        <f t="shared" si="117"/>
        <v>-76.635793561548809</v>
      </c>
      <c r="AP48" s="69">
        <f t="shared" si="118"/>
        <v>20.642573972020813</v>
      </c>
      <c r="AQ48" s="69">
        <f t="shared" si="119"/>
        <v>-55.993219589527989</v>
      </c>
      <c r="AS48" t="str">
        <f t="shared" si="143"/>
        <v>22 Health professionals</v>
      </c>
      <c r="AT48" s="18">
        <f t="shared" si="120"/>
        <v>1.7714662672378683</v>
      </c>
      <c r="AU48" s="18">
        <f t="shared" si="120"/>
        <v>1.988969382734421</v>
      </c>
      <c r="AV48" s="18">
        <f t="shared" si="120"/>
        <v>2.0968735438266455</v>
      </c>
      <c r="AW48" s="18">
        <f t="shared" si="120"/>
        <v>2.0882293155807616</v>
      </c>
      <c r="AX48" s="18">
        <f t="shared" si="120"/>
        <v>1.9058435087622945</v>
      </c>
      <c r="AZ48" s="68">
        <f t="shared" si="121"/>
        <v>11.38347762606652</v>
      </c>
      <c r="BA48" s="69">
        <f t="shared" si="122"/>
        <v>54.328051081662807</v>
      </c>
      <c r="BB48" s="69">
        <f t="shared" si="123"/>
        <v>65.711528707729329</v>
      </c>
      <c r="BD48" t="str">
        <f t="shared" si="144"/>
        <v>22 Health professionals</v>
      </c>
      <c r="BE48" s="18">
        <f t="shared" si="124"/>
        <v>2.1157242387444191</v>
      </c>
      <c r="BF48" s="18">
        <f t="shared" si="124"/>
        <v>2.5799133107976195</v>
      </c>
      <c r="BG48" s="18">
        <f t="shared" si="124"/>
        <v>2.4873651179266525</v>
      </c>
      <c r="BH48" s="18">
        <f t="shared" si="124"/>
        <v>2.6536106290151409</v>
      </c>
      <c r="BI48" s="18">
        <f t="shared" si="124"/>
        <v>2.4773094272284411</v>
      </c>
      <c r="BK48" s="68">
        <f t="shared" si="125"/>
        <v>5.7900930457962501</v>
      </c>
      <c r="BL48" s="69">
        <f t="shared" si="126"/>
        <v>61.269447503544313</v>
      </c>
      <c r="BM48" s="69">
        <f t="shared" si="127"/>
        <v>67.059540549340568</v>
      </c>
      <c r="BO48" t="str">
        <f t="shared" si="145"/>
        <v>22 Health professionals</v>
      </c>
      <c r="BP48" s="18">
        <f t="shared" si="128"/>
        <v>1.6564519143396133</v>
      </c>
      <c r="BQ48" s="18">
        <f t="shared" si="128"/>
        <v>1.9363420203222774</v>
      </c>
      <c r="BR48" s="18">
        <f t="shared" si="128"/>
        <v>1.8691711898731114</v>
      </c>
      <c r="BS48" s="18">
        <f t="shared" si="128"/>
        <v>1.9272344313982455</v>
      </c>
      <c r="BT48" s="18">
        <f t="shared" si="128"/>
        <v>1.7539840391192034</v>
      </c>
      <c r="BV48" s="68">
        <f t="shared" si="129"/>
        <v>-11.026113617793703</v>
      </c>
      <c r="BW48" s="69">
        <f t="shared" si="130"/>
        <v>53.745909569859677</v>
      </c>
      <c r="BX48" s="69">
        <f t="shared" si="131"/>
        <v>42.719795952065972</v>
      </c>
      <c r="BZ48" t="str">
        <f t="shared" si="146"/>
        <v>22 Health professionals</v>
      </c>
      <c r="CA48" s="18">
        <f t="shared" si="132"/>
        <v>1.3134063166611598</v>
      </c>
      <c r="CB48" s="18">
        <f t="shared" si="132"/>
        <v>1.6985272326010055</v>
      </c>
      <c r="CC48" s="18">
        <f t="shared" si="132"/>
        <v>1.4303297346726571</v>
      </c>
      <c r="CD48" s="18">
        <f t="shared" si="132"/>
        <v>1.4504268471353376</v>
      </c>
      <c r="CE48" s="18">
        <f t="shared" si="132"/>
        <v>1.1361535685410826</v>
      </c>
      <c r="CG48" s="68">
        <f t="shared" si="133"/>
        <v>-56.610034978464817</v>
      </c>
      <c r="CH48" s="69">
        <f t="shared" si="134"/>
        <v>32.087373348313726</v>
      </c>
      <c r="CI48" s="69">
        <f t="shared" si="135"/>
        <v>-24.522661630151095</v>
      </c>
      <c r="CK48" t="str">
        <f t="shared" si="147"/>
        <v>22 Health professionals</v>
      </c>
      <c r="CL48" s="18">
        <f t="shared" si="136"/>
        <v>0.45902515801759497</v>
      </c>
      <c r="CM48" s="18">
        <f t="shared" si="136"/>
        <v>0.6801136993383623</v>
      </c>
      <c r="CN48" s="18">
        <f t="shared" si="136"/>
        <v>0.86821061547036282</v>
      </c>
      <c r="CO48" s="18">
        <f t="shared" si="136"/>
        <v>1.255903448471607</v>
      </c>
      <c r="CP48" s="18">
        <f t="shared" si="136"/>
        <v>2.3595614825676696</v>
      </c>
      <c r="CR48" s="68">
        <f t="shared" si="137"/>
        <v>10.601363922588304</v>
      </c>
      <c r="CS48" s="69">
        <f t="shared" si="138"/>
        <v>45.156545008852923</v>
      </c>
      <c r="CT48" s="69">
        <f t="shared" si="139"/>
        <v>55.757908931441222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27.9389654628988</v>
      </c>
      <c r="C49" s="18">
        <f t="shared" si="104"/>
        <v>23.36773906922269</v>
      </c>
      <c r="D49" s="18">
        <f t="shared" si="104"/>
        <v>24.935444496745561</v>
      </c>
      <c r="E49" s="18">
        <f t="shared" si="104"/>
        <v>23.290252288853274</v>
      </c>
      <c r="F49" s="18">
        <f t="shared" si="104"/>
        <v>20.424759639316441</v>
      </c>
      <c r="H49" s="68">
        <f t="shared" si="105"/>
        <v>57.384437915973017</v>
      </c>
      <c r="I49" s="69">
        <f t="shared" si="106"/>
        <v>64.213679065025403</v>
      </c>
      <c r="J49" s="69">
        <f t="shared" si="107"/>
        <v>121.59811698099843</v>
      </c>
      <c r="L49" t="str">
        <f t="shared" si="140"/>
        <v>23 Teaching and other educational professionals</v>
      </c>
      <c r="M49" s="18">
        <f t="shared" si="108"/>
        <v>22.962361799972658</v>
      </c>
      <c r="N49" s="18">
        <f t="shared" si="108"/>
        <v>19.642350355349521</v>
      </c>
      <c r="O49" s="18">
        <f t="shared" si="108"/>
        <v>20.623611156713558</v>
      </c>
      <c r="P49" s="18">
        <f t="shared" si="108"/>
        <v>19.316659486163918</v>
      </c>
      <c r="Q49" s="18">
        <f t="shared" si="108"/>
        <v>16.593752373742888</v>
      </c>
      <c r="S49" s="68">
        <f t="shared" si="109"/>
        <v>53.763347034063358</v>
      </c>
      <c r="T49" s="69">
        <f t="shared" si="110"/>
        <v>65.229730905220933</v>
      </c>
      <c r="U49" s="69">
        <f t="shared" si="111"/>
        <v>118.99307793928429</v>
      </c>
      <c r="W49" t="str">
        <f t="shared" si="141"/>
        <v>23 Teaching and other educational professionals</v>
      </c>
      <c r="X49" s="18">
        <f t="shared" si="112"/>
        <v>7.1757086322278614</v>
      </c>
      <c r="Y49" s="18">
        <f t="shared" si="112"/>
        <v>5.2537259145973687</v>
      </c>
      <c r="Z49" s="18">
        <f t="shared" si="112"/>
        <v>5.3194049484793382</v>
      </c>
      <c r="AA49" s="18">
        <f t="shared" si="112"/>
        <v>4.2243153535974267</v>
      </c>
      <c r="AB49" s="18">
        <f t="shared" si="112"/>
        <v>2.7241787961795345</v>
      </c>
      <c r="AD49" s="68">
        <f t="shared" si="113"/>
        <v>-35.776799046117453</v>
      </c>
      <c r="AE49" s="69">
        <f t="shared" si="114"/>
        <v>43.2357045685279</v>
      </c>
      <c r="AF49" s="69">
        <f t="shared" si="115"/>
        <v>7.458905522410447</v>
      </c>
      <c r="AH49" t="str">
        <f t="shared" si="142"/>
        <v>23 Teaching and other educational professionals</v>
      </c>
      <c r="AI49" s="18">
        <f t="shared" si="116"/>
        <v>3.1210939662793482</v>
      </c>
      <c r="AJ49" s="18">
        <f t="shared" si="116"/>
        <v>1.6092802326022309</v>
      </c>
      <c r="AK49" s="18">
        <f t="shared" si="116"/>
        <v>1.4387693019659837</v>
      </c>
      <c r="AL49" s="18">
        <f t="shared" si="116"/>
        <v>0.94910123122740031</v>
      </c>
      <c r="AM49" s="18">
        <f t="shared" si="116"/>
        <v>0.87455170768710178</v>
      </c>
      <c r="AO49" s="68">
        <f t="shared" si="117"/>
        <v>-31.867336496808147</v>
      </c>
      <c r="AP49" s="69">
        <f t="shared" si="118"/>
        <v>20.425599810321021</v>
      </c>
      <c r="AQ49" s="69">
        <f t="shared" si="119"/>
        <v>-11.441736686487125</v>
      </c>
      <c r="AS49" t="str">
        <f t="shared" si="143"/>
        <v>23 Teaching and other educational professionals</v>
      </c>
      <c r="AT49" s="18">
        <f t="shared" si="120"/>
        <v>0.78465572494307123</v>
      </c>
      <c r="AU49" s="18">
        <f t="shared" si="120"/>
        <v>0.64135196487075374</v>
      </c>
      <c r="AV49" s="18">
        <f t="shared" si="120"/>
        <v>0.69143299736502262</v>
      </c>
      <c r="AW49" s="18">
        <f t="shared" si="120"/>
        <v>0.5442909077725161</v>
      </c>
      <c r="AX49" s="18">
        <f t="shared" si="120"/>
        <v>0.41133611653251062</v>
      </c>
      <c r="AZ49" s="68">
        <f t="shared" si="121"/>
        <v>-27.095805110419775</v>
      </c>
      <c r="BA49" s="69">
        <f t="shared" si="122"/>
        <v>40.650037220948043</v>
      </c>
      <c r="BB49" s="69">
        <f t="shared" si="123"/>
        <v>13.554232110528266</v>
      </c>
      <c r="BD49" t="str">
        <f t="shared" si="144"/>
        <v>23 Teaching and other educational professionals</v>
      </c>
      <c r="BE49" s="18">
        <f t="shared" si="124"/>
        <v>0.82680645782869067</v>
      </c>
      <c r="BF49" s="18">
        <f t="shared" si="124"/>
        <v>0.74258546714425322</v>
      </c>
      <c r="BG49" s="18">
        <f t="shared" si="124"/>
        <v>0.85002930269484944</v>
      </c>
      <c r="BH49" s="18">
        <f t="shared" si="124"/>
        <v>0.81868269960931694</v>
      </c>
      <c r="BI49" s="18">
        <f t="shared" si="124"/>
        <v>0.82814337791898252</v>
      </c>
      <c r="BK49" s="68">
        <f t="shared" si="125"/>
        <v>3.4846463010751725</v>
      </c>
      <c r="BL49" s="69">
        <f t="shared" si="126"/>
        <v>45.100752626485551</v>
      </c>
      <c r="BM49" s="69">
        <f t="shared" si="127"/>
        <v>48.585398927560725</v>
      </c>
      <c r="BO49" t="str">
        <f t="shared" si="145"/>
        <v>23 Teaching and other educational professionals</v>
      </c>
      <c r="BP49" s="18">
        <f t="shared" si="128"/>
        <v>0.67796140938445937</v>
      </c>
      <c r="BQ49" s="18">
        <f t="shared" si="128"/>
        <v>0.61704184920419192</v>
      </c>
      <c r="BR49" s="18">
        <f t="shared" si="128"/>
        <v>0.65306647856504141</v>
      </c>
      <c r="BS49" s="18">
        <f t="shared" si="128"/>
        <v>0.61535448557481021</v>
      </c>
      <c r="BT49" s="18">
        <f t="shared" si="128"/>
        <v>0.56079699395527349</v>
      </c>
      <c r="BV49" s="68">
        <f t="shared" si="129"/>
        <v>-18.579402123028654</v>
      </c>
      <c r="BW49" s="69">
        <f t="shared" si="130"/>
        <v>48.734468886023684</v>
      </c>
      <c r="BX49" s="69">
        <f t="shared" si="131"/>
        <v>30.15506676299503</v>
      </c>
      <c r="BZ49" t="str">
        <f t="shared" si="146"/>
        <v>23 Teaching and other educational professionals</v>
      </c>
      <c r="CA49" s="18">
        <f t="shared" si="132"/>
        <v>0.6607772389907014</v>
      </c>
      <c r="CB49" s="18">
        <f t="shared" si="132"/>
        <v>0.66371262141468657</v>
      </c>
      <c r="CC49" s="18">
        <f t="shared" si="132"/>
        <v>0.74485636731190297</v>
      </c>
      <c r="CD49" s="18">
        <f t="shared" si="132"/>
        <v>0.74386058292810597</v>
      </c>
      <c r="CE49" s="18">
        <f t="shared" si="132"/>
        <v>0.73070828277542987</v>
      </c>
      <c r="CG49" s="68">
        <f t="shared" si="133"/>
        <v>-46.412940579640306</v>
      </c>
      <c r="CH49" s="69">
        <f t="shared" si="134"/>
        <v>36.478100795563712</v>
      </c>
      <c r="CI49" s="69">
        <f t="shared" si="135"/>
        <v>-9.9348397840765941</v>
      </c>
      <c r="CK49" t="str">
        <f t="shared" si="147"/>
        <v>23 Teaching and other educational professionals</v>
      </c>
      <c r="CL49" s="18">
        <f t="shared" si="136"/>
        <v>0.37002497988450217</v>
      </c>
      <c r="CM49" s="18">
        <f t="shared" si="136"/>
        <v>0.46434404085309983</v>
      </c>
      <c r="CN49" s="18">
        <f t="shared" si="136"/>
        <v>0.67951600523401667</v>
      </c>
      <c r="CO49" s="18">
        <f t="shared" si="136"/>
        <v>0.83800947411213911</v>
      </c>
      <c r="CP49" s="18">
        <f t="shared" si="136"/>
        <v>1.2158087156140109</v>
      </c>
      <c r="CR49" s="68">
        <f t="shared" si="137"/>
        <v>-27.18517033047657</v>
      </c>
      <c r="CS49" s="69">
        <f t="shared" si="138"/>
        <v>35.661876835415356</v>
      </c>
      <c r="CT49" s="69">
        <f t="shared" si="139"/>
        <v>8.4767065049387877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6.5801326636499233</v>
      </c>
      <c r="C50" s="18">
        <f t="shared" si="104"/>
        <v>7.1747044987835542</v>
      </c>
      <c r="D50" s="18">
        <f t="shared" si="104"/>
        <v>7.4209088567081372</v>
      </c>
      <c r="E50" s="18">
        <f t="shared" si="104"/>
        <v>8.118929741187026</v>
      </c>
      <c r="F50" s="18">
        <f t="shared" si="104"/>
        <v>8.5726170254169158</v>
      </c>
      <c r="H50" s="68">
        <f t="shared" si="105"/>
        <v>121.96181735848563</v>
      </c>
      <c r="I50" s="69">
        <f t="shared" si="106"/>
        <v>76.730716649444929</v>
      </c>
      <c r="J50" s="69">
        <f t="shared" si="107"/>
        <v>198.69253400793056</v>
      </c>
      <c r="L50" t="str">
        <f t="shared" si="140"/>
        <v>24 Business, media and public service professionals</v>
      </c>
      <c r="M50" s="18">
        <f t="shared" si="108"/>
        <v>11.975794141671779</v>
      </c>
      <c r="N50" s="18">
        <f t="shared" si="108"/>
        <v>13.238392965227316</v>
      </c>
      <c r="O50" s="18">
        <f t="shared" si="108"/>
        <v>13.260624761150325</v>
      </c>
      <c r="P50" s="18">
        <f t="shared" si="108"/>
        <v>13.53859992281922</v>
      </c>
      <c r="Q50" s="18">
        <f t="shared" si="108"/>
        <v>12.881359718307012</v>
      </c>
      <c r="S50" s="68">
        <f t="shared" si="109"/>
        <v>85.639612486291924</v>
      </c>
      <c r="T50" s="69">
        <f t="shared" si="110"/>
        <v>68.566213590015963</v>
      </c>
      <c r="U50" s="69">
        <f t="shared" si="111"/>
        <v>154.20582607630791</v>
      </c>
      <c r="W50" t="str">
        <f t="shared" si="141"/>
        <v>24 Business, media and public service professionals</v>
      </c>
      <c r="X50" s="18">
        <f t="shared" si="112"/>
        <v>10.193319847879899</v>
      </c>
      <c r="Y50" s="18">
        <f t="shared" si="112"/>
        <v>10.970857039044404</v>
      </c>
      <c r="Z50" s="18">
        <f t="shared" si="112"/>
        <v>11.567407155448564</v>
      </c>
      <c r="AA50" s="18">
        <f t="shared" si="112"/>
        <v>11.721818326429151</v>
      </c>
      <c r="AB50" s="18">
        <f t="shared" si="112"/>
        <v>10.916327535057411</v>
      </c>
      <c r="AD50" s="68">
        <f t="shared" si="113"/>
        <v>18.347728747807377</v>
      </c>
      <c r="AE50" s="69">
        <f t="shared" si="114"/>
        <v>58.069068351708431</v>
      </c>
      <c r="AF50" s="69">
        <f t="shared" si="115"/>
        <v>76.416797099515804</v>
      </c>
      <c r="AH50" t="str">
        <f t="shared" si="142"/>
        <v>24 Business, media and public service professionals</v>
      </c>
      <c r="AI50" s="18">
        <f t="shared" si="116"/>
        <v>3.7035559661223023</v>
      </c>
      <c r="AJ50" s="18">
        <f t="shared" si="116"/>
        <v>3.7168687049195603</v>
      </c>
      <c r="AK50" s="18">
        <f t="shared" si="116"/>
        <v>3.9774462664005696</v>
      </c>
      <c r="AL50" s="18">
        <f t="shared" si="116"/>
        <v>3.8926719208505003</v>
      </c>
      <c r="AM50" s="18">
        <f t="shared" si="116"/>
        <v>3.631558937198808</v>
      </c>
      <c r="AO50" s="68">
        <f t="shared" si="117"/>
        <v>2.3410370602019013</v>
      </c>
      <c r="AP50" s="69">
        <f t="shared" si="118"/>
        <v>38.133555372188155</v>
      </c>
      <c r="AQ50" s="69">
        <f t="shared" si="119"/>
        <v>40.474592432390054</v>
      </c>
      <c r="AS50" t="str">
        <f t="shared" si="143"/>
        <v>24 Business, media and public service professionals</v>
      </c>
      <c r="AT50" s="18">
        <f t="shared" si="120"/>
        <v>5.481915821953347</v>
      </c>
      <c r="AU50" s="18">
        <f t="shared" si="120"/>
        <v>5.846298008137742</v>
      </c>
      <c r="AV50" s="18">
        <f t="shared" si="120"/>
        <v>6.3419468079315893</v>
      </c>
      <c r="AW50" s="18">
        <f t="shared" si="120"/>
        <v>6.5992390242276429</v>
      </c>
      <c r="AX50" s="18">
        <f t="shared" si="120"/>
        <v>6.3372656377875121</v>
      </c>
      <c r="AZ50" s="68">
        <f t="shared" si="121"/>
        <v>22.457416524158923</v>
      </c>
      <c r="BA50" s="69">
        <f t="shared" si="122"/>
        <v>54.693588711947697</v>
      </c>
      <c r="BB50" s="69">
        <f t="shared" si="123"/>
        <v>77.151005236106613</v>
      </c>
      <c r="BD50" t="str">
        <f t="shared" si="144"/>
        <v>24 Business, media and public service professionals</v>
      </c>
      <c r="BE50" s="18">
        <f t="shared" si="124"/>
        <v>3.1371127663306546</v>
      </c>
      <c r="BF50" s="18">
        <f t="shared" si="124"/>
        <v>3.6549428580414203</v>
      </c>
      <c r="BG50" s="18">
        <f t="shared" si="124"/>
        <v>4.2458678456410306</v>
      </c>
      <c r="BH50" s="18">
        <f t="shared" si="124"/>
        <v>4.5427499400143558</v>
      </c>
      <c r="BI50" s="18">
        <f t="shared" si="124"/>
        <v>4.9362883141028773</v>
      </c>
      <c r="BK50" s="68">
        <f t="shared" si="125"/>
        <v>23.491859055033558</v>
      </c>
      <c r="BL50" s="69">
        <f t="shared" si="126"/>
        <v>48.480568123458582</v>
      </c>
      <c r="BM50" s="69">
        <f t="shared" si="127"/>
        <v>71.972427178492126</v>
      </c>
      <c r="BO50" t="str">
        <f t="shared" si="145"/>
        <v>24 Business, media and public service professionals</v>
      </c>
      <c r="BP50" s="18">
        <f t="shared" si="128"/>
        <v>2.3048873118800914</v>
      </c>
      <c r="BQ50" s="18">
        <f t="shared" si="128"/>
        <v>2.5449514064792966</v>
      </c>
      <c r="BR50" s="18">
        <f t="shared" si="128"/>
        <v>2.8861876820505632</v>
      </c>
      <c r="BS50" s="18">
        <f t="shared" si="128"/>
        <v>2.9069583456069279</v>
      </c>
      <c r="BT50" s="18">
        <f t="shared" si="128"/>
        <v>2.9562126006807894</v>
      </c>
      <c r="BV50" s="68">
        <f t="shared" si="129"/>
        <v>-2.8825887489886886</v>
      </c>
      <c r="BW50" s="69">
        <f t="shared" si="130"/>
        <v>44.535845833077353</v>
      </c>
      <c r="BX50" s="69">
        <f t="shared" si="131"/>
        <v>41.653257084088665</v>
      </c>
      <c r="BZ50" t="str">
        <f t="shared" si="146"/>
        <v>24 Business, media and public service professionals</v>
      </c>
      <c r="CA50" s="18">
        <f t="shared" si="132"/>
        <v>2.0850629945329562</v>
      </c>
      <c r="CB50" s="18">
        <f t="shared" si="132"/>
        <v>2.4989989539601067</v>
      </c>
      <c r="CC50" s="18">
        <f t="shared" si="132"/>
        <v>2.8779516744592208</v>
      </c>
      <c r="CD50" s="18">
        <f t="shared" si="132"/>
        <v>3.0313899919340668</v>
      </c>
      <c r="CE50" s="18">
        <f t="shared" si="132"/>
        <v>3.2256256484481596</v>
      </c>
      <c r="CG50" s="68">
        <f t="shared" si="133"/>
        <v>-38.776395212401454</v>
      </c>
      <c r="CH50" s="69">
        <f t="shared" si="134"/>
        <v>32.655037161465451</v>
      </c>
      <c r="CI50" s="69">
        <f t="shared" si="135"/>
        <v>-6.1213580509360055</v>
      </c>
      <c r="CK50" t="str">
        <f t="shared" si="147"/>
        <v>24 Business, media and public service professionals</v>
      </c>
      <c r="CL50" s="18">
        <f t="shared" si="136"/>
        <v>1.2247006868866832</v>
      </c>
      <c r="CM50" s="18">
        <f t="shared" si="136"/>
        <v>1.6414096182551223</v>
      </c>
      <c r="CN50" s="18">
        <f t="shared" si="136"/>
        <v>2.0183282523784714</v>
      </c>
      <c r="CO50" s="18">
        <f t="shared" si="136"/>
        <v>2.389321025482801</v>
      </c>
      <c r="CP50" s="18">
        <f t="shared" si="136"/>
        <v>2.9477511543283699</v>
      </c>
      <c r="CR50" s="68">
        <f t="shared" si="137"/>
        <v>-40.563490792835047</v>
      </c>
      <c r="CS50" s="69">
        <f t="shared" si="138"/>
        <v>26.875407848472989</v>
      </c>
      <c r="CT50" s="69">
        <f t="shared" si="139"/>
        <v>-13.688082944362062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2.1146787686880497</v>
      </c>
      <c r="C51" s="18">
        <f t="shared" si="104"/>
        <v>2.3740884868512424</v>
      </c>
      <c r="D51" s="18">
        <f t="shared" si="104"/>
        <v>2.3418361652391564</v>
      </c>
      <c r="E51" s="18">
        <f t="shared" si="104"/>
        <v>2.188184019470707</v>
      </c>
      <c r="F51" s="18">
        <f t="shared" si="104"/>
        <v>2.419351480206692</v>
      </c>
      <c r="H51" s="68">
        <f t="shared" si="105"/>
        <v>98.501779929917078</v>
      </c>
      <c r="I51" s="69">
        <f t="shared" si="106"/>
        <v>63.145200827371205</v>
      </c>
      <c r="J51" s="69">
        <f t="shared" si="107"/>
        <v>161.6469807572883</v>
      </c>
      <c r="L51" t="str">
        <f t="shared" si="140"/>
        <v>31 Science, engineering and technology associate professionals</v>
      </c>
      <c r="M51" s="18">
        <f t="shared" si="108"/>
        <v>2.0365451558626591</v>
      </c>
      <c r="N51" s="18">
        <f t="shared" si="108"/>
        <v>2.1480978188353448</v>
      </c>
      <c r="O51" s="18">
        <f t="shared" si="108"/>
        <v>2.0769221104302757</v>
      </c>
      <c r="P51" s="18">
        <f t="shared" si="108"/>
        <v>1.7620184546249591</v>
      </c>
      <c r="Q51" s="18">
        <f t="shared" si="108"/>
        <v>1.6894862231552847</v>
      </c>
      <c r="S51" s="68">
        <f t="shared" si="109"/>
        <v>55.455959530815534</v>
      </c>
      <c r="T51" s="69">
        <f t="shared" si="110"/>
        <v>50.518714952742627</v>
      </c>
      <c r="U51" s="69">
        <f t="shared" si="111"/>
        <v>105.97467448355818</v>
      </c>
      <c r="W51" t="str">
        <f t="shared" si="141"/>
        <v>31 Science, engineering and technology associate professionals</v>
      </c>
      <c r="X51" s="18">
        <f t="shared" si="112"/>
        <v>2.2638029377850963</v>
      </c>
      <c r="Y51" s="18">
        <f t="shared" si="112"/>
        <v>2.4690410712213748</v>
      </c>
      <c r="Z51" s="18">
        <f t="shared" si="112"/>
        <v>2.4595469996651964</v>
      </c>
      <c r="AA51" s="18">
        <f t="shared" si="112"/>
        <v>2.1023552995423782</v>
      </c>
      <c r="AB51" s="18">
        <f t="shared" si="112"/>
        <v>2.0038176081760284</v>
      </c>
      <c r="AD51" s="68">
        <f t="shared" si="113"/>
        <v>2.1697791986704718</v>
      </c>
      <c r="AE51" s="69">
        <f t="shared" si="114"/>
        <v>42.464522817150474</v>
      </c>
      <c r="AF51" s="69">
        <f t="shared" si="115"/>
        <v>44.634302015820943</v>
      </c>
      <c r="AH51" t="str">
        <f t="shared" si="142"/>
        <v>31 Science, engineering and technology associate professionals</v>
      </c>
      <c r="AI51" s="18">
        <f t="shared" si="116"/>
        <v>1.2126509236062162</v>
      </c>
      <c r="AJ51" s="18">
        <f t="shared" si="116"/>
        <v>1.5332705506369302</v>
      </c>
      <c r="AK51" s="18">
        <f t="shared" si="116"/>
        <v>1.6248216171601788</v>
      </c>
      <c r="AL51" s="18">
        <f t="shared" si="116"/>
        <v>1.6284028210820245</v>
      </c>
      <c r="AM51" s="18">
        <f t="shared" si="116"/>
        <v>1.8808473784946629</v>
      </c>
      <c r="AO51" s="68">
        <f t="shared" si="117"/>
        <v>29.750459831030906</v>
      </c>
      <c r="AP51" s="69">
        <f t="shared" si="118"/>
        <v>49.948730573890892</v>
      </c>
      <c r="AQ51" s="69">
        <f t="shared" si="119"/>
        <v>79.699190404921794</v>
      </c>
      <c r="AS51" t="str">
        <f t="shared" si="143"/>
        <v>31 Science, engineering and technology associate professionals</v>
      </c>
      <c r="AT51" s="18">
        <f t="shared" si="120"/>
        <v>3.4613873002742581</v>
      </c>
      <c r="AU51" s="18">
        <f t="shared" si="120"/>
        <v>3.6777360468229556</v>
      </c>
      <c r="AV51" s="18">
        <f t="shared" si="120"/>
        <v>3.6651016094615234</v>
      </c>
      <c r="AW51" s="18">
        <f t="shared" si="120"/>
        <v>2.8740393352680194</v>
      </c>
      <c r="AX51" s="18">
        <f t="shared" si="120"/>
        <v>2.4534558627355216</v>
      </c>
      <c r="AZ51" s="68">
        <f t="shared" si="121"/>
        <v>-17.96522212351185</v>
      </c>
      <c r="BA51" s="69">
        <f t="shared" si="122"/>
        <v>31.086340343523233</v>
      </c>
      <c r="BB51" s="69">
        <f t="shared" si="123"/>
        <v>13.121118220011383</v>
      </c>
      <c r="BD51" t="str">
        <f t="shared" si="144"/>
        <v>31 Science, engineering and technology associate professionals</v>
      </c>
      <c r="BE51" s="18">
        <f t="shared" si="124"/>
        <v>1.4379921391663748</v>
      </c>
      <c r="BF51" s="18">
        <f t="shared" si="124"/>
        <v>1.4864074564741143</v>
      </c>
      <c r="BG51" s="18">
        <f t="shared" si="124"/>
        <v>1.6969652570913369</v>
      </c>
      <c r="BH51" s="18">
        <f t="shared" si="124"/>
        <v>1.3016803799652701</v>
      </c>
      <c r="BI51" s="18">
        <f t="shared" si="124"/>
        <v>1.1353028815675683</v>
      </c>
      <c r="BK51" s="68">
        <f t="shared" si="125"/>
        <v>-28.937076095170234</v>
      </c>
      <c r="BL51" s="69">
        <f t="shared" si="126"/>
        <v>27.578687428130195</v>
      </c>
      <c r="BM51" s="69">
        <f t="shared" si="127"/>
        <v>-1.3583886670400398</v>
      </c>
      <c r="BO51" t="str">
        <f t="shared" si="145"/>
        <v>31 Science, engineering and technology associate professionals</v>
      </c>
      <c r="BP51" s="18">
        <f t="shared" si="128"/>
        <v>1.024006629540942</v>
      </c>
      <c r="BQ51" s="18">
        <f t="shared" si="128"/>
        <v>1.172662625739181</v>
      </c>
      <c r="BR51" s="18">
        <f t="shared" si="128"/>
        <v>1.4086805360118899</v>
      </c>
      <c r="BS51" s="18">
        <f t="shared" si="128"/>
        <v>1.1569662540614323</v>
      </c>
      <c r="BT51" s="18">
        <f t="shared" si="128"/>
        <v>1.2242971905579485</v>
      </c>
      <c r="BV51" s="68">
        <f t="shared" si="129"/>
        <v>-17.593713964553523</v>
      </c>
      <c r="BW51" s="69">
        <f t="shared" si="130"/>
        <v>33.101030458850467</v>
      </c>
      <c r="BX51" s="69">
        <f t="shared" si="131"/>
        <v>15.507316494296941</v>
      </c>
      <c r="BZ51" t="str">
        <f t="shared" si="146"/>
        <v>31 Science, engineering and technology associate professionals</v>
      </c>
      <c r="CA51" s="18">
        <f t="shared" si="132"/>
        <v>1.1716617022084035</v>
      </c>
      <c r="CB51" s="18">
        <f t="shared" si="132"/>
        <v>1.4222358261308232</v>
      </c>
      <c r="CC51" s="18">
        <f t="shared" si="132"/>
        <v>1.811709030433899</v>
      </c>
      <c r="CD51" s="18">
        <f t="shared" si="132"/>
        <v>1.5198118382032999</v>
      </c>
      <c r="CE51" s="18">
        <f t="shared" si="132"/>
        <v>1.8470785675324362</v>
      </c>
      <c r="CG51" s="68">
        <f t="shared" si="133"/>
        <v>-44.308957170376758</v>
      </c>
      <c r="CH51" s="69">
        <f t="shared" si="134"/>
        <v>25.16089869350391</v>
      </c>
      <c r="CI51" s="69">
        <f t="shared" si="135"/>
        <v>-19.148058476872844</v>
      </c>
      <c r="CK51" t="str">
        <f t="shared" si="147"/>
        <v>31 Science, engineering and technology associate professionals</v>
      </c>
      <c r="CL51" s="18">
        <f t="shared" si="136"/>
        <v>0.54823118343904254</v>
      </c>
      <c r="CM51" s="18">
        <f t="shared" si="136"/>
        <v>0.84313907009059952</v>
      </c>
      <c r="CN51" s="18">
        <f t="shared" si="136"/>
        <v>1.1411731486495313</v>
      </c>
      <c r="CO51" s="18">
        <f t="shared" si="136"/>
        <v>1.4113899405362511</v>
      </c>
      <c r="CP51" s="18">
        <f t="shared" si="136"/>
        <v>2.6264846943642568</v>
      </c>
      <c r="CR51" s="68">
        <f t="shared" si="137"/>
        <v>-6.3349420588477141</v>
      </c>
      <c r="CS51" s="69">
        <f t="shared" si="138"/>
        <v>33.27962923453309</v>
      </c>
      <c r="CT51" s="69">
        <f t="shared" si="139"/>
        <v>26.944687175685374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0.52841896013669509</v>
      </c>
      <c r="C52" s="18">
        <f t="shared" si="104"/>
        <v>0.55954114712890679</v>
      </c>
      <c r="D52" s="18">
        <f t="shared" si="104"/>
        <v>0.51971502223551957</v>
      </c>
      <c r="E52" s="18">
        <f t="shared" si="104"/>
        <v>0.57101187179311608</v>
      </c>
      <c r="F52" s="18">
        <f t="shared" si="104"/>
        <v>0.74551270276334192</v>
      </c>
      <c r="H52" s="68">
        <f t="shared" si="105"/>
        <v>175.62063240037108</v>
      </c>
      <c r="I52" s="69">
        <f t="shared" si="106"/>
        <v>100.54639134518051</v>
      </c>
      <c r="J52" s="69">
        <f t="shared" si="107"/>
        <v>276.1670237455516</v>
      </c>
      <c r="L52" t="str">
        <f t="shared" si="140"/>
        <v>32 Health and social care associate professionals</v>
      </c>
      <c r="M52" s="18">
        <f t="shared" si="108"/>
        <v>2.0093171998760826</v>
      </c>
      <c r="N52" s="18">
        <f t="shared" si="108"/>
        <v>2.2979436596546789</v>
      </c>
      <c r="O52" s="18">
        <f t="shared" si="108"/>
        <v>2.3638948732587295</v>
      </c>
      <c r="P52" s="18">
        <f t="shared" si="108"/>
        <v>2.4235659318241614</v>
      </c>
      <c r="Q52" s="18">
        <f t="shared" si="108"/>
        <v>2.8350214057966872</v>
      </c>
      <c r="S52" s="68">
        <f t="shared" si="109"/>
        <v>129.19287603813353</v>
      </c>
      <c r="T52" s="69">
        <f t="shared" si="110"/>
        <v>85.993547110826597</v>
      </c>
      <c r="U52" s="69">
        <f t="shared" si="111"/>
        <v>215.1864231489601</v>
      </c>
      <c r="W52" t="str">
        <f t="shared" si="141"/>
        <v>32 Health and social care associate professionals</v>
      </c>
      <c r="X52" s="18">
        <f t="shared" si="112"/>
        <v>2.9193917095723871</v>
      </c>
      <c r="Y52" s="18">
        <f t="shared" si="112"/>
        <v>3.3327646695247819</v>
      </c>
      <c r="Z52" s="18">
        <f t="shared" si="112"/>
        <v>3.3503630347795785</v>
      </c>
      <c r="AA52" s="18">
        <f t="shared" si="112"/>
        <v>3.4399713813541393</v>
      </c>
      <c r="AB52" s="18">
        <f t="shared" si="112"/>
        <v>3.4960744112338031</v>
      </c>
      <c r="AD52" s="68">
        <f t="shared" si="113"/>
        <v>30.860384342118703</v>
      </c>
      <c r="AE52" s="69">
        <f t="shared" si="114"/>
        <v>74.885866452079483</v>
      </c>
      <c r="AF52" s="69">
        <f t="shared" si="115"/>
        <v>105.74625079419819</v>
      </c>
      <c r="AH52" t="str">
        <f t="shared" si="142"/>
        <v>32 Health and social care associate professionals</v>
      </c>
      <c r="AI52" s="18">
        <f t="shared" si="116"/>
        <v>6.514417053997029</v>
      </c>
      <c r="AJ52" s="18">
        <f t="shared" si="116"/>
        <v>6.2294149736957429</v>
      </c>
      <c r="AK52" s="18">
        <f t="shared" si="116"/>
        <v>5.9330092683532634</v>
      </c>
      <c r="AL52" s="18">
        <f t="shared" si="116"/>
        <v>4.5219262315584601</v>
      </c>
      <c r="AM52" s="18">
        <f t="shared" si="116"/>
        <v>2.4861269603058571</v>
      </c>
      <c r="AO52" s="68">
        <f t="shared" si="117"/>
        <v>-53.031216244259852</v>
      </c>
      <c r="AP52" s="69">
        <f t="shared" si="118"/>
        <v>30.499259044052245</v>
      </c>
      <c r="AQ52" s="69">
        <f t="shared" si="119"/>
        <v>-22.531957200207597</v>
      </c>
      <c r="AS52" t="str">
        <f t="shared" si="143"/>
        <v>32 Health and social care associate professionals</v>
      </c>
      <c r="AT52" s="18">
        <f t="shared" si="120"/>
        <v>1.3523248880668268</v>
      </c>
      <c r="AU52" s="18">
        <f t="shared" si="120"/>
        <v>1.4689903634050743</v>
      </c>
      <c r="AV52" s="18">
        <f t="shared" si="120"/>
        <v>1.589374882953273</v>
      </c>
      <c r="AW52" s="18">
        <f t="shared" si="120"/>
        <v>1.4412242877354537</v>
      </c>
      <c r="AX52" s="18">
        <f t="shared" si="120"/>
        <v>1.3585528299604752</v>
      </c>
      <c r="AZ52" s="68">
        <f t="shared" si="121"/>
        <v>4.7504656539149659</v>
      </c>
      <c r="BA52" s="69">
        <f t="shared" si="122"/>
        <v>56.246432830706979</v>
      </c>
      <c r="BB52" s="69">
        <f t="shared" si="123"/>
        <v>60.996898484621944</v>
      </c>
      <c r="BD52" t="str">
        <f t="shared" si="144"/>
        <v>32 Health and social care associate professionals</v>
      </c>
      <c r="BE52" s="18">
        <f t="shared" si="124"/>
        <v>1.4675044742540464</v>
      </c>
      <c r="BF52" s="18">
        <f t="shared" si="124"/>
        <v>1.7393361547323485</v>
      </c>
      <c r="BG52" s="18">
        <f t="shared" si="124"/>
        <v>1.7448770823060893</v>
      </c>
      <c r="BH52" s="18">
        <f t="shared" si="124"/>
        <v>1.7406082310670343</v>
      </c>
      <c r="BI52" s="18">
        <f t="shared" si="124"/>
        <v>1.7633666425104315</v>
      </c>
      <c r="BK52" s="68">
        <f t="shared" si="125"/>
        <v>7.3450606886893519</v>
      </c>
      <c r="BL52" s="69">
        <f t="shared" si="126"/>
        <v>59.8312772478086</v>
      </c>
      <c r="BM52" s="69">
        <f t="shared" si="127"/>
        <v>67.176337936497958</v>
      </c>
      <c r="BO52" t="str">
        <f t="shared" si="145"/>
        <v>32 Health and social care associate professionals</v>
      </c>
      <c r="BP52" s="18">
        <f t="shared" si="128"/>
        <v>1.1972486996339524</v>
      </c>
      <c r="BQ52" s="18">
        <f t="shared" si="128"/>
        <v>1.335294649571598</v>
      </c>
      <c r="BR52" s="18">
        <f t="shared" si="128"/>
        <v>1.2839196047227486</v>
      </c>
      <c r="BS52" s="18">
        <f t="shared" si="128"/>
        <v>1.2151088102000118</v>
      </c>
      <c r="BT52" s="18">
        <f t="shared" si="128"/>
        <v>1.0788904738061431</v>
      </c>
      <c r="BV52" s="68">
        <f t="shared" si="129"/>
        <v>-20.324365528613431</v>
      </c>
      <c r="BW52" s="69">
        <f t="shared" si="130"/>
        <v>51.16466865594618</v>
      </c>
      <c r="BX52" s="69">
        <f t="shared" si="131"/>
        <v>30.840303127332746</v>
      </c>
      <c r="BZ52" t="str">
        <f t="shared" si="146"/>
        <v>32 Health and social care associate professionals</v>
      </c>
      <c r="CA52" s="18">
        <f t="shared" si="132"/>
        <v>0.71143189553388453</v>
      </c>
      <c r="CB52" s="18">
        <f t="shared" si="132"/>
        <v>0.75373312626199951</v>
      </c>
      <c r="CC52" s="18">
        <f t="shared" si="132"/>
        <v>0.68835940695310271</v>
      </c>
      <c r="CD52" s="18">
        <f t="shared" si="132"/>
        <v>0.62736663936640902</v>
      </c>
      <c r="CE52" s="18">
        <f t="shared" si="132"/>
        <v>0.5656520857997287</v>
      </c>
      <c r="CG52" s="68">
        <f t="shared" si="133"/>
        <v>-55.112794227535176</v>
      </c>
      <c r="CH52" s="69">
        <f t="shared" si="134"/>
        <v>30.595988827234784</v>
      </c>
      <c r="CI52" s="69">
        <f t="shared" si="135"/>
        <v>-24.516805400300392</v>
      </c>
      <c r="CK52" t="str">
        <f t="shared" si="147"/>
        <v>32 Health and social care associate professionals</v>
      </c>
      <c r="CL52" s="18">
        <f t="shared" si="136"/>
        <v>0.23166911406378499</v>
      </c>
      <c r="CM52" s="18">
        <f t="shared" si="136"/>
        <v>0.30102456465416272</v>
      </c>
      <c r="CN52" s="18">
        <f t="shared" si="136"/>
        <v>0.35646030648104093</v>
      </c>
      <c r="CO52" s="18">
        <f t="shared" si="136"/>
        <v>0.41845164864181461</v>
      </c>
      <c r="CP52" s="18">
        <f t="shared" si="136"/>
        <v>0.64481924812784919</v>
      </c>
      <c r="CR52" s="68">
        <f t="shared" si="137"/>
        <v>-26.382495288282744</v>
      </c>
      <c r="CS52" s="69">
        <f t="shared" si="138"/>
        <v>32.253125093561842</v>
      </c>
      <c r="CT52" s="69">
        <f t="shared" si="139"/>
        <v>5.8706298052790968</v>
      </c>
    </row>
    <row r="53" spans="1:98" x14ac:dyDescent="0.2">
      <c r="A53" t="str">
        <f t="shared" si="103"/>
        <v>33 Protective service occupations</v>
      </c>
      <c r="B53" s="18">
        <f t="shared" si="104"/>
        <v>0.32922410250439477</v>
      </c>
      <c r="C53" s="18">
        <f t="shared" si="104"/>
        <v>0.34611935406786892</v>
      </c>
      <c r="D53" s="18">
        <f t="shared" si="104"/>
        <v>0.32470112311849825</v>
      </c>
      <c r="E53" s="18">
        <f t="shared" si="104"/>
        <v>0.40512309983165185</v>
      </c>
      <c r="F53" s="18">
        <f t="shared" si="104"/>
        <v>0.50582335970389047</v>
      </c>
      <c r="H53" s="68">
        <f t="shared" si="105"/>
        <v>199.32089717504789</v>
      </c>
      <c r="I53" s="69">
        <f t="shared" si="106"/>
        <v>74.769240369831351</v>
      </c>
      <c r="J53" s="69">
        <f t="shared" si="107"/>
        <v>274.09013754487921</v>
      </c>
      <c r="L53" t="str">
        <f t="shared" si="140"/>
        <v>33 Protective service occupations</v>
      </c>
      <c r="M53" s="18">
        <f t="shared" si="108"/>
        <v>0.69348505665630567</v>
      </c>
      <c r="N53" s="18">
        <f t="shared" si="108"/>
        <v>0.63602350923252926</v>
      </c>
      <c r="O53" s="18">
        <f t="shared" si="108"/>
        <v>0.59061683761823303</v>
      </c>
      <c r="P53" s="18">
        <f t="shared" si="108"/>
        <v>0.71757675534009324</v>
      </c>
      <c r="Q53" s="18">
        <f t="shared" si="108"/>
        <v>0.85139424798830099</v>
      </c>
      <c r="S53" s="68">
        <f t="shared" si="109"/>
        <v>175.48491240418761</v>
      </c>
      <c r="T53" s="69">
        <f t="shared" si="110"/>
        <v>60.618322043019937</v>
      </c>
      <c r="U53" s="69">
        <f t="shared" si="111"/>
        <v>236.10323444720757</v>
      </c>
      <c r="W53" t="str">
        <f t="shared" si="141"/>
        <v>33 Protective service occupations</v>
      </c>
      <c r="X53" s="18">
        <f t="shared" si="112"/>
        <v>1.3839041799785992</v>
      </c>
      <c r="Y53" s="18">
        <f t="shared" si="112"/>
        <v>1.298473212215993</v>
      </c>
      <c r="Z53" s="18">
        <f t="shared" si="112"/>
        <v>1.3794675501823699</v>
      </c>
      <c r="AA53" s="18">
        <f t="shared" si="112"/>
        <v>1.6741718880663776</v>
      </c>
      <c r="AB53" s="18">
        <f t="shared" si="112"/>
        <v>2.0947021561187205</v>
      </c>
      <c r="AD53" s="68">
        <f t="shared" si="113"/>
        <v>90.427726786180045</v>
      </c>
      <c r="AE53" s="69">
        <f t="shared" si="114"/>
        <v>62.576169189241604</v>
      </c>
      <c r="AF53" s="69">
        <f t="shared" si="115"/>
        <v>153.00389597542164</v>
      </c>
      <c r="AH53" t="str">
        <f t="shared" si="142"/>
        <v>33 Protective service occupations</v>
      </c>
      <c r="AI53" s="18">
        <f t="shared" si="116"/>
        <v>1.1671441090067916</v>
      </c>
      <c r="AJ53" s="18">
        <f t="shared" si="116"/>
        <v>1.1907566362880886</v>
      </c>
      <c r="AK53" s="18">
        <f t="shared" si="116"/>
        <v>1.2531806569711883</v>
      </c>
      <c r="AL53" s="18">
        <f t="shared" si="116"/>
        <v>1.6373343836613363</v>
      </c>
      <c r="AM53" s="18">
        <f t="shared" si="116"/>
        <v>2.0895637016496096</v>
      </c>
      <c r="AO53" s="68">
        <f t="shared" si="117"/>
        <v>86.897275512730616</v>
      </c>
      <c r="AP53" s="69">
        <f t="shared" si="118"/>
        <v>54.77110560814068</v>
      </c>
      <c r="AQ53" s="69">
        <f t="shared" si="119"/>
        <v>141.66838112087129</v>
      </c>
      <c r="AS53" t="str">
        <f t="shared" si="143"/>
        <v>33 Protective service occupations</v>
      </c>
      <c r="AT53" s="18">
        <f t="shared" si="120"/>
        <v>1.1401166775954892</v>
      </c>
      <c r="AU53" s="18">
        <f t="shared" si="120"/>
        <v>0.98770025586241827</v>
      </c>
      <c r="AV53" s="18">
        <f t="shared" si="120"/>
        <v>1.0544936799775373</v>
      </c>
      <c r="AW53" s="18">
        <f t="shared" si="120"/>
        <v>1.1458580016008257</v>
      </c>
      <c r="AX53" s="18">
        <f t="shared" si="120"/>
        <v>1.2071034591259573</v>
      </c>
      <c r="AZ53" s="68">
        <f t="shared" si="121"/>
        <v>40.283402071259772</v>
      </c>
      <c r="BA53" s="69">
        <f t="shared" si="122"/>
        <v>47.49018833991498</v>
      </c>
      <c r="BB53" s="69">
        <f t="shared" si="123"/>
        <v>87.773590411174752</v>
      </c>
      <c r="BD53" t="str">
        <f t="shared" si="144"/>
        <v>33 Protective service occupations</v>
      </c>
      <c r="BE53" s="18">
        <f t="shared" si="124"/>
        <v>0.98771429574569503</v>
      </c>
      <c r="BF53" s="18">
        <f t="shared" si="124"/>
        <v>0.83833986462461296</v>
      </c>
      <c r="BG53" s="18">
        <f t="shared" si="124"/>
        <v>0.92686582980074028</v>
      </c>
      <c r="BH53" s="18">
        <f t="shared" si="124"/>
        <v>1.0317651631235663</v>
      </c>
      <c r="BI53" s="18">
        <f t="shared" si="124"/>
        <v>1.0635147750667107</v>
      </c>
      <c r="BK53" s="68">
        <f t="shared" si="125"/>
        <v>21.879577372958821</v>
      </c>
      <c r="BL53" s="69">
        <f t="shared" si="126"/>
        <v>30.236055821853697</v>
      </c>
      <c r="BM53" s="69">
        <f t="shared" si="127"/>
        <v>52.115633194812503</v>
      </c>
      <c r="BO53" t="str">
        <f t="shared" si="145"/>
        <v>33 Protective service occupations</v>
      </c>
      <c r="BP53" s="18">
        <f t="shared" si="128"/>
        <v>1.133193794859608</v>
      </c>
      <c r="BQ53" s="18">
        <f t="shared" si="128"/>
        <v>1.0595972598656533</v>
      </c>
      <c r="BR53" s="18">
        <f t="shared" si="128"/>
        <v>1.1913332683066915</v>
      </c>
      <c r="BS53" s="18">
        <f t="shared" si="128"/>
        <v>1.3289870115477018</v>
      </c>
      <c r="BT53" s="18">
        <f t="shared" si="128"/>
        <v>1.3491295910143795</v>
      </c>
      <c r="BV53" s="68">
        <f t="shared" si="129"/>
        <v>7.3757970485262812</v>
      </c>
      <c r="BW53" s="69">
        <f t="shared" si="130"/>
        <v>35.333673589343448</v>
      </c>
      <c r="BX53" s="69">
        <f t="shared" si="131"/>
        <v>42.709470637869728</v>
      </c>
      <c r="BZ53" t="str">
        <f t="shared" si="146"/>
        <v>33 Protective service occupations</v>
      </c>
      <c r="CA53" s="18">
        <f t="shared" si="132"/>
        <v>0.97841862697854898</v>
      </c>
      <c r="CB53" s="18">
        <f t="shared" si="132"/>
        <v>0.94719124676213995</v>
      </c>
      <c r="CC53" s="18">
        <f t="shared" si="132"/>
        <v>1.0641663193889113</v>
      </c>
      <c r="CD53" s="18">
        <f t="shared" si="132"/>
        <v>1.2521906942630663</v>
      </c>
      <c r="CE53" s="18">
        <f t="shared" si="132"/>
        <v>1.2736928116836421</v>
      </c>
      <c r="CG53" s="68">
        <f t="shared" si="133"/>
        <v>-34.620195352303881</v>
      </c>
      <c r="CH53" s="69">
        <f t="shared" si="134"/>
        <v>31.618331342901957</v>
      </c>
      <c r="CI53" s="69">
        <f t="shared" si="135"/>
        <v>-3.0018640094019213</v>
      </c>
      <c r="CK53" t="str">
        <f t="shared" si="147"/>
        <v>33 Protective service occupations</v>
      </c>
      <c r="CL53" s="18">
        <f t="shared" si="136"/>
        <v>0.41991924734634395</v>
      </c>
      <c r="CM53" s="18">
        <f t="shared" si="136"/>
        <v>0.38339092797682733</v>
      </c>
      <c r="CN53" s="18">
        <f t="shared" si="136"/>
        <v>0.44027371325808934</v>
      </c>
      <c r="CO53" s="18">
        <f t="shared" si="136"/>
        <v>0.54340669331128688</v>
      </c>
      <c r="CP53" s="18">
        <f t="shared" si="136"/>
        <v>0.7413311466850292</v>
      </c>
      <c r="CR53" s="68">
        <f t="shared" si="137"/>
        <v>-31.475832687346756</v>
      </c>
      <c r="CS53" s="69">
        <f t="shared" si="138"/>
        <v>18.59003099071516</v>
      </c>
      <c r="CT53" s="69">
        <f t="shared" si="139"/>
        <v>-12.885801696631594</v>
      </c>
    </row>
    <row r="54" spans="1:98" x14ac:dyDescent="0.2">
      <c r="A54" t="str">
        <f t="shared" si="103"/>
        <v>34 Culture, media and sports occupations</v>
      </c>
      <c r="B54" s="18">
        <f t="shared" si="104"/>
        <v>1.0089422203684357</v>
      </c>
      <c r="C54" s="18">
        <f t="shared" si="104"/>
        <v>1.0790765530322508</v>
      </c>
      <c r="D54" s="18">
        <f t="shared" si="104"/>
        <v>1.134814337043482</v>
      </c>
      <c r="E54" s="18">
        <f t="shared" si="104"/>
        <v>1.054610622196358</v>
      </c>
      <c r="F54" s="18">
        <f t="shared" si="104"/>
        <v>1.0291963594509983</v>
      </c>
      <c r="H54" s="68">
        <f t="shared" si="105"/>
        <v>74.259063055861134</v>
      </c>
      <c r="I54" s="69">
        <f t="shared" si="106"/>
        <v>67.743605802336731</v>
      </c>
      <c r="J54" s="69">
        <f t="shared" si="107"/>
        <v>142.00266885819786</v>
      </c>
      <c r="L54" t="str">
        <f t="shared" si="140"/>
        <v>34 Culture, media and sports occupations</v>
      </c>
      <c r="M54" s="18">
        <f t="shared" si="108"/>
        <v>3.1024504869106062</v>
      </c>
      <c r="N54" s="18">
        <f t="shared" si="108"/>
        <v>3.0691492814429342</v>
      </c>
      <c r="O54" s="18">
        <f t="shared" si="108"/>
        <v>3.0691955278174015</v>
      </c>
      <c r="P54" s="18">
        <f t="shared" si="108"/>
        <v>2.6255447246334165</v>
      </c>
      <c r="Q54" s="18">
        <f t="shared" si="108"/>
        <v>2.4396363120776785</v>
      </c>
      <c r="S54" s="68">
        <f t="shared" si="109"/>
        <v>51.905487557132403</v>
      </c>
      <c r="T54" s="69">
        <f t="shared" si="110"/>
        <v>60.024285644302552</v>
      </c>
      <c r="U54" s="69">
        <f t="shared" si="111"/>
        <v>111.92977320143495</v>
      </c>
      <c r="W54" t="str">
        <f t="shared" si="141"/>
        <v>34 Culture, media and sports occupations</v>
      </c>
      <c r="X54" s="18">
        <f t="shared" si="112"/>
        <v>3.6428774459759774</v>
      </c>
      <c r="Y54" s="18">
        <f t="shared" si="112"/>
        <v>3.5210031228569818</v>
      </c>
      <c r="Z54" s="18">
        <f t="shared" si="112"/>
        <v>3.309251506574451</v>
      </c>
      <c r="AA54" s="18">
        <f t="shared" si="112"/>
        <v>2.8823000609074736</v>
      </c>
      <c r="AB54" s="18">
        <f t="shared" si="112"/>
        <v>2.7227905095901757</v>
      </c>
      <c r="AD54" s="68">
        <f t="shared" si="113"/>
        <v>3.1819770674148629</v>
      </c>
      <c r="AE54" s="69">
        <f t="shared" si="114"/>
        <v>47.434144840258007</v>
      </c>
      <c r="AF54" s="69">
        <f t="shared" si="115"/>
        <v>50.61612190767287</v>
      </c>
      <c r="AH54" t="str">
        <f t="shared" si="142"/>
        <v>34 Culture, media and sports occupations</v>
      </c>
      <c r="AI54" s="18">
        <f t="shared" si="116"/>
        <v>1.5546307750483115</v>
      </c>
      <c r="AJ54" s="18">
        <f t="shared" si="116"/>
        <v>1.4473383309457346</v>
      </c>
      <c r="AK54" s="18">
        <f t="shared" si="116"/>
        <v>1.5554311278177855</v>
      </c>
      <c r="AL54" s="18">
        <f t="shared" si="116"/>
        <v>1.5350628912175956</v>
      </c>
      <c r="AM54" s="18">
        <f t="shared" si="116"/>
        <v>1.7965143415847991</v>
      </c>
      <c r="AO54" s="68">
        <f t="shared" si="117"/>
        <v>29.461591183981263</v>
      </c>
      <c r="AP54" s="69">
        <f t="shared" si="118"/>
        <v>55.826666834506341</v>
      </c>
      <c r="AQ54" s="69">
        <f t="shared" si="119"/>
        <v>85.28825801848761</v>
      </c>
      <c r="AS54" t="str">
        <f t="shared" si="143"/>
        <v>34 Culture, media and sports occupations</v>
      </c>
      <c r="AT54" s="18">
        <f t="shared" si="120"/>
        <v>1.9470070721602957</v>
      </c>
      <c r="AU54" s="18">
        <f t="shared" si="120"/>
        <v>1.8692811674675742</v>
      </c>
      <c r="AV54" s="18">
        <f t="shared" si="120"/>
        <v>1.7827541530510682</v>
      </c>
      <c r="AW54" s="18">
        <f t="shared" si="120"/>
        <v>1.4761291597372257</v>
      </c>
      <c r="AX54" s="18">
        <f t="shared" si="120"/>
        <v>1.3198642212104292</v>
      </c>
      <c r="AZ54" s="68">
        <f t="shared" si="121"/>
        <v>-9.2715324117494742</v>
      </c>
      <c r="BA54" s="69">
        <f t="shared" si="122"/>
        <v>41.900492452114044</v>
      </c>
      <c r="BB54" s="69">
        <f t="shared" si="123"/>
        <v>32.628960040364568</v>
      </c>
      <c r="BD54" t="str">
        <f t="shared" si="144"/>
        <v>34 Culture, media and sports occupations</v>
      </c>
      <c r="BE54" s="18">
        <f t="shared" si="124"/>
        <v>1.4008949605967289</v>
      </c>
      <c r="BF54" s="18">
        <f t="shared" si="124"/>
        <v>1.3124158123955396</v>
      </c>
      <c r="BG54" s="18">
        <f t="shared" si="124"/>
        <v>1.420363255438269</v>
      </c>
      <c r="BH54" s="18">
        <f t="shared" si="124"/>
        <v>1.250109636847796</v>
      </c>
      <c r="BI54" s="18">
        <f t="shared" si="124"/>
        <v>1.3717953496216424</v>
      </c>
      <c r="BK54" s="68">
        <f t="shared" si="125"/>
        <v>2.5874373038612251</v>
      </c>
      <c r="BL54" s="69">
        <f t="shared" si="126"/>
        <v>38.114696603417116</v>
      </c>
      <c r="BM54" s="69">
        <f t="shared" si="127"/>
        <v>40.702133907278338</v>
      </c>
      <c r="BO54" t="str">
        <f t="shared" si="145"/>
        <v>34 Culture, media and sports occupations</v>
      </c>
      <c r="BP54" s="18">
        <f t="shared" si="128"/>
        <v>0.71830811997424393</v>
      </c>
      <c r="BQ54" s="18">
        <f t="shared" si="128"/>
        <v>0.65785188142688655</v>
      </c>
      <c r="BR54" s="18">
        <f t="shared" si="128"/>
        <v>0.68213989556953247</v>
      </c>
      <c r="BS54" s="18">
        <f t="shared" si="128"/>
        <v>0.54484210045891623</v>
      </c>
      <c r="BT54" s="18">
        <f t="shared" si="128"/>
        <v>0.471354480228037</v>
      </c>
      <c r="BV54" s="68">
        <f t="shared" si="129"/>
        <v>-34.482066418523296</v>
      </c>
      <c r="BW54" s="69">
        <f t="shared" si="130"/>
        <v>30.337741250157602</v>
      </c>
      <c r="BX54" s="69">
        <f t="shared" si="131"/>
        <v>-4.144325168365695</v>
      </c>
      <c r="BZ54" t="str">
        <f t="shared" si="146"/>
        <v>34 Culture, media and sports occupations</v>
      </c>
      <c r="CA54" s="18">
        <f t="shared" si="132"/>
        <v>0.77445374510060627</v>
      </c>
      <c r="CB54" s="18">
        <f t="shared" si="132"/>
        <v>0.7290959927926941</v>
      </c>
      <c r="CC54" s="18">
        <f t="shared" si="132"/>
        <v>0.78834673664008614</v>
      </c>
      <c r="CD54" s="18">
        <f t="shared" si="132"/>
        <v>0.64159484465811345</v>
      </c>
      <c r="CE54" s="18">
        <f t="shared" si="132"/>
        <v>0.58345394754169966</v>
      </c>
      <c r="CG54" s="68">
        <f t="shared" si="133"/>
        <v>-59.572420610958552</v>
      </c>
      <c r="CH54" s="69">
        <f t="shared" si="134"/>
        <v>22.713883080197686</v>
      </c>
      <c r="CI54" s="69">
        <f t="shared" si="135"/>
        <v>-36.85853753076087</v>
      </c>
      <c r="CK54" t="str">
        <f t="shared" si="147"/>
        <v>34 Culture, media and sports occupations</v>
      </c>
      <c r="CL54" s="18">
        <f t="shared" si="136"/>
        <v>0.68359728507619011</v>
      </c>
      <c r="CM54" s="18">
        <f t="shared" si="136"/>
        <v>0.81819253710743078</v>
      </c>
      <c r="CN54" s="18">
        <f t="shared" si="136"/>
        <v>0.89749418502897604</v>
      </c>
      <c r="CO54" s="18">
        <f t="shared" si="136"/>
        <v>0.8719617103772429</v>
      </c>
      <c r="CP54" s="18">
        <f t="shared" si="136"/>
        <v>1.0885302569887354</v>
      </c>
      <c r="CR54" s="68">
        <f t="shared" si="137"/>
        <v>-50.641365331935994</v>
      </c>
      <c r="CS54" s="69">
        <f t="shared" si="138"/>
        <v>22.858531275870739</v>
      </c>
      <c r="CT54" s="69">
        <f t="shared" si="139"/>
        <v>-27.782834056065255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5.4998589810355583</v>
      </c>
      <c r="C55" s="18">
        <f t="shared" si="148"/>
        <v>5.5859980030952885</v>
      </c>
      <c r="D55" s="18">
        <f t="shared" si="148"/>
        <v>5.3245680668296433</v>
      </c>
      <c r="E55" s="18">
        <f t="shared" si="148"/>
        <v>5.2059457968357448</v>
      </c>
      <c r="F55" s="18">
        <f t="shared" si="148"/>
        <v>5.6163398219392207</v>
      </c>
      <c r="H55" s="68">
        <f t="shared" si="105"/>
        <v>102.67068779315088</v>
      </c>
      <c r="I55" s="69">
        <f t="shared" si="106"/>
        <v>67.950840513490476</v>
      </c>
      <c r="J55" s="69">
        <f t="shared" si="107"/>
        <v>170.62152830664135</v>
      </c>
      <c r="L55" t="str">
        <f t="shared" si="140"/>
        <v>35 Business and public service associate professionals</v>
      </c>
      <c r="M55" s="18">
        <f t="shared" ref="M55:Q64" si="149">M18/M$35*100</f>
        <v>7.9802767702723738</v>
      </c>
      <c r="N55" s="18">
        <f t="shared" si="149"/>
        <v>7.9052822266067286</v>
      </c>
      <c r="O55" s="18">
        <f t="shared" si="149"/>
        <v>7.7274670377662193</v>
      </c>
      <c r="P55" s="18">
        <f t="shared" si="149"/>
        <v>7.3159104220297904</v>
      </c>
      <c r="Q55" s="18">
        <f t="shared" si="149"/>
        <v>7.2237813736760863</v>
      </c>
      <c r="S55" s="68">
        <f t="shared" si="109"/>
        <v>78.648906908502951</v>
      </c>
      <c r="T55" s="69">
        <f t="shared" si="110"/>
        <v>65.092759953171409</v>
      </c>
      <c r="U55" s="69">
        <f t="shared" si="111"/>
        <v>143.74166686167436</v>
      </c>
      <c r="W55" t="str">
        <f t="shared" si="141"/>
        <v>35 Business and public service associate professionals</v>
      </c>
      <c r="X55" s="18">
        <f t="shared" ref="X55:AB64" si="150">X18/X$35*100</f>
        <v>8.1363779889849059</v>
      </c>
      <c r="Y55" s="18">
        <f t="shared" si="150"/>
        <v>7.9701555838417386</v>
      </c>
      <c r="Z55" s="18">
        <f t="shared" si="150"/>
        <v>7.9470960378622211</v>
      </c>
      <c r="AA55" s="18">
        <f t="shared" si="150"/>
        <v>7.1779186631773575</v>
      </c>
      <c r="AB55" s="18">
        <f t="shared" si="150"/>
        <v>6.5074270469946933</v>
      </c>
      <c r="AD55" s="68">
        <f t="shared" si="113"/>
        <v>2.6881285048693622</v>
      </c>
      <c r="AE55" s="69">
        <f t="shared" si="114"/>
        <v>51.136105162442213</v>
      </c>
      <c r="AF55" s="69">
        <f t="shared" si="115"/>
        <v>53.824233667311574</v>
      </c>
      <c r="AH55" t="str">
        <f t="shared" si="142"/>
        <v>35 Business and public service associate professionals</v>
      </c>
      <c r="AI55" s="18">
        <f t="shared" ref="AI55:AM64" si="151">AI18/AI$35*100</f>
        <v>6.9459420026113081</v>
      </c>
      <c r="AJ55" s="18">
        <f t="shared" si="151"/>
        <v>7.531964739139581</v>
      </c>
      <c r="AK55" s="18">
        <f t="shared" si="151"/>
        <v>7.8255657964792169</v>
      </c>
      <c r="AL55" s="18">
        <f t="shared" si="151"/>
        <v>7.7197762929438349</v>
      </c>
      <c r="AM55" s="18">
        <f t="shared" si="151"/>
        <v>7.58890180808711</v>
      </c>
      <c r="AO55" s="68">
        <f t="shared" si="117"/>
        <v>8.6986684991764296</v>
      </c>
      <c r="AP55" s="69">
        <f t="shared" si="118"/>
        <v>50.398117935171406</v>
      </c>
      <c r="AQ55" s="69">
        <f t="shared" si="119"/>
        <v>59.096786434347834</v>
      </c>
      <c r="AS55" t="str">
        <f t="shared" si="143"/>
        <v>35 Business and public service associate professionals</v>
      </c>
      <c r="AT55" s="18">
        <f t="shared" ref="AT55:AX64" si="152">AT18/AT$35*100</f>
        <v>6.6234745157006429</v>
      </c>
      <c r="AU55" s="18">
        <f t="shared" si="152"/>
        <v>6.653507275143844</v>
      </c>
      <c r="AV55" s="18">
        <f t="shared" si="152"/>
        <v>6.8362554810349625</v>
      </c>
      <c r="AW55" s="18">
        <f t="shared" si="152"/>
        <v>6.2875131240073685</v>
      </c>
      <c r="AX55" s="18">
        <f t="shared" si="152"/>
        <v>5.9098713936123737</v>
      </c>
      <c r="AZ55" s="68">
        <f t="shared" si="121"/>
        <v>5.9413546595858717</v>
      </c>
      <c r="BA55" s="69">
        <f t="shared" si="122"/>
        <v>47.834493332197056</v>
      </c>
      <c r="BB55" s="69">
        <f t="shared" si="123"/>
        <v>53.775847991782925</v>
      </c>
      <c r="BD55" t="str">
        <f t="shared" si="144"/>
        <v>35 Business and public service associate professionals</v>
      </c>
      <c r="BE55" s="18">
        <f t="shared" ref="BE55:BI64" si="153">BE18/BE$35*100</f>
        <v>5.0475260786579428</v>
      </c>
      <c r="BF55" s="18">
        <f t="shared" si="153"/>
        <v>5.0992565603106863</v>
      </c>
      <c r="BG55" s="18">
        <f t="shared" si="153"/>
        <v>5.428718066307332</v>
      </c>
      <c r="BH55" s="18">
        <f t="shared" si="153"/>
        <v>4.8832176297735241</v>
      </c>
      <c r="BI55" s="18">
        <f t="shared" si="153"/>
        <v>4.7261992691187205</v>
      </c>
      <c r="BK55" s="68">
        <f t="shared" si="125"/>
        <v>-7.5261318526910594</v>
      </c>
      <c r="BL55" s="69">
        <f t="shared" si="126"/>
        <v>39.445044935255169</v>
      </c>
      <c r="BM55" s="69">
        <f t="shared" si="127"/>
        <v>31.91891308256411</v>
      </c>
      <c r="BO55" t="str">
        <f t="shared" si="145"/>
        <v>35 Business and public service associate professionals</v>
      </c>
      <c r="BP55" s="18">
        <f t="shared" ref="BP55:BT64" si="154">BP18/BP$35*100</f>
        <v>4.0358281322378318</v>
      </c>
      <c r="BQ55" s="18">
        <f t="shared" si="154"/>
        <v>4.0517141026880594</v>
      </c>
      <c r="BR55" s="18">
        <f t="shared" si="154"/>
        <v>4.3477998182033319</v>
      </c>
      <c r="BS55" s="18">
        <f t="shared" si="154"/>
        <v>3.7915055285375803</v>
      </c>
      <c r="BT55" s="18">
        <f t="shared" si="154"/>
        <v>3.5449199027193643</v>
      </c>
      <c r="BV55" s="68">
        <f t="shared" si="129"/>
        <v>-22.692275708796501</v>
      </c>
      <c r="BW55" s="69">
        <f t="shared" si="130"/>
        <v>36.687283025024236</v>
      </c>
      <c r="BX55" s="69">
        <f t="shared" si="131"/>
        <v>13.99500731622774</v>
      </c>
      <c r="BZ55" t="str">
        <f t="shared" si="146"/>
        <v>35 Business and public service associate professionals</v>
      </c>
      <c r="CA55" s="18">
        <f t="shared" ref="CA55:CE64" si="155">CA18/CA$35*100</f>
        <v>3.659895049667687</v>
      </c>
      <c r="CB55" s="18">
        <f t="shared" si="155"/>
        <v>3.9050541914965673</v>
      </c>
      <c r="CC55" s="18">
        <f t="shared" si="155"/>
        <v>4.2169667894811882</v>
      </c>
      <c r="CD55" s="18">
        <f t="shared" si="155"/>
        <v>3.73604663923809</v>
      </c>
      <c r="CE55" s="18">
        <f t="shared" si="155"/>
        <v>3.7038702890404811</v>
      </c>
      <c r="CG55" s="68">
        <f t="shared" si="133"/>
        <v>-52.021792472059033</v>
      </c>
      <c r="CH55" s="69">
        <f t="shared" si="134"/>
        <v>25.734004260292089</v>
      </c>
      <c r="CI55" s="69">
        <f t="shared" si="135"/>
        <v>-26.287788211766948</v>
      </c>
      <c r="CK55" t="str">
        <f t="shared" si="147"/>
        <v>35 Business and public service associate professionals</v>
      </c>
      <c r="CL55" s="18">
        <f t="shared" ref="CL55:CP64" si="156">CL18/CL$35*100</f>
        <v>2.0873226700156575</v>
      </c>
      <c r="CM55" s="18">
        <f t="shared" si="156"/>
        <v>2.4398432068565468</v>
      </c>
      <c r="CN55" s="18">
        <f t="shared" si="156"/>
        <v>2.8789550810255382</v>
      </c>
      <c r="CO55" s="18">
        <f t="shared" si="156"/>
        <v>2.9692279623236018</v>
      </c>
      <c r="CP55" s="18">
        <f t="shared" si="156"/>
        <v>4.4830963360179297</v>
      </c>
      <c r="CR55" s="68">
        <f t="shared" si="137"/>
        <v>-36.627993413871422</v>
      </c>
      <c r="CS55" s="69">
        <f t="shared" si="138"/>
        <v>23.230628988049119</v>
      </c>
      <c r="CT55" s="69">
        <f t="shared" si="139"/>
        <v>-13.397364425822309</v>
      </c>
    </row>
    <row r="56" spans="1:98" x14ac:dyDescent="0.2">
      <c r="A56" t="str">
        <f t="shared" si="103"/>
        <v>41 Administrative occupations</v>
      </c>
      <c r="B56" s="18">
        <f t="shared" si="148"/>
        <v>4.1845848494095321</v>
      </c>
      <c r="C56" s="18">
        <f t="shared" si="148"/>
        <v>3.886052603181156</v>
      </c>
      <c r="D56" s="18">
        <f t="shared" si="148"/>
        <v>4.2451541437541893</v>
      </c>
      <c r="E56" s="18">
        <f t="shared" si="148"/>
        <v>4.1686465724206947</v>
      </c>
      <c r="F56" s="18">
        <f t="shared" si="148"/>
        <v>4.6983920457765223</v>
      </c>
      <c r="H56" s="68">
        <f t="shared" si="105"/>
        <v>112.65604644886773</v>
      </c>
      <c r="I56" s="69">
        <f t="shared" si="106"/>
        <v>75.2841779733387</v>
      </c>
      <c r="J56" s="69">
        <f t="shared" si="107"/>
        <v>187.94022442220646</v>
      </c>
      <c r="L56" t="str">
        <f t="shared" si="140"/>
        <v>41 Administrative occupations</v>
      </c>
      <c r="M56" s="18">
        <f t="shared" si="149"/>
        <v>6.1739079319885528</v>
      </c>
      <c r="N56" s="18">
        <f t="shared" si="149"/>
        <v>5.9555762593632391</v>
      </c>
      <c r="O56" s="18">
        <f t="shared" si="149"/>
        <v>6.4625624645679034</v>
      </c>
      <c r="P56" s="18">
        <f t="shared" si="149"/>
        <v>6.1751912301984015</v>
      </c>
      <c r="Q56" s="18">
        <f t="shared" si="149"/>
        <v>6.1066875066829009</v>
      </c>
      <c r="S56" s="68">
        <f t="shared" si="109"/>
        <v>80.581756758531512</v>
      </c>
      <c r="T56" s="69">
        <f t="shared" si="110"/>
        <v>69.99729318347255</v>
      </c>
      <c r="U56" s="69">
        <f t="shared" si="111"/>
        <v>150.57904994200408</v>
      </c>
      <c r="W56" t="str">
        <f t="shared" si="141"/>
        <v>41 Administrative occupations</v>
      </c>
      <c r="X56" s="18">
        <f t="shared" si="150"/>
        <v>9.9854915212820821</v>
      </c>
      <c r="Y56" s="18">
        <f t="shared" si="150"/>
        <v>9.2661491057788172</v>
      </c>
      <c r="Z56" s="18">
        <f t="shared" si="150"/>
        <v>10.004437617153714</v>
      </c>
      <c r="AA56" s="18">
        <f t="shared" si="150"/>
        <v>9.4964230346107978</v>
      </c>
      <c r="AB56" s="18">
        <f t="shared" si="150"/>
        <v>9.4777685954053723</v>
      </c>
      <c r="AD56" s="68">
        <f t="shared" si="113"/>
        <v>18.804478597493482</v>
      </c>
      <c r="AE56" s="69">
        <f t="shared" si="114"/>
        <v>60.398570703236565</v>
      </c>
      <c r="AF56" s="69">
        <f t="shared" si="115"/>
        <v>79.203049300730029</v>
      </c>
      <c r="AH56" t="str">
        <f t="shared" si="142"/>
        <v>41 Administrative occupations</v>
      </c>
      <c r="AI56" s="18">
        <f t="shared" si="151"/>
        <v>11.206989356684526</v>
      </c>
      <c r="AJ56" s="18">
        <f t="shared" si="151"/>
        <v>11.671815575369521</v>
      </c>
      <c r="AK56" s="18">
        <f t="shared" si="151"/>
        <v>12.806615521638717</v>
      </c>
      <c r="AL56" s="18">
        <f t="shared" si="151"/>
        <v>12.926207282168736</v>
      </c>
      <c r="AM56" s="18">
        <f t="shared" si="151"/>
        <v>13.26730082749684</v>
      </c>
      <c r="AO56" s="68">
        <f t="shared" si="117"/>
        <v>16.120592507951507</v>
      </c>
      <c r="AP56" s="69">
        <f t="shared" si="118"/>
        <v>63.091823657472332</v>
      </c>
      <c r="AQ56" s="69">
        <f t="shared" si="119"/>
        <v>79.212416165423832</v>
      </c>
      <c r="AS56" t="str">
        <f t="shared" si="143"/>
        <v>41 Administrative occupations</v>
      </c>
      <c r="AT56" s="18">
        <f t="shared" si="152"/>
        <v>11.421682452503651</v>
      </c>
      <c r="AU56" s="18">
        <f t="shared" si="152"/>
        <v>10.829034595656612</v>
      </c>
      <c r="AV56" s="18">
        <f t="shared" si="152"/>
        <v>12.112180743373703</v>
      </c>
      <c r="AW56" s="18">
        <f t="shared" si="152"/>
        <v>11.395020996184021</v>
      </c>
      <c r="AX56" s="18">
        <f t="shared" si="152"/>
        <v>11.307885442149669</v>
      </c>
      <c r="AZ56" s="68">
        <f t="shared" si="121"/>
        <v>14.41022335954362</v>
      </c>
      <c r="BA56" s="69">
        <f t="shared" si="122"/>
        <v>57.163930648738805</v>
      </c>
      <c r="BB56" s="69">
        <f t="shared" si="123"/>
        <v>71.57415400828242</v>
      </c>
      <c r="BD56" t="str">
        <f t="shared" si="144"/>
        <v>41 Administrative occupations</v>
      </c>
      <c r="BE56" s="18">
        <f t="shared" si="153"/>
        <v>9.9018341744421736</v>
      </c>
      <c r="BF56" s="18">
        <f t="shared" si="153"/>
        <v>8.986080455564089</v>
      </c>
      <c r="BG56" s="18">
        <f t="shared" si="153"/>
        <v>9.578819582710949</v>
      </c>
      <c r="BH56" s="18">
        <f t="shared" si="153"/>
        <v>8.3146283002374801</v>
      </c>
      <c r="BI56" s="18">
        <f t="shared" si="153"/>
        <v>7.2393512338280246</v>
      </c>
      <c r="BK56" s="68">
        <f t="shared" si="125"/>
        <v>-19.722851445774541</v>
      </c>
      <c r="BL56" s="69">
        <f t="shared" si="126"/>
        <v>40.583572707927082</v>
      </c>
      <c r="BM56" s="69">
        <f t="shared" si="127"/>
        <v>20.860721262152534</v>
      </c>
      <c r="BO56" t="str">
        <f t="shared" si="145"/>
        <v>41 Administrative occupations</v>
      </c>
      <c r="BP56" s="18">
        <f t="shared" si="154"/>
        <v>11.40565315381034</v>
      </c>
      <c r="BQ56" s="18">
        <f t="shared" si="154"/>
        <v>10.394559194950489</v>
      </c>
      <c r="BR56" s="18">
        <f t="shared" si="154"/>
        <v>11.037644175305825</v>
      </c>
      <c r="BS56" s="18">
        <f t="shared" si="154"/>
        <v>9.4225641031609513</v>
      </c>
      <c r="BT56" s="18">
        <f t="shared" si="154"/>
        <v>7.7580603887555375</v>
      </c>
      <c r="BV56" s="68">
        <f t="shared" si="129"/>
        <v>-33.355737121723259</v>
      </c>
      <c r="BW56" s="69">
        <f t="shared" si="130"/>
        <v>38.060446664024433</v>
      </c>
      <c r="BX56" s="69">
        <f t="shared" si="131"/>
        <v>4.7047095423011758</v>
      </c>
      <c r="BZ56" t="str">
        <f t="shared" si="146"/>
        <v>41 Administrative occupations</v>
      </c>
      <c r="CA56" s="18">
        <f t="shared" si="155"/>
        <v>9.1333418377073823</v>
      </c>
      <c r="CB56" s="18">
        <f t="shared" si="155"/>
        <v>8.4066065175906015</v>
      </c>
      <c r="CC56" s="18">
        <f t="shared" si="155"/>
        <v>8.4339216906154864</v>
      </c>
      <c r="CD56" s="18">
        <f t="shared" si="155"/>
        <v>6.8986472173767677</v>
      </c>
      <c r="CE56" s="18">
        <f t="shared" si="155"/>
        <v>4.1463736659847035</v>
      </c>
      <c r="CG56" s="68">
        <f t="shared" si="133"/>
        <v>-73.144867243237925</v>
      </c>
      <c r="CH56" s="69">
        <f t="shared" si="134"/>
        <v>22.292072868361551</v>
      </c>
      <c r="CI56" s="69">
        <f t="shared" si="135"/>
        <v>-50.852794374876375</v>
      </c>
      <c r="CK56" t="str">
        <f t="shared" si="147"/>
        <v>41 Administrative occupations</v>
      </c>
      <c r="CL56" s="18">
        <f t="shared" si="156"/>
        <v>5.8899080252052372</v>
      </c>
      <c r="CM56" s="18">
        <f t="shared" si="156"/>
        <v>5.5798396164595037</v>
      </c>
      <c r="CN56" s="18">
        <f t="shared" si="156"/>
        <v>6.3521255258546905</v>
      </c>
      <c r="CO56" s="18">
        <f t="shared" si="156"/>
        <v>6.5361205435505543</v>
      </c>
      <c r="CP56" s="18">
        <f t="shared" si="156"/>
        <v>7.4926762678386289</v>
      </c>
      <c r="CR56" s="68">
        <f t="shared" si="137"/>
        <v>-51.99658073791602</v>
      </c>
      <c r="CS56" s="69">
        <f t="shared" si="138"/>
        <v>20.879233308931475</v>
      </c>
      <c r="CT56" s="69">
        <f t="shared" si="139"/>
        <v>-31.117347428984548</v>
      </c>
    </row>
    <row r="57" spans="1:98" x14ac:dyDescent="0.2">
      <c r="A57" t="str">
        <f t="shared" si="103"/>
        <v>42 Secretarial and related occupations</v>
      </c>
      <c r="B57" s="18">
        <f t="shared" si="148"/>
        <v>0.3589221017937323</v>
      </c>
      <c r="C57" s="18">
        <f t="shared" si="148"/>
        <v>0.29415073064166614</v>
      </c>
      <c r="D57" s="18">
        <f t="shared" si="148"/>
        <v>0.35627494037286306</v>
      </c>
      <c r="E57" s="18">
        <f t="shared" si="148"/>
        <v>0.43330370981799882</v>
      </c>
      <c r="F57" s="18">
        <f t="shared" si="148"/>
        <v>0.52321438870692516</v>
      </c>
      <c r="H57" s="68">
        <f t="shared" si="105"/>
        <v>182.17358118852445</v>
      </c>
      <c r="I57" s="69">
        <f t="shared" si="106"/>
        <v>112.45457923614623</v>
      </c>
      <c r="J57" s="69">
        <f t="shared" si="107"/>
        <v>294.62816042467068</v>
      </c>
      <c r="L57" t="str">
        <f t="shared" si="140"/>
        <v>42 Secretarial and related occupations</v>
      </c>
      <c r="M57" s="18">
        <f t="shared" si="149"/>
        <v>1.0246514132266162</v>
      </c>
      <c r="N57" s="18">
        <f t="shared" si="149"/>
        <v>0.89081236490627724</v>
      </c>
      <c r="O57" s="18">
        <f t="shared" si="149"/>
        <v>1.0185671420323137</v>
      </c>
      <c r="P57" s="18">
        <f t="shared" si="149"/>
        <v>1.1395006105609777</v>
      </c>
      <c r="Q57" s="18">
        <f t="shared" si="149"/>
        <v>0.77237209599446532</v>
      </c>
      <c r="S57" s="68">
        <f t="shared" si="109"/>
        <v>44.913833067663461</v>
      </c>
      <c r="T57" s="69">
        <f t="shared" si="110"/>
        <v>74.666446094584956</v>
      </c>
      <c r="U57" s="69">
        <f t="shared" si="111"/>
        <v>119.5802791622484</v>
      </c>
      <c r="W57" t="str">
        <f t="shared" si="141"/>
        <v>42 Secretarial and related occupations</v>
      </c>
      <c r="X57" s="18">
        <f t="shared" si="150"/>
        <v>1.6240334803189767</v>
      </c>
      <c r="Y57" s="18">
        <f t="shared" si="150"/>
        <v>1.4456653783290185</v>
      </c>
      <c r="Z57" s="18">
        <f t="shared" si="150"/>
        <v>1.5779686002034963</v>
      </c>
      <c r="AA57" s="18">
        <f t="shared" si="150"/>
        <v>2.0418250302849756</v>
      </c>
      <c r="AB57" s="18">
        <f t="shared" si="150"/>
        <v>2.3659041336451581</v>
      </c>
      <c r="AD57" s="68">
        <f t="shared" si="113"/>
        <v>88.026117388346805</v>
      </c>
      <c r="AE57" s="69">
        <f t="shared" si="114"/>
        <v>95.51843679198268</v>
      </c>
      <c r="AF57" s="69">
        <f t="shared" si="115"/>
        <v>183.5445541803295</v>
      </c>
      <c r="AH57" t="str">
        <f t="shared" si="142"/>
        <v>42 Secretarial and related occupations</v>
      </c>
      <c r="AI57" s="18">
        <f t="shared" si="151"/>
        <v>2.3481946305029826</v>
      </c>
      <c r="AJ57" s="18">
        <f t="shared" si="151"/>
        <v>2.2661591167799813</v>
      </c>
      <c r="AK57" s="18">
        <f t="shared" si="151"/>
        <v>2.5427519338775499</v>
      </c>
      <c r="AL57" s="18">
        <f t="shared" si="151"/>
        <v>3.1943404885698961</v>
      </c>
      <c r="AM57" s="18">
        <f t="shared" si="151"/>
        <v>3.0321349701144809</v>
      </c>
      <c r="AO57" s="68">
        <f t="shared" si="117"/>
        <v>33.661267106867371</v>
      </c>
      <c r="AP57" s="69">
        <f t="shared" si="118"/>
        <v>76.758037332284204</v>
      </c>
      <c r="AQ57" s="69">
        <f t="shared" si="119"/>
        <v>110.41930443915157</v>
      </c>
      <c r="AS57" t="str">
        <f t="shared" si="143"/>
        <v>42 Secretarial and related occupations</v>
      </c>
      <c r="AT57" s="18">
        <f t="shared" si="152"/>
        <v>2.0639840972842989</v>
      </c>
      <c r="AU57" s="18">
        <f t="shared" si="152"/>
        <v>1.713523044183628</v>
      </c>
      <c r="AV57" s="18">
        <f t="shared" si="152"/>
        <v>1.9682081560721467</v>
      </c>
      <c r="AW57" s="18">
        <f t="shared" si="152"/>
        <v>2.205035471500191</v>
      </c>
      <c r="AX57" s="18">
        <f t="shared" si="152"/>
        <v>1.954028272478102</v>
      </c>
      <c r="AZ57" s="68">
        <f t="shared" si="121"/>
        <v>21.664980910928165</v>
      </c>
      <c r="BA57" s="69">
        <f t="shared" si="122"/>
        <v>66.761579054295581</v>
      </c>
      <c r="BB57" s="69">
        <f t="shared" si="123"/>
        <v>88.426559965223746</v>
      </c>
      <c r="BD57" t="str">
        <f t="shared" si="144"/>
        <v>42 Secretarial and related occupations</v>
      </c>
      <c r="BE57" s="18">
        <f t="shared" si="153"/>
        <v>2.1359196356060286</v>
      </c>
      <c r="BF57" s="18">
        <f t="shared" si="153"/>
        <v>1.7857786909524518</v>
      </c>
      <c r="BG57" s="18">
        <f t="shared" si="153"/>
        <v>1.7411932980341698</v>
      </c>
      <c r="BH57" s="18">
        <f t="shared" si="153"/>
        <v>1.8479294908656365</v>
      </c>
      <c r="BI57" s="18">
        <f t="shared" si="153"/>
        <v>0.63296175005991229</v>
      </c>
      <c r="BK57" s="68">
        <f t="shared" si="125"/>
        <v>-61.386891720610556</v>
      </c>
      <c r="BL57" s="69">
        <f t="shared" si="126"/>
        <v>40.900558128891333</v>
      </c>
      <c r="BM57" s="69">
        <f t="shared" si="127"/>
        <v>-20.486333591719223</v>
      </c>
      <c r="BO57" t="str">
        <f t="shared" si="145"/>
        <v>42 Secretarial and related occupations</v>
      </c>
      <c r="BP57" s="18">
        <f t="shared" si="154"/>
        <v>2.8045189410657279</v>
      </c>
      <c r="BQ57" s="18">
        <f t="shared" si="154"/>
        <v>2.1912620592313972</v>
      </c>
      <c r="BR57" s="18">
        <f t="shared" si="154"/>
        <v>2.1187983034774684</v>
      </c>
      <c r="BS57" s="18">
        <f t="shared" si="154"/>
        <v>1.7399670583984923</v>
      </c>
      <c r="BT57" s="18">
        <f t="shared" si="154"/>
        <v>0.58484934094782437</v>
      </c>
      <c r="BV57" s="68">
        <f t="shared" si="129"/>
        <v>-73.827790337125492</v>
      </c>
      <c r="BW57" s="69">
        <f t="shared" si="130"/>
        <v>31.326865703191427</v>
      </c>
      <c r="BX57" s="69">
        <f t="shared" si="131"/>
        <v>-42.500924633934055</v>
      </c>
      <c r="BZ57" t="str">
        <f t="shared" si="146"/>
        <v>42 Secretarial and related occupations</v>
      </c>
      <c r="CA57" s="18">
        <f t="shared" si="155"/>
        <v>3.3818716429432261</v>
      </c>
      <c r="CB57" s="18">
        <f t="shared" si="155"/>
        <v>3.2232953147029244</v>
      </c>
      <c r="CC57" s="18">
        <f t="shared" si="155"/>
        <v>2.9649607595898999</v>
      </c>
      <c r="CD57" s="18">
        <f t="shared" si="155"/>
        <v>2.7223877632913758</v>
      </c>
      <c r="CE57" s="18">
        <f t="shared" si="155"/>
        <v>0.93113061673352082</v>
      </c>
      <c r="CG57" s="68">
        <f t="shared" si="133"/>
        <v>-82.845420088646023</v>
      </c>
      <c r="CH57" s="69">
        <f t="shared" si="134"/>
        <v>25.720023372606825</v>
      </c>
      <c r="CI57" s="69">
        <f t="shared" si="135"/>
        <v>-57.125396716039198</v>
      </c>
      <c r="CK57" t="str">
        <f t="shared" si="147"/>
        <v>42 Secretarial and related occupations</v>
      </c>
      <c r="CL57" s="18">
        <f t="shared" si="156"/>
        <v>1.8687007739582571</v>
      </c>
      <c r="CM57" s="18">
        <f t="shared" si="156"/>
        <v>1.8785952287971044</v>
      </c>
      <c r="CN57" s="18">
        <f t="shared" si="156"/>
        <v>2.20464753318713</v>
      </c>
      <c r="CO57" s="18">
        <f t="shared" si="156"/>
        <v>3.1183310954034176</v>
      </c>
      <c r="CP57" s="18">
        <f t="shared" si="156"/>
        <v>4.0750813980506422</v>
      </c>
      <c r="CR57" s="68">
        <f t="shared" si="137"/>
        <v>-24.77687050129142</v>
      </c>
      <c r="CS57" s="69">
        <f t="shared" si="138"/>
        <v>35.94561704725249</v>
      </c>
      <c r="CT57" s="69">
        <f t="shared" si="139"/>
        <v>11.168746545961069</v>
      </c>
    </row>
    <row r="58" spans="1:98" x14ac:dyDescent="0.2">
      <c r="A58" t="str">
        <f t="shared" si="103"/>
        <v>51 Skilled agricultural and related trades</v>
      </c>
      <c r="B58" s="18">
        <f t="shared" si="148"/>
        <v>0.43719490019163593</v>
      </c>
      <c r="C58" s="18">
        <f t="shared" si="148"/>
        <v>0.49159747559174166</v>
      </c>
      <c r="D58" s="18">
        <f t="shared" si="148"/>
        <v>0.45377828705789697</v>
      </c>
      <c r="E58" s="18">
        <f t="shared" si="148"/>
        <v>0.40889205999207756</v>
      </c>
      <c r="F58" s="18">
        <f t="shared" si="148"/>
        <v>0.39214128789903274</v>
      </c>
      <c r="H58" s="68">
        <f t="shared" si="105"/>
        <v>66.04308995095181</v>
      </c>
      <c r="I58" s="69">
        <f t="shared" si="106"/>
        <v>83.237918165744446</v>
      </c>
      <c r="J58" s="69">
        <f t="shared" si="107"/>
        <v>149.28100811669626</v>
      </c>
      <c r="L58" t="str">
        <f t="shared" si="140"/>
        <v>51 Skilled agricultural and related trades</v>
      </c>
      <c r="M58" s="18">
        <f t="shared" si="149"/>
        <v>0.53985233113984721</v>
      </c>
      <c r="N58" s="18">
        <f t="shared" si="149"/>
        <v>0.34689907847888901</v>
      </c>
      <c r="O58" s="18">
        <f t="shared" si="149"/>
        <v>0.29605902062757788</v>
      </c>
      <c r="P58" s="18">
        <f t="shared" si="149"/>
        <v>0.27073321633153935</v>
      </c>
      <c r="Q58" s="18">
        <f t="shared" si="149"/>
        <v>0.26383949913757804</v>
      </c>
      <c r="S58" s="68">
        <f t="shared" si="109"/>
        <v>70.307763783631444</v>
      </c>
      <c r="T58" s="69">
        <f t="shared" si="110"/>
        <v>64.261226308942511</v>
      </c>
      <c r="U58" s="69">
        <f t="shared" si="111"/>
        <v>134.56899009257398</v>
      </c>
      <c r="W58" t="str">
        <f t="shared" si="141"/>
        <v>51 Skilled agricultural and related trades</v>
      </c>
      <c r="X58" s="18">
        <f t="shared" si="150"/>
        <v>1.8111983318662812</v>
      </c>
      <c r="Y58" s="18">
        <f t="shared" si="150"/>
        <v>1.6003839667074722</v>
      </c>
      <c r="Z58" s="18">
        <f t="shared" si="150"/>
        <v>1.3952001130133538</v>
      </c>
      <c r="AA58" s="18">
        <f t="shared" si="150"/>
        <v>1.5159823277087556</v>
      </c>
      <c r="AB58" s="18">
        <f t="shared" si="150"/>
        <v>1.7361992745474257</v>
      </c>
      <c r="AD58" s="68">
        <f t="shared" si="113"/>
        <v>56.056714670491793</v>
      </c>
      <c r="AE58" s="69">
        <f t="shared" si="114"/>
        <v>85.768787545433383</v>
      </c>
      <c r="AF58" s="69">
        <f t="shared" si="115"/>
        <v>141.82550221592516</v>
      </c>
      <c r="AH58" t="str">
        <f t="shared" si="142"/>
        <v>51 Skilled agricultural and related trades</v>
      </c>
      <c r="AI58" s="18">
        <f t="shared" si="151"/>
        <v>2.0426843083997506</v>
      </c>
      <c r="AJ58" s="18">
        <f t="shared" si="151"/>
        <v>1.9729238019378377</v>
      </c>
      <c r="AK58" s="18">
        <f t="shared" si="151"/>
        <v>1.6868328450731349</v>
      </c>
      <c r="AL58" s="18">
        <f t="shared" si="151"/>
        <v>1.9748342557623615</v>
      </c>
      <c r="AM58" s="18">
        <f t="shared" si="151"/>
        <v>2.2293900002972022</v>
      </c>
      <c r="AO58" s="68">
        <f t="shared" si="117"/>
        <v>48.140920197936573</v>
      </c>
      <c r="AP58" s="69">
        <f t="shared" si="118"/>
        <v>87.473631879995523</v>
      </c>
      <c r="AQ58" s="69">
        <f t="shared" si="119"/>
        <v>135.6145520779321</v>
      </c>
      <c r="AS58" t="str">
        <f t="shared" si="143"/>
        <v>51 Skilled agricultural and related trades</v>
      </c>
      <c r="AT58" s="18">
        <f t="shared" si="152"/>
        <v>4.2792086739557451</v>
      </c>
      <c r="AU58" s="18">
        <f t="shared" si="152"/>
        <v>3.5102643646922878</v>
      </c>
      <c r="AV58" s="18">
        <f t="shared" si="152"/>
        <v>2.686918513881118</v>
      </c>
      <c r="AW58" s="18">
        <f t="shared" si="152"/>
        <v>2.9355043092309385</v>
      </c>
      <c r="AX58" s="18">
        <f t="shared" si="152"/>
        <v>3.3297203640839865</v>
      </c>
      <c r="AZ58" s="68">
        <f t="shared" si="121"/>
        <v>51.865471457089519</v>
      </c>
      <c r="BA58" s="69">
        <f t="shared" si="122"/>
        <v>78.4066574991663</v>
      </c>
      <c r="BB58" s="69">
        <f t="shared" si="123"/>
        <v>130.27212895625581</v>
      </c>
      <c r="BD58" t="str">
        <f t="shared" si="144"/>
        <v>51 Skilled agricultural and related trades</v>
      </c>
      <c r="BE58" s="18">
        <f t="shared" si="153"/>
        <v>1.844967246032263</v>
      </c>
      <c r="BF58" s="18">
        <f t="shared" si="153"/>
        <v>1.5447383656497822</v>
      </c>
      <c r="BG58" s="18">
        <f t="shared" si="153"/>
        <v>1.2310542434152454</v>
      </c>
      <c r="BH58" s="18">
        <f t="shared" si="153"/>
        <v>1.2399496049274881</v>
      </c>
      <c r="BI58" s="18">
        <f t="shared" si="153"/>
        <v>1.2403039647566885</v>
      </c>
      <c r="BK58" s="68">
        <f t="shared" si="125"/>
        <v>7.0176046107892711</v>
      </c>
      <c r="BL58" s="69">
        <f t="shared" si="126"/>
        <v>57.412102141466505</v>
      </c>
      <c r="BM58" s="69">
        <f t="shared" si="127"/>
        <v>64.429706752255782</v>
      </c>
      <c r="BO58" t="str">
        <f t="shared" si="145"/>
        <v>51 Skilled agricultural and related trades</v>
      </c>
      <c r="BP58" s="18">
        <f t="shared" si="154"/>
        <v>2.6528681453308165</v>
      </c>
      <c r="BQ58" s="18">
        <f t="shared" si="154"/>
        <v>2.4295180295687637</v>
      </c>
      <c r="BR58" s="18">
        <f t="shared" si="154"/>
        <v>1.9981970452349194</v>
      </c>
      <c r="BS58" s="18">
        <f t="shared" si="154"/>
        <v>2.0308647616819555</v>
      </c>
      <c r="BT58" s="18">
        <f t="shared" si="154"/>
        <v>2.063523223655213</v>
      </c>
      <c r="BV58" s="68">
        <f t="shared" si="129"/>
        <v>-2.0832363040792257</v>
      </c>
      <c r="BW58" s="69">
        <f t="shared" si="130"/>
        <v>59.79049150111301</v>
      </c>
      <c r="BX58" s="69">
        <f t="shared" si="131"/>
        <v>57.707255197033781</v>
      </c>
      <c r="BZ58" t="str">
        <f t="shared" si="146"/>
        <v>51 Skilled agricultural and related trades</v>
      </c>
      <c r="CA58" s="18">
        <f t="shared" si="155"/>
        <v>3.1547598292296239</v>
      </c>
      <c r="CB58" s="18">
        <f t="shared" si="155"/>
        <v>2.6202193058894094</v>
      </c>
      <c r="CC58" s="18">
        <f t="shared" si="155"/>
        <v>2.587772021891614</v>
      </c>
      <c r="CD58" s="18">
        <f t="shared" si="155"/>
        <v>2.8220612062737596</v>
      </c>
      <c r="CE58" s="18">
        <f t="shared" si="155"/>
        <v>4.2846057710439469</v>
      </c>
      <c r="CG58" s="68">
        <f t="shared" si="133"/>
        <v>-9.5573485924120707</v>
      </c>
      <c r="CH58" s="69">
        <f t="shared" si="134"/>
        <v>44.114321293034997</v>
      </c>
      <c r="CI58" s="69">
        <f t="shared" si="135"/>
        <v>34.556972700622929</v>
      </c>
      <c r="CK58" t="str">
        <f t="shared" si="147"/>
        <v>51 Skilled agricultural and related trades</v>
      </c>
      <c r="CL58" s="18">
        <f t="shared" si="156"/>
        <v>6.6589274128076026</v>
      </c>
      <c r="CM58" s="18">
        <f t="shared" si="156"/>
        <v>6.0200185308425569</v>
      </c>
      <c r="CN58" s="18">
        <f t="shared" si="156"/>
        <v>4.8660640973104323</v>
      </c>
      <c r="CO58" s="18">
        <f t="shared" si="156"/>
        <v>5.1920675688362454</v>
      </c>
      <c r="CP58" s="18">
        <f t="shared" si="156"/>
        <v>3.1114650843328615</v>
      </c>
      <c r="CR58" s="68">
        <f t="shared" si="137"/>
        <v>-73.97795744954216</v>
      </c>
      <c r="CS58" s="69">
        <f t="shared" si="138"/>
        <v>20.971848113617682</v>
      </c>
      <c r="CT58" s="69">
        <f t="shared" si="139"/>
        <v>-53.006109335924478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0.25354313678874185</v>
      </c>
      <c r="C59" s="18">
        <f t="shared" si="148"/>
        <v>0.19173332433622339</v>
      </c>
      <c r="D59" s="18">
        <f t="shared" si="148"/>
        <v>0.13854491440707087</v>
      </c>
      <c r="E59" s="18">
        <f t="shared" si="148"/>
        <v>0.13557079441578934</v>
      </c>
      <c r="F59" s="18">
        <f t="shared" si="148"/>
        <v>0.13527480924246607</v>
      </c>
      <c r="H59" s="68">
        <f t="shared" si="105"/>
        <v>87.606676012802495</v>
      </c>
      <c r="I59" s="69">
        <f t="shared" si="106"/>
        <v>58.495903354388787</v>
      </c>
      <c r="J59" s="69">
        <f t="shared" si="107"/>
        <v>146.10257936719125</v>
      </c>
      <c r="L59" t="str">
        <f t="shared" si="140"/>
        <v>52 Skilled metal, electrical and electronic trades</v>
      </c>
      <c r="M59" s="18">
        <f t="shared" si="149"/>
        <v>1.0329198068869889</v>
      </c>
      <c r="N59" s="18">
        <f t="shared" si="149"/>
        <v>0.9830465026954871</v>
      </c>
      <c r="O59" s="18">
        <f t="shared" si="149"/>
        <v>0.71681550296439456</v>
      </c>
      <c r="P59" s="18">
        <f t="shared" si="149"/>
        <v>0.96282069612185894</v>
      </c>
      <c r="Q59" s="18">
        <f t="shared" si="149"/>
        <v>1.0821710842778616</v>
      </c>
      <c r="S59" s="68">
        <f t="shared" si="109"/>
        <v>188.51039587217531</v>
      </c>
      <c r="T59" s="69">
        <f t="shared" si="110"/>
        <v>91.722718612900749</v>
      </c>
      <c r="U59" s="69">
        <f t="shared" si="111"/>
        <v>280.2331144850761</v>
      </c>
      <c r="W59" t="str">
        <f t="shared" si="141"/>
        <v>52 Skilled metal, electrical and electronic trades</v>
      </c>
      <c r="X59" s="18">
        <f t="shared" si="150"/>
        <v>1.3780401589440974</v>
      </c>
      <c r="Y59" s="18">
        <f t="shared" si="150"/>
        <v>1.3545891202578024</v>
      </c>
      <c r="Z59" s="18">
        <f t="shared" si="150"/>
        <v>0.98500840692745306</v>
      </c>
      <c r="AA59" s="18">
        <f t="shared" si="150"/>
        <v>1.1550103709182225</v>
      </c>
      <c r="AB59" s="18">
        <f t="shared" si="150"/>
        <v>1.2376148942639507</v>
      </c>
      <c r="AD59" s="68">
        <f t="shared" si="113"/>
        <v>57.566896960212269</v>
      </c>
      <c r="AE59" s="69">
        <f t="shared" si="114"/>
        <v>65.138700960589119</v>
      </c>
      <c r="AF59" s="69">
        <f t="shared" si="115"/>
        <v>122.70559792080138</v>
      </c>
      <c r="AH59" t="str">
        <f t="shared" si="142"/>
        <v>52 Skilled metal, electrical and electronic trades</v>
      </c>
      <c r="AI59" s="18">
        <f t="shared" si="151"/>
        <v>1.8341714548417511</v>
      </c>
      <c r="AJ59" s="18">
        <f t="shared" si="151"/>
        <v>1.8407039063307711</v>
      </c>
      <c r="AK59" s="18">
        <f t="shared" si="151"/>
        <v>1.3970093148804379</v>
      </c>
      <c r="AL59" s="18">
        <f t="shared" si="151"/>
        <v>1.5512320553880958</v>
      </c>
      <c r="AM59" s="18">
        <f t="shared" si="151"/>
        <v>1.6729992696897469</v>
      </c>
      <c r="AO59" s="68">
        <f t="shared" si="117"/>
        <v>34.232440878586949</v>
      </c>
      <c r="AP59" s="69">
        <f t="shared" si="118"/>
        <v>50.356090601571722</v>
      </c>
      <c r="AQ59" s="69">
        <f t="shared" si="119"/>
        <v>84.588531480158665</v>
      </c>
      <c r="AS59" t="str">
        <f t="shared" si="143"/>
        <v>52 Skilled metal, electrical and electronic trades</v>
      </c>
      <c r="AT59" s="18">
        <f t="shared" si="152"/>
        <v>7.5605911710956599</v>
      </c>
      <c r="AU59" s="18">
        <f t="shared" si="152"/>
        <v>7.3699500190619034</v>
      </c>
      <c r="AV59" s="18">
        <f t="shared" si="152"/>
        <v>6.0573009738335584</v>
      </c>
      <c r="AW59" s="18">
        <f t="shared" si="152"/>
        <v>6.1265340147504777</v>
      </c>
      <c r="AX59" s="18">
        <f t="shared" si="152"/>
        <v>5.9364154374516769</v>
      </c>
      <c r="AZ59" s="68">
        <f t="shared" si="121"/>
        <v>20.102185066330286</v>
      </c>
      <c r="BA59" s="69">
        <f t="shared" si="122"/>
        <v>47.326390091969486</v>
      </c>
      <c r="BB59" s="69">
        <f t="shared" si="123"/>
        <v>67.428575158299765</v>
      </c>
      <c r="BD59" t="str">
        <f t="shared" si="144"/>
        <v>52 Skilled metal, electrical and electronic trades</v>
      </c>
      <c r="BE59" s="18">
        <f t="shared" si="153"/>
        <v>9.6499589214351129</v>
      </c>
      <c r="BF59" s="18">
        <f t="shared" si="153"/>
        <v>9.8441675200667884</v>
      </c>
      <c r="BG59" s="18">
        <f t="shared" si="153"/>
        <v>8.7811624105369681</v>
      </c>
      <c r="BH59" s="18">
        <f t="shared" si="153"/>
        <v>8.4209296037765675</v>
      </c>
      <c r="BI59" s="18">
        <f t="shared" si="153"/>
        <v>8.0614954347404257</v>
      </c>
      <c r="BK59" s="68">
        <f t="shared" si="125"/>
        <v>-2.485794626023651</v>
      </c>
      <c r="BL59" s="69">
        <f t="shared" si="126"/>
        <v>34.751259785751884</v>
      </c>
      <c r="BM59" s="69">
        <f t="shared" si="127"/>
        <v>32.265465159728237</v>
      </c>
      <c r="BO59" t="str">
        <f t="shared" si="145"/>
        <v>52 Skilled metal, electrical and electronic trades</v>
      </c>
      <c r="BP59" s="18">
        <f t="shared" si="154"/>
        <v>5.49037805855244</v>
      </c>
      <c r="BQ59" s="18">
        <f t="shared" si="154"/>
        <v>5.6455987189104748</v>
      </c>
      <c r="BR59" s="18">
        <f t="shared" si="154"/>
        <v>5.3104476834631793</v>
      </c>
      <c r="BS59" s="18">
        <f t="shared" si="154"/>
        <v>4.9474738480219216</v>
      </c>
      <c r="BT59" s="18">
        <f t="shared" si="154"/>
        <v>4.8165692591982587</v>
      </c>
      <c r="BV59" s="68">
        <f t="shared" si="129"/>
        <v>-14.001143370161579</v>
      </c>
      <c r="BW59" s="69">
        <f t="shared" si="130"/>
        <v>35.858849460282386</v>
      </c>
      <c r="BX59" s="69">
        <f t="shared" si="131"/>
        <v>21.8577060901208</v>
      </c>
      <c r="BZ59" t="str">
        <f t="shared" si="146"/>
        <v>52 Skilled metal, electrical and electronic trades</v>
      </c>
      <c r="CA59" s="18">
        <f t="shared" si="155"/>
        <v>4.4201758375173208</v>
      </c>
      <c r="CB59" s="18">
        <f t="shared" si="155"/>
        <v>4.4067531335809607</v>
      </c>
      <c r="CC59" s="18">
        <f t="shared" si="155"/>
        <v>4.311177244743698</v>
      </c>
      <c r="CD59" s="18">
        <f t="shared" si="155"/>
        <v>4.049985701291031</v>
      </c>
      <c r="CE59" s="18">
        <f t="shared" si="155"/>
        <v>3.5477093198679928</v>
      </c>
      <c r="CG59" s="68">
        <f t="shared" si="133"/>
        <v>-55.048873397349837</v>
      </c>
      <c r="CH59" s="69">
        <f t="shared" si="134"/>
        <v>25.42088927968738</v>
      </c>
      <c r="CI59" s="69">
        <f t="shared" si="135"/>
        <v>-29.627984117662464</v>
      </c>
      <c r="CK59" t="str">
        <f t="shared" si="147"/>
        <v>52 Skilled metal, electrical and electronic trades</v>
      </c>
      <c r="CL59" s="18">
        <f t="shared" si="156"/>
        <v>4.564339911411019</v>
      </c>
      <c r="CM59" s="18">
        <f t="shared" si="156"/>
        <v>4.9473579998102917</v>
      </c>
      <c r="CN59" s="18">
        <f t="shared" si="156"/>
        <v>4.0894860132963844</v>
      </c>
      <c r="CO59" s="18">
        <f t="shared" si="156"/>
        <v>4.0192249049079276</v>
      </c>
      <c r="CP59" s="18">
        <f t="shared" si="156"/>
        <v>4.146781927732186</v>
      </c>
      <c r="CR59" s="68">
        <f t="shared" si="137"/>
        <v>-58.733584553638572</v>
      </c>
      <c r="CS59" s="69">
        <f t="shared" si="138"/>
        <v>21.080479912668597</v>
      </c>
      <c r="CT59" s="69">
        <f t="shared" si="139"/>
        <v>-37.653104640969978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0.13039290176815471</v>
      </c>
      <c r="C60" s="18">
        <f t="shared" si="148"/>
        <v>8.3406584007074305E-2</v>
      </c>
      <c r="D60" s="18">
        <f t="shared" si="148"/>
        <v>5.2434685681293697E-2</v>
      </c>
      <c r="E60" s="18">
        <f t="shared" si="148"/>
        <v>6.3215947827531288E-2</v>
      </c>
      <c r="F60" s="18">
        <f t="shared" si="148"/>
        <v>4.6645013517604708E-2</v>
      </c>
      <c r="H60" s="68">
        <f t="shared" si="105"/>
        <v>70.926146461125342</v>
      </c>
      <c r="I60" s="69">
        <f t="shared" si="106"/>
        <v>62.137653011837223</v>
      </c>
      <c r="J60" s="69">
        <f t="shared" si="107"/>
        <v>133.06379947296256</v>
      </c>
      <c r="L60" t="str">
        <f t="shared" si="140"/>
        <v>53 Skilled construction and building trades</v>
      </c>
      <c r="M60" s="18">
        <f t="shared" si="149"/>
        <v>0.41044532847441834</v>
      </c>
      <c r="N60" s="18">
        <f t="shared" si="149"/>
        <v>0.43028278114646534</v>
      </c>
      <c r="O60" s="18">
        <f t="shared" si="149"/>
        <v>0.30113322134446291</v>
      </c>
      <c r="P60" s="18">
        <f t="shared" si="149"/>
        <v>0.33872265989755257</v>
      </c>
      <c r="Q60" s="18">
        <f t="shared" si="149"/>
        <v>0.33414687464216064</v>
      </c>
      <c r="S60" s="68">
        <f t="shared" si="109"/>
        <v>112.05653668501941</v>
      </c>
      <c r="T60" s="69">
        <f t="shared" si="110"/>
        <v>72.039022762307184</v>
      </c>
      <c r="U60" s="69">
        <f t="shared" si="111"/>
        <v>184.09555944732656</v>
      </c>
      <c r="W60" t="str">
        <f t="shared" si="141"/>
        <v>53 Skilled construction and building trades</v>
      </c>
      <c r="X60" s="18">
        <f t="shared" si="150"/>
        <v>0.76039471356324895</v>
      </c>
      <c r="Y60" s="18">
        <f t="shared" si="150"/>
        <v>0.7364292201342556</v>
      </c>
      <c r="Z60" s="18">
        <f t="shared" si="150"/>
        <v>0.5298944445689231</v>
      </c>
      <c r="AA60" s="18">
        <f t="shared" si="150"/>
        <v>0.62290328951690843</v>
      </c>
      <c r="AB60" s="18">
        <f t="shared" si="150"/>
        <v>0.61371213784610423</v>
      </c>
      <c r="AD60" s="68">
        <f t="shared" si="113"/>
        <v>45.242842094715606</v>
      </c>
      <c r="AE60" s="69">
        <f t="shared" si="114"/>
        <v>64.374352793706265</v>
      </c>
      <c r="AF60" s="69">
        <f t="shared" si="115"/>
        <v>109.61719488842188</v>
      </c>
      <c r="AH60" t="str">
        <f t="shared" si="142"/>
        <v>53 Skilled construction and building trades</v>
      </c>
      <c r="AI60" s="18">
        <f t="shared" si="151"/>
        <v>1.3071682059004246</v>
      </c>
      <c r="AJ60" s="18">
        <f t="shared" si="151"/>
        <v>1.7505758834427336</v>
      </c>
      <c r="AK60" s="18">
        <f t="shared" si="151"/>
        <v>1.3760669188345671</v>
      </c>
      <c r="AL60" s="18">
        <f t="shared" si="151"/>
        <v>1.6668899173815408</v>
      </c>
      <c r="AM60" s="18">
        <f t="shared" si="151"/>
        <v>1.7580481674429334</v>
      </c>
      <c r="AO60" s="68">
        <f t="shared" si="117"/>
        <v>43.203045229455974</v>
      </c>
      <c r="AP60" s="69">
        <f t="shared" si="118"/>
        <v>66.390454650035991</v>
      </c>
      <c r="AQ60" s="69">
        <f t="shared" si="119"/>
        <v>109.59349987949196</v>
      </c>
      <c r="AS60" t="str">
        <f t="shared" si="143"/>
        <v>53 Skilled construction and building trades</v>
      </c>
      <c r="AT60" s="18">
        <f t="shared" si="152"/>
        <v>2.1337261999239931</v>
      </c>
      <c r="AU60" s="18">
        <f t="shared" si="152"/>
        <v>2.5953221802075088</v>
      </c>
      <c r="AV60" s="18">
        <f t="shared" si="152"/>
        <v>2.0409782973825976</v>
      </c>
      <c r="AW60" s="18">
        <f t="shared" si="152"/>
        <v>2.387264497273045</v>
      </c>
      <c r="AX60" s="18">
        <f t="shared" si="152"/>
        <v>2.2217824866178937</v>
      </c>
      <c r="AZ60" s="68">
        <f t="shared" si="121"/>
        <v>33.404023649529314</v>
      </c>
      <c r="BA60" s="69">
        <f t="shared" si="122"/>
        <v>62.524710670576354</v>
      </c>
      <c r="BB60" s="69">
        <f t="shared" si="123"/>
        <v>95.928734320105676</v>
      </c>
      <c r="BD60" t="str">
        <f t="shared" si="144"/>
        <v>53 Skilled construction and building trades</v>
      </c>
      <c r="BE60" s="18">
        <f t="shared" si="153"/>
        <v>5.7480575464847972</v>
      </c>
      <c r="BF60" s="18">
        <f t="shared" si="153"/>
        <v>6.6792809566429856</v>
      </c>
      <c r="BG60" s="18">
        <f t="shared" si="153"/>
        <v>5.7466258942938664</v>
      </c>
      <c r="BH60" s="18">
        <f t="shared" si="153"/>
        <v>5.7248638742156555</v>
      </c>
      <c r="BI60" s="18">
        <f t="shared" si="153"/>
        <v>5.1339282271011237</v>
      </c>
      <c r="BK60" s="68">
        <f t="shared" si="125"/>
        <v>-5.1054761854213631</v>
      </c>
      <c r="BL60" s="69">
        <f t="shared" si="126"/>
        <v>38.484397332261629</v>
      </c>
      <c r="BM60" s="69">
        <f t="shared" si="127"/>
        <v>33.378921146840263</v>
      </c>
      <c r="BO60" t="str">
        <f t="shared" si="145"/>
        <v>53 Skilled construction and building trades</v>
      </c>
      <c r="BP60" s="18">
        <f t="shared" si="154"/>
        <v>4.9543541371945565</v>
      </c>
      <c r="BQ60" s="18">
        <f t="shared" si="154"/>
        <v>6.4592181552224908</v>
      </c>
      <c r="BR60" s="18">
        <f t="shared" si="154"/>
        <v>5.8972785668331289</v>
      </c>
      <c r="BS60" s="18">
        <f t="shared" si="154"/>
        <v>6.3770019218282297</v>
      </c>
      <c r="BT60" s="18">
        <f t="shared" si="154"/>
        <v>6.8062299903428753</v>
      </c>
      <c r="BV60" s="68">
        <f t="shared" si="129"/>
        <v>9.4311542096837062</v>
      </c>
      <c r="BW60" s="69">
        <f t="shared" si="130"/>
        <v>51.362358500668329</v>
      </c>
      <c r="BX60" s="69">
        <f t="shared" si="131"/>
        <v>60.793512710352026</v>
      </c>
      <c r="BZ60" t="str">
        <f t="shared" si="146"/>
        <v>53 Skilled construction and building trades</v>
      </c>
      <c r="CA60" s="18">
        <f t="shared" si="155"/>
        <v>4.1116286459346467</v>
      </c>
      <c r="CB60" s="18">
        <f t="shared" si="155"/>
        <v>4.8071786826332827</v>
      </c>
      <c r="CC60" s="18">
        <f t="shared" si="155"/>
        <v>4.5564946291797037</v>
      </c>
      <c r="CD60" s="18">
        <f t="shared" si="155"/>
        <v>4.6320852428583361</v>
      </c>
      <c r="CE60" s="18">
        <f t="shared" si="155"/>
        <v>5.2342333229286417</v>
      </c>
      <c r="CG60" s="68">
        <f t="shared" si="133"/>
        <v>-37.250445680561981</v>
      </c>
      <c r="CH60" s="69">
        <f t="shared" si="134"/>
        <v>32.045143300092732</v>
      </c>
      <c r="CI60" s="69">
        <f t="shared" si="135"/>
        <v>-5.2053023804692424</v>
      </c>
      <c r="CK60" t="str">
        <f t="shared" si="147"/>
        <v>53 Skilled construction and building trades</v>
      </c>
      <c r="CL60" s="18">
        <f t="shared" si="156"/>
        <v>5.5584279819826481</v>
      </c>
      <c r="CM60" s="18">
        <f t="shared" si="156"/>
        <v>7.4561919615189796</v>
      </c>
      <c r="CN60" s="18">
        <f t="shared" si="156"/>
        <v>6.1333245586802088</v>
      </c>
      <c r="CO60" s="18">
        <f t="shared" si="156"/>
        <v>4.9737253885400472</v>
      </c>
      <c r="CP60" s="18">
        <f t="shared" si="156"/>
        <v>1.4690675050819639</v>
      </c>
      <c r="CR60" s="68">
        <f t="shared" si="137"/>
        <v>-90.252346528416894</v>
      </c>
      <c r="CS60" s="69">
        <f t="shared" si="138"/>
        <v>12.422759228432049</v>
      </c>
      <c r="CT60" s="69">
        <f t="shared" si="139"/>
        <v>-77.829587299984851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0.57965918956493456</v>
      </c>
      <c r="C61" s="18">
        <f t="shared" si="148"/>
        <v>0.43120005122750027</v>
      </c>
      <c r="D61" s="18">
        <f t="shared" si="148"/>
        <v>0.40997314147796521</v>
      </c>
      <c r="E61" s="18">
        <f t="shared" si="148"/>
        <v>0.40895734918353649</v>
      </c>
      <c r="F61" s="18">
        <f t="shared" si="148"/>
        <v>0.3789093884956718</v>
      </c>
      <c r="H61" s="68">
        <f t="shared" si="105"/>
        <v>77.583212314326062</v>
      </c>
      <c r="I61" s="69">
        <f t="shared" si="106"/>
        <v>66.436104570080033</v>
      </c>
      <c r="J61" s="69">
        <f t="shared" si="107"/>
        <v>144.01931688440607</v>
      </c>
      <c r="L61" t="str">
        <f t="shared" si="140"/>
        <v>54 Textiles, printing and other skilled trades</v>
      </c>
      <c r="M61" s="18">
        <f t="shared" si="149"/>
        <v>0.62716004883885301</v>
      </c>
      <c r="N61" s="18">
        <f t="shared" si="149"/>
        <v>0.56499286968522033</v>
      </c>
      <c r="O61" s="18">
        <f t="shared" si="149"/>
        <v>0.62052618606125121</v>
      </c>
      <c r="P61" s="18">
        <f t="shared" si="149"/>
        <v>0.63660633251764487</v>
      </c>
      <c r="Q61" s="18">
        <f t="shared" si="149"/>
        <v>0.69964318471472275</v>
      </c>
      <c r="S61" s="68">
        <f t="shared" si="109"/>
        <v>115.47129679791941</v>
      </c>
      <c r="T61" s="69">
        <f t="shared" si="110"/>
        <v>81.033159271513711</v>
      </c>
      <c r="U61" s="69">
        <f t="shared" si="111"/>
        <v>196.50445606943313</v>
      </c>
      <c r="W61" t="str">
        <f t="shared" si="141"/>
        <v>54 Textiles, printing and other skilled trades</v>
      </c>
      <c r="X61" s="18">
        <f t="shared" si="150"/>
        <v>0.82112927706125094</v>
      </c>
      <c r="Y61" s="18">
        <f t="shared" si="150"/>
        <v>0.70166052081333274</v>
      </c>
      <c r="Z61" s="18">
        <f t="shared" si="150"/>
        <v>0.71561958027117334</v>
      </c>
      <c r="AA61" s="18">
        <f t="shared" si="150"/>
        <v>0.78707569454842474</v>
      </c>
      <c r="AB61" s="18">
        <f t="shared" si="150"/>
        <v>0.87985000096163968</v>
      </c>
      <c r="AD61" s="68">
        <f t="shared" si="113"/>
        <v>54.186310402486129</v>
      </c>
      <c r="AE61" s="69">
        <f t="shared" si="114"/>
        <v>72.071389320163675</v>
      </c>
      <c r="AF61" s="69">
        <f t="shared" si="115"/>
        <v>126.25769972264979</v>
      </c>
      <c r="AH61" t="str">
        <f t="shared" si="142"/>
        <v>54 Textiles, printing and other skilled trades</v>
      </c>
      <c r="AI61" s="18">
        <f t="shared" si="151"/>
        <v>1.0804167283820714</v>
      </c>
      <c r="AJ61" s="18">
        <f t="shared" si="151"/>
        <v>0.94900314613240266</v>
      </c>
      <c r="AK61" s="18">
        <f t="shared" si="151"/>
        <v>1.0566966466066139</v>
      </c>
      <c r="AL61" s="18">
        <f t="shared" si="151"/>
        <v>1.1370337698289739</v>
      </c>
      <c r="AM61" s="18">
        <f t="shared" si="151"/>
        <v>1.3000173638213373</v>
      </c>
      <c r="AO61" s="68">
        <f t="shared" si="117"/>
        <v>37.898601500699115</v>
      </c>
      <c r="AP61" s="69">
        <f t="shared" si="118"/>
        <v>66.910945484556152</v>
      </c>
      <c r="AQ61" s="69">
        <f t="shared" si="119"/>
        <v>104.80954698525527</v>
      </c>
      <c r="AS61" t="str">
        <f t="shared" si="143"/>
        <v>54 Textiles, printing and other skilled trades</v>
      </c>
      <c r="AT61" s="18">
        <f t="shared" si="152"/>
        <v>1.2219831557402709</v>
      </c>
      <c r="AU61" s="18">
        <f t="shared" si="152"/>
        <v>1.0150973590509538</v>
      </c>
      <c r="AV61" s="18">
        <f t="shared" si="152"/>
        <v>1.1166761398508571</v>
      </c>
      <c r="AW61" s="18">
        <f t="shared" si="152"/>
        <v>1.1531700249315298</v>
      </c>
      <c r="AX61" s="18">
        <f t="shared" si="152"/>
        <v>1.1841150407648617</v>
      </c>
      <c r="AZ61" s="68">
        <f t="shared" si="121"/>
        <v>29.948849041701937</v>
      </c>
      <c r="BA61" s="69">
        <f t="shared" si="122"/>
        <v>61.97725627349535</v>
      </c>
      <c r="BB61" s="69">
        <f t="shared" si="123"/>
        <v>91.92610531519729</v>
      </c>
      <c r="BD61" t="str">
        <f t="shared" si="144"/>
        <v>54 Textiles, printing and other skilled trades</v>
      </c>
      <c r="BE61" s="18">
        <f t="shared" si="153"/>
        <v>2.1831720219589257</v>
      </c>
      <c r="BF61" s="18">
        <f t="shared" si="153"/>
        <v>1.9446070146117915</v>
      </c>
      <c r="BG61" s="18">
        <f t="shared" si="153"/>
        <v>2.0117194213827254</v>
      </c>
      <c r="BH61" s="18">
        <f t="shared" si="153"/>
        <v>2.0828140021711943</v>
      </c>
      <c r="BI61" s="18">
        <f t="shared" si="153"/>
        <v>2.0808334011375571</v>
      </c>
      <c r="BK61" s="68">
        <f t="shared" si="125"/>
        <v>9.8687504288434376</v>
      </c>
      <c r="BL61" s="69">
        <f t="shared" si="126"/>
        <v>44.17657768187734</v>
      </c>
      <c r="BM61" s="69">
        <f t="shared" si="127"/>
        <v>54.045328110720781</v>
      </c>
      <c r="BO61" t="str">
        <f t="shared" si="145"/>
        <v>54 Textiles, printing and other skilled trades</v>
      </c>
      <c r="BP61" s="18">
        <f t="shared" si="154"/>
        <v>2.5408918798129263</v>
      </c>
      <c r="BQ61" s="18">
        <f t="shared" si="154"/>
        <v>2.1293495078404079</v>
      </c>
      <c r="BR61" s="18">
        <f t="shared" si="154"/>
        <v>2.375414849691214</v>
      </c>
      <c r="BS61" s="18">
        <f t="shared" si="154"/>
        <v>2.223812203880061</v>
      </c>
      <c r="BT61" s="18">
        <f t="shared" si="154"/>
        <v>2.5408767005503563</v>
      </c>
      <c r="BV61" s="68">
        <f t="shared" si="129"/>
        <v>1.4215225999549634</v>
      </c>
      <c r="BW61" s="69">
        <f t="shared" si="130"/>
        <v>39.95033777042115</v>
      </c>
      <c r="BX61" s="69">
        <f t="shared" si="131"/>
        <v>41.371860370376119</v>
      </c>
      <c r="BZ61" t="str">
        <f t="shared" si="146"/>
        <v>54 Textiles, printing and other skilled trades</v>
      </c>
      <c r="CA61" s="18">
        <f t="shared" si="155"/>
        <v>3.1590412847233198</v>
      </c>
      <c r="CB61" s="18">
        <f t="shared" si="155"/>
        <v>2.886244742015867</v>
      </c>
      <c r="CC61" s="18">
        <f t="shared" si="155"/>
        <v>3.1832106236426698</v>
      </c>
      <c r="CD61" s="18">
        <f t="shared" si="155"/>
        <v>3.2967403409586997</v>
      </c>
      <c r="CE61" s="18">
        <f t="shared" si="155"/>
        <v>3.5590936892177343</v>
      </c>
      <c r="CG61" s="68">
        <f t="shared" si="133"/>
        <v>-38.925140691987394</v>
      </c>
      <c r="CH61" s="69">
        <f t="shared" si="134"/>
        <v>29.914354241621506</v>
      </c>
      <c r="CI61" s="69">
        <f t="shared" si="135"/>
        <v>-9.0107864503658863</v>
      </c>
      <c r="CK61" t="str">
        <f t="shared" si="147"/>
        <v>54 Textiles, printing and other skilled trades</v>
      </c>
      <c r="CL61" s="18">
        <f t="shared" si="156"/>
        <v>3.8704266464695167</v>
      </c>
      <c r="CM61" s="18">
        <f t="shared" si="156"/>
        <v>3.5583217283669115</v>
      </c>
      <c r="CN61" s="18">
        <f t="shared" si="156"/>
        <v>3.8955724074748601</v>
      </c>
      <c r="CO61" s="18">
        <f t="shared" si="156"/>
        <v>3.4236114093663423</v>
      </c>
      <c r="CP61" s="18">
        <f t="shared" si="156"/>
        <v>3.9333632103257221</v>
      </c>
      <c r="CR61" s="68">
        <f t="shared" si="137"/>
        <v>-58.908968209734333</v>
      </c>
      <c r="CS61" s="69">
        <f t="shared" si="138"/>
        <v>18.427459096635612</v>
      </c>
      <c r="CT61" s="69">
        <f t="shared" si="139"/>
        <v>-40.481509113098724</v>
      </c>
    </row>
    <row r="62" spans="1:98" x14ac:dyDescent="0.2">
      <c r="A62" t="str">
        <f t="shared" si="103"/>
        <v>61 Caring personal service occupations</v>
      </c>
      <c r="B62" s="18">
        <f t="shared" si="148"/>
        <v>0.35220143103945872</v>
      </c>
      <c r="C62" s="18">
        <f t="shared" si="148"/>
        <v>0.34766835171993699</v>
      </c>
      <c r="D62" s="18">
        <f t="shared" si="148"/>
        <v>0.36127252136541144</v>
      </c>
      <c r="E62" s="18">
        <f t="shared" si="148"/>
        <v>0.38901378810975551</v>
      </c>
      <c r="F62" s="18">
        <f t="shared" si="148"/>
        <v>0.47293022321117306</v>
      </c>
      <c r="H62" s="68">
        <f t="shared" si="105"/>
        <v>151.52669609255625</v>
      </c>
      <c r="I62" s="69">
        <f t="shared" si="106"/>
        <v>89.2870063168332</v>
      </c>
      <c r="J62" s="69">
        <f t="shared" si="107"/>
        <v>240.81370240938944</v>
      </c>
      <c r="L62" t="str">
        <f t="shared" si="140"/>
        <v>61 Caring personal service occupations</v>
      </c>
      <c r="M62" s="18">
        <f t="shared" si="149"/>
        <v>2.9275998306114657</v>
      </c>
      <c r="N62" s="18">
        <f t="shared" si="149"/>
        <v>2.9971195067493341</v>
      </c>
      <c r="O62" s="18">
        <f t="shared" si="149"/>
        <v>3.1102155028445875</v>
      </c>
      <c r="P62" s="18">
        <f t="shared" si="149"/>
        <v>3.4906625737483217</v>
      </c>
      <c r="Q62" s="18">
        <f t="shared" si="149"/>
        <v>4.4874201147771666</v>
      </c>
      <c r="S62" s="68">
        <f t="shared" si="109"/>
        <v>175.72692620342832</v>
      </c>
      <c r="T62" s="69">
        <f t="shared" si="110"/>
        <v>99.960217160857269</v>
      </c>
      <c r="U62" s="69">
        <f t="shared" si="111"/>
        <v>275.68714336428559</v>
      </c>
      <c r="W62" t="str">
        <f t="shared" si="141"/>
        <v>61 Caring personal service occupations</v>
      </c>
      <c r="X62" s="18">
        <f t="shared" si="150"/>
        <v>4.9696597596978105</v>
      </c>
      <c r="Y62" s="18">
        <f t="shared" si="150"/>
        <v>4.8524080732886237</v>
      </c>
      <c r="Z62" s="18">
        <f t="shared" si="150"/>
        <v>5.1352638723322128</v>
      </c>
      <c r="AA62" s="18">
        <f t="shared" si="150"/>
        <v>5.582133487937214</v>
      </c>
      <c r="AB62" s="18">
        <f t="shared" si="150"/>
        <v>6.2187640309147998</v>
      </c>
      <c r="AD62" s="68">
        <f t="shared" si="113"/>
        <v>51.8660529693596</v>
      </c>
      <c r="AE62" s="69">
        <f t="shared" si="114"/>
        <v>84.882205061282875</v>
      </c>
      <c r="AF62" s="69">
        <f t="shared" si="115"/>
        <v>136.74825803064249</v>
      </c>
      <c r="AH62" t="str">
        <f t="shared" si="142"/>
        <v>61 Caring personal service occupations</v>
      </c>
      <c r="AI62" s="18">
        <f t="shared" si="151"/>
        <v>13.356879149454876</v>
      </c>
      <c r="AJ62" s="18">
        <f t="shared" si="151"/>
        <v>12.953845611510243</v>
      </c>
      <c r="AK62" s="18">
        <f t="shared" si="151"/>
        <v>13.862655624746489</v>
      </c>
      <c r="AL62" s="18">
        <f t="shared" si="151"/>
        <v>14.38776199606332</v>
      </c>
      <c r="AM62" s="18">
        <f t="shared" si="151"/>
        <v>14.343847281184704</v>
      </c>
      <c r="AO62" s="68">
        <f t="shared" si="117"/>
        <v>15.979239310377318</v>
      </c>
      <c r="AP62" s="69">
        <f t="shared" si="118"/>
        <v>64.146915529092567</v>
      </c>
      <c r="AQ62" s="69">
        <f t="shared" si="119"/>
        <v>80.126154839469905</v>
      </c>
      <c r="AS62" t="str">
        <f t="shared" si="143"/>
        <v>61 Caring personal service occupations</v>
      </c>
      <c r="AT62" s="18">
        <f t="shared" si="152"/>
        <v>6.9938681139944974</v>
      </c>
      <c r="AU62" s="18">
        <f t="shared" si="152"/>
        <v>6.907503554377378</v>
      </c>
      <c r="AV62" s="18">
        <f t="shared" si="152"/>
        <v>7.4378726071186927</v>
      </c>
      <c r="AW62" s="18">
        <f t="shared" si="152"/>
        <v>7.3939656232619138</v>
      </c>
      <c r="AX62" s="18">
        <f t="shared" si="152"/>
        <v>7.4076651302885432</v>
      </c>
      <c r="AZ62" s="68">
        <f t="shared" si="121"/>
        <v>22.050168158565622</v>
      </c>
      <c r="BA62" s="69">
        <f t="shared" si="122"/>
        <v>66.939210982299031</v>
      </c>
      <c r="BB62" s="69">
        <f t="shared" si="123"/>
        <v>88.989379140864671</v>
      </c>
      <c r="BD62" t="str">
        <f t="shared" si="144"/>
        <v>61 Caring personal service occupations</v>
      </c>
      <c r="BE62" s="18">
        <f t="shared" si="153"/>
        <v>12.135340055738876</v>
      </c>
      <c r="BF62" s="18">
        <f t="shared" si="153"/>
        <v>12.459637988408879</v>
      </c>
      <c r="BG62" s="18">
        <f t="shared" si="153"/>
        <v>12.52167986762853</v>
      </c>
      <c r="BH62" s="18">
        <f t="shared" si="153"/>
        <v>13.36324703178629</v>
      </c>
      <c r="BI62" s="18">
        <f t="shared" si="153"/>
        <v>14.414996412018811</v>
      </c>
      <c r="BK62" s="68">
        <f t="shared" si="125"/>
        <v>22.280224024509383</v>
      </c>
      <c r="BL62" s="69">
        <f t="shared" si="126"/>
        <v>63.946079343574411</v>
      </c>
      <c r="BM62" s="69">
        <f t="shared" si="127"/>
        <v>86.226303368083805</v>
      </c>
      <c r="BO62" t="str">
        <f t="shared" si="145"/>
        <v>61 Caring personal service occupations</v>
      </c>
      <c r="BP62" s="18">
        <f t="shared" si="154"/>
        <v>9.7756127639951025</v>
      </c>
      <c r="BQ62" s="18">
        <f t="shared" si="154"/>
        <v>9.4125549677512161</v>
      </c>
      <c r="BR62" s="18">
        <f t="shared" si="154"/>
        <v>8.9933187087143125</v>
      </c>
      <c r="BS62" s="18">
        <f t="shared" si="154"/>
        <v>8.9664282634976633</v>
      </c>
      <c r="BT62" s="18">
        <f t="shared" si="154"/>
        <v>8.2460926223828146</v>
      </c>
      <c r="BV62" s="68">
        <f t="shared" si="129"/>
        <v>-13.06108284841461</v>
      </c>
      <c r="BW62" s="69">
        <f t="shared" si="130"/>
        <v>51.795773489726606</v>
      </c>
      <c r="BX62" s="69">
        <f t="shared" si="131"/>
        <v>38.734690641311992</v>
      </c>
      <c r="BZ62" t="str">
        <f t="shared" si="146"/>
        <v>61 Caring personal service occupations</v>
      </c>
      <c r="CA62" s="18">
        <f t="shared" si="155"/>
        <v>4.3241223675920528</v>
      </c>
      <c r="CB62" s="18">
        <f t="shared" si="155"/>
        <v>2.7098674554174789</v>
      </c>
      <c r="CC62" s="18">
        <f t="shared" si="155"/>
        <v>2.4097572850168558</v>
      </c>
      <c r="CD62" s="18">
        <f t="shared" si="155"/>
        <v>2.0557525704309363</v>
      </c>
      <c r="CE62" s="18">
        <f t="shared" si="155"/>
        <v>2.5617512243327791</v>
      </c>
      <c r="CG62" s="68">
        <f t="shared" si="133"/>
        <v>-41.929965928439067</v>
      </c>
      <c r="CH62" s="69">
        <f t="shared" si="134"/>
        <v>24.310224487379465</v>
      </c>
      <c r="CI62" s="69">
        <f t="shared" si="135"/>
        <v>-17.619741441059599</v>
      </c>
      <c r="CK62" t="str">
        <f t="shared" si="147"/>
        <v>61 Caring personal service occupations</v>
      </c>
      <c r="CL62" s="18">
        <f t="shared" si="156"/>
        <v>1.6637417695772692</v>
      </c>
      <c r="CM62" s="18">
        <f t="shared" si="156"/>
        <v>1.5119093154383334</v>
      </c>
      <c r="CN62" s="18">
        <f t="shared" si="156"/>
        <v>1.5800938476266597</v>
      </c>
      <c r="CO62" s="18">
        <f t="shared" si="156"/>
        <v>1.9330564387277538</v>
      </c>
      <c r="CP62" s="18">
        <f t="shared" si="156"/>
        <v>2.2786906001211391</v>
      </c>
      <c r="CR62" s="68">
        <f t="shared" si="137"/>
        <v>-41.310993891353576</v>
      </c>
      <c r="CS62" s="69">
        <f t="shared" si="138"/>
        <v>22.462775563604815</v>
      </c>
      <c r="CT62" s="69">
        <f t="shared" si="139"/>
        <v>-18.848218327748761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0.16885003482405303</v>
      </c>
      <c r="C63" s="18">
        <f t="shared" si="148"/>
        <v>0.21645130183271943</v>
      </c>
      <c r="D63" s="18">
        <f t="shared" si="148"/>
        <v>0.23566910750859024</v>
      </c>
      <c r="E63" s="18">
        <f t="shared" si="148"/>
        <v>0.26722612654750832</v>
      </c>
      <c r="F63" s="18">
        <f t="shared" si="148"/>
        <v>0.33482026504120815</v>
      </c>
      <c r="H63" s="68">
        <f t="shared" si="105"/>
        <v>172.98012354581556</v>
      </c>
      <c r="I63" s="69">
        <f t="shared" si="106"/>
        <v>99.181090728319475</v>
      </c>
      <c r="J63" s="69">
        <f t="shared" si="107"/>
        <v>272.16121427413503</v>
      </c>
      <c r="L63" t="str">
        <f t="shared" si="140"/>
        <v>62 Leisure, travel and related personal service occupations</v>
      </c>
      <c r="M63" s="18">
        <f t="shared" si="149"/>
        <v>0.58491854385978348</v>
      </c>
      <c r="N63" s="18">
        <f t="shared" si="149"/>
        <v>0.51085951494069581</v>
      </c>
      <c r="O63" s="18">
        <f t="shared" si="149"/>
        <v>0.51184352520328336</v>
      </c>
      <c r="P63" s="18">
        <f t="shared" si="149"/>
        <v>0.52337486394570065</v>
      </c>
      <c r="Q63" s="18">
        <f t="shared" si="149"/>
        <v>0.66570815979020981</v>
      </c>
      <c r="S63" s="68">
        <f t="shared" si="109"/>
        <v>148.55333642289602</v>
      </c>
      <c r="T63" s="69">
        <f t="shared" si="110"/>
        <v>86.970468112760273</v>
      </c>
      <c r="U63" s="69">
        <f t="shared" si="111"/>
        <v>235.5238045356563</v>
      </c>
      <c r="W63" t="str">
        <f t="shared" si="141"/>
        <v>62 Leisure, travel and related personal service occupations</v>
      </c>
      <c r="X63" s="18">
        <f t="shared" si="150"/>
        <v>1.0285438623069367</v>
      </c>
      <c r="Y63" s="18">
        <f t="shared" si="150"/>
        <v>1.0232606812119294</v>
      </c>
      <c r="Z63" s="18">
        <f t="shared" si="150"/>
        <v>0.97383816881648899</v>
      </c>
      <c r="AA63" s="18">
        <f t="shared" si="150"/>
        <v>1.113203733985805</v>
      </c>
      <c r="AB63" s="18">
        <f t="shared" si="150"/>
        <v>1.3916629668582976</v>
      </c>
      <c r="AD63" s="68">
        <f t="shared" si="113"/>
        <v>79.211828235341713</v>
      </c>
      <c r="AE63" s="69">
        <f t="shared" si="114"/>
        <v>87.03436161103204</v>
      </c>
      <c r="AF63" s="69">
        <f t="shared" si="115"/>
        <v>166.24618984637377</v>
      </c>
      <c r="AH63" t="str">
        <f t="shared" si="142"/>
        <v>62 Leisure, travel and related personal service occupations</v>
      </c>
      <c r="AI63" s="18">
        <f t="shared" si="151"/>
        <v>2.2771946179628433</v>
      </c>
      <c r="AJ63" s="18">
        <f t="shared" si="151"/>
        <v>2.3779613863340114</v>
      </c>
      <c r="AK63" s="18">
        <f t="shared" si="151"/>
        <v>2.319000754993926</v>
      </c>
      <c r="AL63" s="18">
        <f t="shared" si="151"/>
        <v>2.6631302397637451</v>
      </c>
      <c r="AM63" s="18">
        <f t="shared" si="151"/>
        <v>3.3287121468245933</v>
      </c>
      <c r="AO63" s="68">
        <f t="shared" si="117"/>
        <v>60.892718126200229</v>
      </c>
      <c r="AP63" s="69">
        <f t="shared" si="118"/>
        <v>81.077412600490305</v>
      </c>
      <c r="AQ63" s="69">
        <f t="shared" si="119"/>
        <v>141.97013072669054</v>
      </c>
      <c r="AS63" t="str">
        <f t="shared" si="143"/>
        <v>62 Leisure, travel and related personal service occupations</v>
      </c>
      <c r="AT63" s="18">
        <f t="shared" si="152"/>
        <v>2.5257915418502086</v>
      </c>
      <c r="AU63" s="18">
        <f t="shared" si="152"/>
        <v>2.4871914120165788</v>
      </c>
      <c r="AV63" s="18">
        <f t="shared" si="152"/>
        <v>2.5824408296328891</v>
      </c>
      <c r="AW63" s="18">
        <f t="shared" si="152"/>
        <v>2.9490330689817497</v>
      </c>
      <c r="AX63" s="18">
        <f t="shared" si="152"/>
        <v>3.653825177063367</v>
      </c>
      <c r="AZ63" s="68">
        <f t="shared" si="121"/>
        <v>73.38964636098973</v>
      </c>
      <c r="BA63" s="69">
        <f t="shared" si="122"/>
        <v>85.265018427298742</v>
      </c>
      <c r="BB63" s="69">
        <f t="shared" si="123"/>
        <v>158.65466478828847</v>
      </c>
      <c r="BD63" t="str">
        <f t="shared" si="144"/>
        <v>62 Leisure, travel and related personal service occupations</v>
      </c>
      <c r="BE63" s="18">
        <f t="shared" si="153"/>
        <v>2.8285470411160372</v>
      </c>
      <c r="BF63" s="18">
        <f t="shared" si="153"/>
        <v>2.1950715479899294</v>
      </c>
      <c r="BG63" s="18">
        <f t="shared" si="153"/>
        <v>2.0522098134828703</v>
      </c>
      <c r="BH63" s="18">
        <f t="shared" si="153"/>
        <v>1.9169189554395152</v>
      </c>
      <c r="BI63" s="18">
        <f t="shared" si="153"/>
        <v>1.7372434717928764</v>
      </c>
      <c r="BK63" s="68">
        <f t="shared" si="125"/>
        <v>-10.082709499598263</v>
      </c>
      <c r="BL63" s="69">
        <f t="shared" si="126"/>
        <v>42.928970360985772</v>
      </c>
      <c r="BM63" s="69">
        <f t="shared" si="127"/>
        <v>32.846260861387513</v>
      </c>
      <c r="BO63" t="str">
        <f t="shared" si="145"/>
        <v>62 Leisure, travel and related personal service occupations</v>
      </c>
      <c r="BP63" s="18">
        <f t="shared" si="154"/>
        <v>3.0683944124033129</v>
      </c>
      <c r="BQ63" s="18">
        <f t="shared" si="154"/>
        <v>2.5525256105346061</v>
      </c>
      <c r="BR63" s="18">
        <f t="shared" si="154"/>
        <v>2.3940673735759468</v>
      </c>
      <c r="BS63" s="18">
        <f t="shared" si="154"/>
        <v>2.2651896604139576</v>
      </c>
      <c r="BT63" s="18">
        <f t="shared" si="154"/>
        <v>2.1769627374295983</v>
      </c>
      <c r="BV63" s="68">
        <f t="shared" si="129"/>
        <v>-13.781466885042072</v>
      </c>
      <c r="BW63" s="69">
        <f t="shared" si="130"/>
        <v>47.170210277463489</v>
      </c>
      <c r="BX63" s="69">
        <f t="shared" si="131"/>
        <v>33.388743392421418</v>
      </c>
      <c r="BZ63" t="str">
        <f t="shared" si="146"/>
        <v>62 Leisure, travel and related personal service occupations</v>
      </c>
      <c r="CA63" s="18">
        <f t="shared" si="155"/>
        <v>2.6931675385827862</v>
      </c>
      <c r="CB63" s="18">
        <f t="shared" si="155"/>
        <v>2.5536975023163433</v>
      </c>
      <c r="CC63" s="18">
        <f t="shared" si="155"/>
        <v>2.3817173061958461</v>
      </c>
      <c r="CD63" s="18">
        <f t="shared" si="155"/>
        <v>2.5435204132467728</v>
      </c>
      <c r="CE63" s="18">
        <f t="shared" si="155"/>
        <v>2.696669453020363</v>
      </c>
      <c r="CG63" s="68">
        <f t="shared" si="133"/>
        <v>-38.151961082700083</v>
      </c>
      <c r="CH63" s="69">
        <f t="shared" si="134"/>
        <v>35.841445030570846</v>
      </c>
      <c r="CI63" s="69">
        <f t="shared" si="135"/>
        <v>-2.3105160521292341</v>
      </c>
      <c r="CK63" t="str">
        <f t="shared" si="147"/>
        <v>62 Leisure, travel and related personal service occupations</v>
      </c>
      <c r="CL63" s="18">
        <f t="shared" si="156"/>
        <v>2.51983125166011</v>
      </c>
      <c r="CM63" s="18">
        <f t="shared" si="156"/>
        <v>2.2020589822414145</v>
      </c>
      <c r="CN63" s="18">
        <f t="shared" si="156"/>
        <v>2.2436070440919198</v>
      </c>
      <c r="CO63" s="18">
        <f t="shared" si="156"/>
        <v>2.1859270767984955</v>
      </c>
      <c r="CP63" s="18">
        <f t="shared" si="156"/>
        <v>2.3156653381429257</v>
      </c>
      <c r="CR63" s="68">
        <f t="shared" si="137"/>
        <v>-57.996713148768961</v>
      </c>
      <c r="CS63" s="69">
        <f t="shared" si="138"/>
        <v>19.197142692902798</v>
      </c>
      <c r="CT63" s="69">
        <f t="shared" si="139"/>
        <v>-38.79957045586616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2.0520866282282731E-2</v>
      </c>
      <c r="C64" s="18">
        <f t="shared" si="148"/>
        <v>2.3102620880697994E-2</v>
      </c>
      <c r="D64" s="18">
        <f t="shared" si="148"/>
        <v>1.8968127526930605E-2</v>
      </c>
      <c r="E64" s="18">
        <f t="shared" si="148"/>
        <v>2.261530676270667E-2</v>
      </c>
      <c r="F64" s="18">
        <f t="shared" si="148"/>
        <v>2.4581530867480814E-2</v>
      </c>
      <c r="H64" s="68">
        <f t="shared" si="105"/>
        <v>149.00405089695246</v>
      </c>
      <c r="I64" s="69">
        <f t="shared" si="106"/>
        <v>96.589931865537366</v>
      </c>
      <c r="J64" s="69">
        <f t="shared" si="107"/>
        <v>245.59398276248982</v>
      </c>
      <c r="L64" t="str">
        <f t="shared" si="140"/>
        <v>63 Community and civil enforcement occupations</v>
      </c>
      <c r="M64" s="18">
        <f t="shared" si="149"/>
        <v>4.392706419414194E-2</v>
      </c>
      <c r="N64" s="18">
        <f t="shared" si="149"/>
        <v>3.5804039336178248E-2</v>
      </c>
      <c r="O64" s="18">
        <f t="shared" si="149"/>
        <v>3.7513699261697619E-2</v>
      </c>
      <c r="P64" s="18">
        <f t="shared" si="149"/>
        <v>3.457018823053698E-2</v>
      </c>
      <c r="Q64" s="18">
        <f t="shared" si="149"/>
        <v>3.8821488343015353E-2</v>
      </c>
      <c r="S64" s="68">
        <f t="shared" si="109"/>
        <v>97.767634854144276</v>
      </c>
      <c r="T64" s="69">
        <f t="shared" si="110"/>
        <v>73.940642805743778</v>
      </c>
      <c r="U64" s="69">
        <f t="shared" si="111"/>
        <v>171.70827765988801</v>
      </c>
      <c r="W64" t="str">
        <f t="shared" si="141"/>
        <v>63 Community and civil enforcement occupations</v>
      </c>
      <c r="X64" s="18">
        <f t="shared" si="150"/>
        <v>9.205644381708239E-2</v>
      </c>
      <c r="Y64" s="18">
        <f t="shared" si="150"/>
        <v>8.1729902207690483E-2</v>
      </c>
      <c r="Z64" s="18">
        <f t="shared" si="150"/>
        <v>8.6655781604271426E-2</v>
      </c>
      <c r="AA64" s="18">
        <f t="shared" si="150"/>
        <v>9.1701672984856333E-2</v>
      </c>
      <c r="AB64" s="18">
        <f t="shared" si="150"/>
        <v>0.10089587914881612</v>
      </c>
      <c r="AD64" s="68">
        <f t="shared" si="113"/>
        <v>46.014261842999773</v>
      </c>
      <c r="AE64" s="69">
        <f t="shared" si="114"/>
        <v>81.929022851963936</v>
      </c>
      <c r="AF64" s="69">
        <f t="shared" si="115"/>
        <v>127.94328469496372</v>
      </c>
      <c r="AH64" t="str">
        <f t="shared" si="142"/>
        <v>63 Community and civil enforcement occupations</v>
      </c>
      <c r="AI64" s="18">
        <f t="shared" si="151"/>
        <v>7.9885800764393181E-2</v>
      </c>
      <c r="AJ64" s="18">
        <f t="shared" si="151"/>
        <v>7.1985693431030034E-2</v>
      </c>
      <c r="AK64" s="18">
        <f t="shared" si="151"/>
        <v>8.675335897813255E-2</v>
      </c>
      <c r="AL64" s="18">
        <f t="shared" si="151"/>
        <v>8.3345054137161353E-2</v>
      </c>
      <c r="AM64" s="18">
        <f t="shared" si="151"/>
        <v>9.704034893910593E-2</v>
      </c>
      <c r="AO64" s="68">
        <f t="shared" si="117"/>
        <v>25.379660159016698</v>
      </c>
      <c r="AP64" s="69">
        <f t="shared" si="118"/>
        <v>62.567852630003614</v>
      </c>
      <c r="AQ64" s="69">
        <f t="shared" si="119"/>
        <v>87.947512789020323</v>
      </c>
      <c r="AS64" t="str">
        <f t="shared" si="143"/>
        <v>63 Community and civil enforcement occupations</v>
      </c>
      <c r="AT64" s="18">
        <f t="shared" si="152"/>
        <v>8.6732792724734498E-2</v>
      </c>
      <c r="AU64" s="18">
        <f t="shared" si="152"/>
        <v>7.19407090779456E-2</v>
      </c>
      <c r="AV64" s="18">
        <f t="shared" si="152"/>
        <v>8.7321060615137711E-2</v>
      </c>
      <c r="AW64" s="18">
        <f t="shared" si="152"/>
        <v>7.0578323230434822E-2</v>
      </c>
      <c r="AX64" s="18">
        <f t="shared" si="152"/>
        <v>6.8465869365326615E-2</v>
      </c>
      <c r="AZ64" s="68">
        <f t="shared" si="121"/>
        <v>-3.9138258812917743</v>
      </c>
      <c r="BA64" s="69">
        <f t="shared" si="122"/>
        <v>57.20823678085214</v>
      </c>
      <c r="BB64" s="69">
        <f t="shared" si="123"/>
        <v>53.294410899560376</v>
      </c>
      <c r="BD64" t="str">
        <f t="shared" si="144"/>
        <v>63 Community and civil enforcement occupations</v>
      </c>
      <c r="BE64" s="18">
        <f t="shared" si="153"/>
        <v>7.9113795836520839E-2</v>
      </c>
      <c r="BF64" s="18">
        <f t="shared" si="153"/>
        <v>5.1553600311412442E-2</v>
      </c>
      <c r="BG64" s="18">
        <f t="shared" si="153"/>
        <v>7.5891359074305095E-2</v>
      </c>
      <c r="BH64" s="18">
        <f t="shared" si="153"/>
        <v>5.1179644142094222E-2</v>
      </c>
      <c r="BI64" s="18">
        <f t="shared" si="153"/>
        <v>5.7128554295883059E-2</v>
      </c>
      <c r="BK64" s="68">
        <f t="shared" si="125"/>
        <v>-20.041398981002811</v>
      </c>
      <c r="BL64" s="69">
        <f t="shared" si="126"/>
        <v>28.047465532354838</v>
      </c>
      <c r="BM64" s="69">
        <f t="shared" si="127"/>
        <v>8.0060665513520224</v>
      </c>
      <c r="BO64" t="str">
        <f t="shared" si="145"/>
        <v>63 Community and civil enforcement occupations</v>
      </c>
      <c r="BP64" s="18">
        <f t="shared" si="154"/>
        <v>0.11056364913860731</v>
      </c>
      <c r="BQ64" s="18">
        <f t="shared" si="154"/>
        <v>9.1957571733899485E-2</v>
      </c>
      <c r="BR64" s="18">
        <f t="shared" si="154"/>
        <v>0.1249597972189626</v>
      </c>
      <c r="BS64" s="18">
        <f t="shared" si="154"/>
        <v>9.7802768595097372E-2</v>
      </c>
      <c r="BT64" s="18">
        <f t="shared" si="154"/>
        <v>0.11380371370315684</v>
      </c>
      <c r="BV64" s="68">
        <f t="shared" si="129"/>
        <v>-13.648054812686583</v>
      </c>
      <c r="BW64" s="69">
        <f t="shared" si="130"/>
        <v>38.853232393829458</v>
      </c>
      <c r="BX64" s="69">
        <f t="shared" si="131"/>
        <v>25.205177581142873</v>
      </c>
      <c r="BZ64" t="str">
        <f t="shared" si="146"/>
        <v>63 Community and civil enforcement occupations</v>
      </c>
      <c r="CA64" s="18">
        <f t="shared" si="155"/>
        <v>0.13517024769402453</v>
      </c>
      <c r="CB64" s="18">
        <f t="shared" si="155"/>
        <v>0.1223488150309761</v>
      </c>
      <c r="CC64" s="18">
        <f t="shared" si="155"/>
        <v>0.16337105265313287</v>
      </c>
      <c r="CD64" s="18">
        <f t="shared" si="155"/>
        <v>0.14444335106450554</v>
      </c>
      <c r="CE64" s="18">
        <f t="shared" si="155"/>
        <v>0.1818521558814396</v>
      </c>
      <c r="CG64" s="68">
        <f t="shared" si="133"/>
        <v>-39.196052274516298</v>
      </c>
      <c r="CH64" s="69">
        <f t="shared" si="134"/>
        <v>30.197237871267912</v>
      </c>
      <c r="CI64" s="69">
        <f t="shared" si="135"/>
        <v>-8.9988144032483834</v>
      </c>
      <c r="CK64" t="str">
        <f t="shared" si="147"/>
        <v>63 Community and civil enforcement occupations</v>
      </c>
      <c r="CL64" s="18">
        <f t="shared" si="156"/>
        <v>0.12130943115757449</v>
      </c>
      <c r="CM64" s="18">
        <f t="shared" si="156"/>
        <v>9.0618177498873645E-2</v>
      </c>
      <c r="CN64" s="18">
        <f t="shared" si="156"/>
        <v>0.13868456222026565</v>
      </c>
      <c r="CO64" s="18">
        <f t="shared" si="156"/>
        <v>8.6194847813663836E-2</v>
      </c>
      <c r="CP64" s="18">
        <f t="shared" si="156"/>
        <v>7.8372689917663052E-2</v>
      </c>
      <c r="CR64" s="68">
        <f t="shared" si="137"/>
        <v>-77.001955545838186</v>
      </c>
      <c r="CS64" s="69">
        <f t="shared" si="138"/>
        <v>10.874855905876641</v>
      </c>
      <c r="CT64" s="69">
        <f t="shared" si="139"/>
        <v>-66.127099639961543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1.0587299482384243</v>
      </c>
      <c r="C65" s="18">
        <f t="shared" si="157"/>
        <v>0.93583257730649183</v>
      </c>
      <c r="D65" s="18">
        <f t="shared" si="157"/>
        <v>0.84317030485089228</v>
      </c>
      <c r="E65" s="18">
        <f t="shared" si="157"/>
        <v>0.78277668003088641</v>
      </c>
      <c r="F65" s="18">
        <f t="shared" si="157"/>
        <v>0.78849397500907592</v>
      </c>
      <c r="H65" s="68">
        <f t="shared" si="105"/>
        <v>79.682186382614191</v>
      </c>
      <c r="I65" s="69">
        <f t="shared" si="106"/>
        <v>60.852989416598881</v>
      </c>
      <c r="J65" s="69">
        <f t="shared" si="107"/>
        <v>140.53517579921305</v>
      </c>
      <c r="L65" t="str">
        <f t="shared" si="140"/>
        <v>71 Sales occupations</v>
      </c>
      <c r="M65" s="18">
        <f t="shared" ref="M65:Q70" si="158">M28/M$35*100</f>
        <v>2.2588104282450905</v>
      </c>
      <c r="N65" s="18">
        <f t="shared" si="158"/>
        <v>2.035365861533776</v>
      </c>
      <c r="O65" s="18">
        <f t="shared" si="158"/>
        <v>2.0174871767131624</v>
      </c>
      <c r="P65" s="18">
        <f t="shared" si="158"/>
        <v>2.0500871274748347</v>
      </c>
      <c r="Q65" s="18">
        <f t="shared" si="158"/>
        <v>2.3478029550678081</v>
      </c>
      <c r="S65" s="68">
        <f t="shared" si="109"/>
        <v>122.39437204493765</v>
      </c>
      <c r="T65" s="69">
        <f t="shared" si="110"/>
        <v>69.871673461675826</v>
      </c>
      <c r="U65" s="69">
        <f t="shared" si="111"/>
        <v>192.26604550661349</v>
      </c>
      <c r="W65" t="str">
        <f t="shared" si="141"/>
        <v>71 Sales occupations</v>
      </c>
      <c r="X65" s="18">
        <f t="shared" ref="X65:AB70" si="159">X28/X$35*100</f>
        <v>4.1847047731010205</v>
      </c>
      <c r="Y65" s="18">
        <f t="shared" si="159"/>
        <v>3.8859739840737406</v>
      </c>
      <c r="Z65" s="18">
        <f t="shared" si="159"/>
        <v>3.9829995935089189</v>
      </c>
      <c r="AA65" s="18">
        <f t="shared" si="159"/>
        <v>4.0134948171779969</v>
      </c>
      <c r="AB65" s="18">
        <f t="shared" si="159"/>
        <v>4.4973805102503199</v>
      </c>
      <c r="AD65" s="68">
        <f t="shared" si="113"/>
        <v>41.601796610461442</v>
      </c>
      <c r="AE65" s="69">
        <f t="shared" si="114"/>
        <v>63.355256065175404</v>
      </c>
      <c r="AF65" s="69">
        <f t="shared" si="115"/>
        <v>104.95705267563685</v>
      </c>
      <c r="AH65" t="str">
        <f t="shared" si="142"/>
        <v>71 Sales occupations</v>
      </c>
      <c r="AI65" s="18">
        <f t="shared" ref="AI65:AM70" si="160">AI28/AI$35*100</f>
        <v>4.4582793418008153</v>
      </c>
      <c r="AJ65" s="18">
        <f t="shared" si="160"/>
        <v>4.3937623664900745</v>
      </c>
      <c r="AK65" s="18">
        <f t="shared" si="160"/>
        <v>4.5986373217172796</v>
      </c>
      <c r="AL65" s="18">
        <f t="shared" si="160"/>
        <v>4.6968680278098187</v>
      </c>
      <c r="AM65" s="18">
        <f t="shared" si="160"/>
        <v>5.2925463159196813</v>
      </c>
      <c r="AO65" s="68">
        <f t="shared" si="117"/>
        <v>29.002030327304347</v>
      </c>
      <c r="AP65" s="69">
        <f t="shared" si="118"/>
        <v>59.444033197216626</v>
      </c>
      <c r="AQ65" s="69">
        <f t="shared" si="119"/>
        <v>88.446063524520966</v>
      </c>
      <c r="AS65" t="str">
        <f t="shared" si="143"/>
        <v>71 Sales occupations</v>
      </c>
      <c r="AT65" s="18">
        <f t="shared" ref="AT65:AX70" si="161">AT28/AT$35*100</f>
        <v>3.9986571263750008</v>
      </c>
      <c r="AU65" s="18">
        <f t="shared" si="161"/>
        <v>3.6505175656195461</v>
      </c>
      <c r="AV65" s="18">
        <f t="shared" si="161"/>
        <v>3.7523266848345593</v>
      </c>
      <c r="AW65" s="18">
        <f t="shared" si="161"/>
        <v>3.5262782980533114</v>
      </c>
      <c r="AX65" s="18">
        <f t="shared" si="161"/>
        <v>3.7060192002245507</v>
      </c>
      <c r="AZ65" s="68">
        <f t="shared" si="121"/>
        <v>21.035508590749394</v>
      </c>
      <c r="BA65" s="69">
        <f t="shared" si="122"/>
        <v>50.321064584262587</v>
      </c>
      <c r="BB65" s="69">
        <f t="shared" si="123"/>
        <v>71.356573175011988</v>
      </c>
      <c r="BD65" t="str">
        <f t="shared" si="144"/>
        <v>71 Sales occupations</v>
      </c>
      <c r="BE65" s="18">
        <f t="shared" ref="BE65:BI70" si="162">BE28/BE$35*100</f>
        <v>7.514146916991983</v>
      </c>
      <c r="BF65" s="18">
        <f t="shared" si="162"/>
        <v>6.8181112941847823</v>
      </c>
      <c r="BG65" s="18">
        <f t="shared" si="162"/>
        <v>7.1819236005646392</v>
      </c>
      <c r="BH65" s="18">
        <f t="shared" si="162"/>
        <v>6.7695639735448037</v>
      </c>
      <c r="BI65" s="18">
        <f t="shared" si="162"/>
        <v>6.7136807213079273</v>
      </c>
      <c r="BK65" s="68">
        <f t="shared" si="125"/>
        <v>-0.70573020066094161</v>
      </c>
      <c r="BL65" s="69">
        <f t="shared" si="126"/>
        <v>43.380224184339717</v>
      </c>
      <c r="BM65" s="69">
        <f t="shared" si="127"/>
        <v>42.674493983678779</v>
      </c>
      <c r="BO65" t="str">
        <f t="shared" si="145"/>
        <v>71 Sales occupations</v>
      </c>
      <c r="BP65" s="18">
        <f t="shared" ref="BP65:BT70" si="163">BP28/BP$35*100</f>
        <v>7.9306444040220834</v>
      </c>
      <c r="BQ65" s="18">
        <f t="shared" si="163"/>
        <v>7.0083736537124492</v>
      </c>
      <c r="BR65" s="18">
        <f t="shared" si="163"/>
        <v>7.1799563700565532</v>
      </c>
      <c r="BS65" s="18">
        <f t="shared" si="163"/>
        <v>6.4622537574706209</v>
      </c>
      <c r="BT65" s="18">
        <f t="shared" si="163"/>
        <v>5.9939524264048138</v>
      </c>
      <c r="BV65" s="68">
        <f t="shared" si="129"/>
        <v>-20.845157541674833</v>
      </c>
      <c r="BW65" s="69">
        <f t="shared" si="130"/>
        <v>43.179067427345181</v>
      </c>
      <c r="BX65" s="69">
        <f t="shared" si="131"/>
        <v>22.333909885670348</v>
      </c>
      <c r="BZ65" t="str">
        <f t="shared" si="146"/>
        <v>71 Sales occupations</v>
      </c>
      <c r="CA65" s="18">
        <f t="shared" ref="CA65:CE70" si="164">CA28/CA$35*100</f>
        <v>7.7146058608978123</v>
      </c>
      <c r="CB65" s="18">
        <f t="shared" si="164"/>
        <v>7.3567889508385385</v>
      </c>
      <c r="CC65" s="18">
        <f t="shared" si="164"/>
        <v>7.3951129637441566</v>
      </c>
      <c r="CD65" s="18">
        <f t="shared" si="164"/>
        <v>6.5302976150967691</v>
      </c>
      <c r="CE65" s="18">
        <f t="shared" si="164"/>
        <v>4.2996916686951554</v>
      </c>
      <c r="CG65" s="68">
        <f t="shared" si="133"/>
        <v>-68.239968006015573</v>
      </c>
      <c r="CH65" s="69">
        <f t="shared" si="134"/>
        <v>23.658315673128495</v>
      </c>
      <c r="CI65" s="69">
        <f t="shared" si="135"/>
        <v>-44.581652332887089</v>
      </c>
      <c r="CK65" t="str">
        <f t="shared" si="147"/>
        <v>71 Sales occupations</v>
      </c>
      <c r="CL65" s="18">
        <f t="shared" ref="CL65:CP70" si="165">CL28/CL$35*100</f>
        <v>8.7714046711800222</v>
      </c>
      <c r="CM65" s="18">
        <f t="shared" si="165"/>
        <v>7.8238697996195077</v>
      </c>
      <c r="CN65" s="18">
        <f t="shared" si="165"/>
        <v>8.1990068981355311</v>
      </c>
      <c r="CO65" s="18">
        <f t="shared" si="165"/>
        <v>6.764480646732177</v>
      </c>
      <c r="CP65" s="18">
        <f t="shared" si="165"/>
        <v>5.4491710621692331</v>
      </c>
      <c r="CR65" s="68">
        <f t="shared" si="137"/>
        <v>-72.952728160162707</v>
      </c>
      <c r="CS65" s="69">
        <f t="shared" si="138"/>
        <v>13.330218616143414</v>
      </c>
      <c r="CT65" s="69">
        <f t="shared" si="139"/>
        <v>-59.622509544019287</v>
      </c>
    </row>
    <row r="66" spans="1:98" x14ac:dyDescent="0.2">
      <c r="A66" t="str">
        <f t="shared" si="103"/>
        <v>72 Customer service occupations</v>
      </c>
      <c r="B66" s="18">
        <f t="shared" si="157"/>
        <v>0.47552573061936732</v>
      </c>
      <c r="C66" s="18">
        <f t="shared" si="157"/>
        <v>0.44665359392724202</v>
      </c>
      <c r="D66" s="18">
        <f t="shared" si="157"/>
        <v>0.48064910222020557</v>
      </c>
      <c r="E66" s="18">
        <f t="shared" si="157"/>
        <v>0.67581155116573999</v>
      </c>
      <c r="F66" s="18">
        <f t="shared" si="157"/>
        <v>0.85900617902392429</v>
      </c>
      <c r="H66" s="68">
        <f t="shared" si="105"/>
        <v>243.39194183220491</v>
      </c>
      <c r="I66" s="69">
        <f t="shared" si="106"/>
        <v>95.739332354513053</v>
      </c>
      <c r="J66" s="69">
        <f t="shared" si="107"/>
        <v>339.13127418671792</v>
      </c>
      <c r="L66" t="str">
        <f t="shared" si="140"/>
        <v>72 Customer service occupations</v>
      </c>
      <c r="M66" s="18">
        <f t="shared" si="158"/>
        <v>0.6787514004985693</v>
      </c>
      <c r="N66" s="18">
        <f t="shared" si="158"/>
        <v>0.69748431251456633</v>
      </c>
      <c r="O66" s="18">
        <f t="shared" si="158"/>
        <v>0.73792001499789739</v>
      </c>
      <c r="P66" s="18">
        <f t="shared" si="158"/>
        <v>0.96994465027423105</v>
      </c>
      <c r="Q66" s="18">
        <f t="shared" si="158"/>
        <v>1.1620308757120159</v>
      </c>
      <c r="S66" s="68">
        <f t="shared" si="109"/>
        <v>200.94096434712716</v>
      </c>
      <c r="T66" s="69">
        <f t="shared" si="110"/>
        <v>92.617857892426912</v>
      </c>
      <c r="U66" s="69">
        <f t="shared" si="111"/>
        <v>293.55882223955405</v>
      </c>
      <c r="W66" t="str">
        <f t="shared" si="141"/>
        <v>72 Customer service occupations</v>
      </c>
      <c r="X66" s="18">
        <f t="shared" si="159"/>
        <v>1.4307333886288069</v>
      </c>
      <c r="Y66" s="18">
        <f t="shared" si="159"/>
        <v>1.459225698455723</v>
      </c>
      <c r="Z66" s="18">
        <f t="shared" si="159"/>
        <v>1.5703818892470189</v>
      </c>
      <c r="AA66" s="18">
        <f t="shared" si="159"/>
        <v>2.0539435966139572</v>
      </c>
      <c r="AB66" s="18">
        <f t="shared" si="159"/>
        <v>2.4641842670546921</v>
      </c>
      <c r="AD66" s="68">
        <f t="shared" si="113"/>
        <v>96.782871946655888</v>
      </c>
      <c r="AE66" s="69">
        <f t="shared" si="114"/>
        <v>79.756568644463627</v>
      </c>
      <c r="AF66" s="69">
        <f t="shared" si="115"/>
        <v>176.53944059111953</v>
      </c>
      <c r="AH66" t="str">
        <f t="shared" si="142"/>
        <v>72 Customer service occupations</v>
      </c>
      <c r="AI66" s="18">
        <f t="shared" si="160"/>
        <v>1.2825291875396065</v>
      </c>
      <c r="AJ66" s="18">
        <f t="shared" si="160"/>
        <v>1.4463846861079028</v>
      </c>
      <c r="AK66" s="18">
        <f t="shared" si="160"/>
        <v>1.6288022360865768</v>
      </c>
      <c r="AL66" s="18">
        <f t="shared" si="160"/>
        <v>2.3001284481493904</v>
      </c>
      <c r="AM66" s="18">
        <f t="shared" si="160"/>
        <v>2.8855988695710737</v>
      </c>
      <c r="AO66" s="68">
        <f t="shared" si="117"/>
        <v>98.576860518895089</v>
      </c>
      <c r="AP66" s="69">
        <f t="shared" si="118"/>
        <v>83.038540947511152</v>
      </c>
      <c r="AQ66" s="69">
        <f t="shared" si="119"/>
        <v>181.61540146640624</v>
      </c>
      <c r="AS66" t="str">
        <f t="shared" si="143"/>
        <v>72 Customer service occupations</v>
      </c>
      <c r="AT66" s="18">
        <f t="shared" si="161"/>
        <v>2.4610057744451281</v>
      </c>
      <c r="AU66" s="18">
        <f t="shared" si="161"/>
        <v>2.4246950442014876</v>
      </c>
      <c r="AV66" s="18">
        <f t="shared" si="161"/>
        <v>2.4524077224649923</v>
      </c>
      <c r="AW66" s="18">
        <f t="shared" si="161"/>
        <v>3.1844147470765005</v>
      </c>
      <c r="AX66" s="18">
        <f t="shared" si="161"/>
        <v>3.3478000117667155</v>
      </c>
      <c r="AZ66" s="68">
        <f t="shared" si="121"/>
        <v>67.29101180016373</v>
      </c>
      <c r="BA66" s="69">
        <f t="shared" si="122"/>
        <v>66.503883394142932</v>
      </c>
      <c r="BB66" s="69">
        <f t="shared" si="123"/>
        <v>133.79489519430666</v>
      </c>
      <c r="BD66" t="str">
        <f t="shared" si="144"/>
        <v>72 Customer service occupations</v>
      </c>
      <c r="BE66" s="18">
        <f t="shared" si="162"/>
        <v>1.9778042874959785</v>
      </c>
      <c r="BF66" s="18">
        <f t="shared" si="162"/>
        <v>2.004969703527518</v>
      </c>
      <c r="BG66" s="18">
        <f t="shared" si="162"/>
        <v>2.1116310262625837</v>
      </c>
      <c r="BH66" s="18">
        <f t="shared" si="162"/>
        <v>2.654406497590823</v>
      </c>
      <c r="BI66" s="18">
        <f t="shared" si="162"/>
        <v>2.9935221193019896</v>
      </c>
      <c r="BK66" s="68">
        <f t="shared" si="125"/>
        <v>50.580494993028957</v>
      </c>
      <c r="BL66" s="69">
        <f t="shared" si="126"/>
        <v>56.640013394238139</v>
      </c>
      <c r="BM66" s="69">
        <f t="shared" si="127"/>
        <v>107.22050838726709</v>
      </c>
      <c r="BO66" t="str">
        <f t="shared" si="145"/>
        <v>72 Customer service occupations</v>
      </c>
      <c r="BP66" s="18">
        <f t="shared" si="163"/>
        <v>1.9814629009987657</v>
      </c>
      <c r="BQ66" s="18">
        <f t="shared" si="163"/>
        <v>2.0985618023514787</v>
      </c>
      <c r="BR66" s="18">
        <f t="shared" si="163"/>
        <v>2.1492304678587946</v>
      </c>
      <c r="BS66" s="18">
        <f t="shared" si="163"/>
        <v>2.6708040419196859</v>
      </c>
      <c r="BT66" s="18">
        <f t="shared" si="163"/>
        <v>2.9339020256219519</v>
      </c>
      <c r="BV66" s="68">
        <f t="shared" si="129"/>
        <v>29.434073935823037</v>
      </c>
      <c r="BW66" s="69">
        <f t="shared" si="130"/>
        <v>61.658130159440397</v>
      </c>
      <c r="BX66" s="69">
        <f t="shared" si="131"/>
        <v>91.092204095263426</v>
      </c>
      <c r="BZ66" t="str">
        <f t="shared" si="146"/>
        <v>72 Customer service occupations</v>
      </c>
      <c r="CA66" s="18">
        <f t="shared" si="164"/>
        <v>1.5942575802161802</v>
      </c>
      <c r="CB66" s="18">
        <f t="shared" si="164"/>
        <v>1.6041376227369559</v>
      </c>
      <c r="CC66" s="18">
        <f t="shared" si="164"/>
        <v>1.7208325870998802</v>
      </c>
      <c r="CD66" s="18">
        <f t="shared" si="164"/>
        <v>2.127927205150133</v>
      </c>
      <c r="CE66" s="18">
        <f t="shared" si="164"/>
        <v>2.8308083141061195</v>
      </c>
      <c r="CG66" s="68">
        <f t="shared" si="133"/>
        <v>-10.141271067246402</v>
      </c>
      <c r="CH66" s="69">
        <f t="shared" si="134"/>
        <v>34.290907787148775</v>
      </c>
      <c r="CI66" s="69">
        <f t="shared" si="135"/>
        <v>24.149636719902368</v>
      </c>
      <c r="CK66" t="str">
        <f t="shared" si="147"/>
        <v>72 Customer service occupations</v>
      </c>
      <c r="CL66" s="18">
        <f t="shared" si="165"/>
        <v>1.1945830370195984</v>
      </c>
      <c r="CM66" s="18">
        <f t="shared" si="165"/>
        <v>1.463546965249271</v>
      </c>
      <c r="CN66" s="18">
        <f t="shared" si="165"/>
        <v>1.7765322270200163</v>
      </c>
      <c r="CO66" s="18">
        <f t="shared" si="165"/>
        <v>2.8885371171180867</v>
      </c>
      <c r="CP66" s="18">
        <f t="shared" si="165"/>
        <v>4.4579461415119193</v>
      </c>
      <c r="CR66" s="68">
        <f t="shared" si="137"/>
        <v>2.1212220458569684</v>
      </c>
      <c r="CS66" s="69">
        <f t="shared" si="138"/>
        <v>35.550618301062109</v>
      </c>
      <c r="CT66" s="69">
        <f t="shared" si="139"/>
        <v>37.671840346919076</v>
      </c>
    </row>
    <row r="67" spans="1:98" x14ac:dyDescent="0.2">
      <c r="A67" t="str">
        <f t="shared" si="103"/>
        <v>81 Process, plant and machine operatives</v>
      </c>
      <c r="B67" s="18">
        <f t="shared" si="157"/>
        <v>0.46961546608146409</v>
      </c>
      <c r="C67" s="18">
        <f t="shared" si="157"/>
        <v>0.46524196322817585</v>
      </c>
      <c r="D67" s="18">
        <f t="shared" si="157"/>
        <v>0.41668961110165159</v>
      </c>
      <c r="E67" s="18">
        <f t="shared" si="157"/>
        <v>0.5409618955488219</v>
      </c>
      <c r="F67" s="18">
        <f t="shared" si="157"/>
        <v>0.81661134828810134</v>
      </c>
      <c r="H67" s="68">
        <f t="shared" si="105"/>
        <v>276.55176311156424</v>
      </c>
      <c r="I67" s="69">
        <f t="shared" si="106"/>
        <v>120.38779584658172</v>
      </c>
      <c r="J67" s="69">
        <f t="shared" si="107"/>
        <v>396.93955895814599</v>
      </c>
      <c r="L67" t="str">
        <f t="shared" si="140"/>
        <v>81 Process, plant and machine operatives</v>
      </c>
      <c r="M67" s="18">
        <f t="shared" si="158"/>
        <v>0.63904444680727124</v>
      </c>
      <c r="N67" s="18">
        <f t="shared" si="158"/>
        <v>0.67486014258290106</v>
      </c>
      <c r="O67" s="18">
        <f t="shared" si="158"/>
        <v>0.59986882366383554</v>
      </c>
      <c r="P67" s="18">
        <f t="shared" si="158"/>
        <v>0.84415063932197165</v>
      </c>
      <c r="Q67" s="18">
        <f t="shared" si="158"/>
        <v>1.108631141014033</v>
      </c>
      <c r="S67" s="68">
        <f t="shared" si="109"/>
        <v>253.18618932795488</v>
      </c>
      <c r="T67" s="69">
        <f t="shared" si="110"/>
        <v>108.28548835365559</v>
      </c>
      <c r="U67" s="69">
        <f t="shared" si="111"/>
        <v>361.47167768161046</v>
      </c>
      <c r="W67" t="str">
        <f t="shared" si="141"/>
        <v>81 Process, plant and machine operatives</v>
      </c>
      <c r="X67" s="18">
        <f t="shared" si="159"/>
        <v>0.79854632217679045</v>
      </c>
      <c r="Y67" s="18">
        <f t="shared" si="159"/>
        <v>0.7874294171039341</v>
      </c>
      <c r="Z67" s="18">
        <f t="shared" si="159"/>
        <v>0.69079267444291803</v>
      </c>
      <c r="AA67" s="18">
        <f t="shared" si="159"/>
        <v>1.053039511563407</v>
      </c>
      <c r="AB67" s="18">
        <f t="shared" si="159"/>
        <v>1.5234280264252962</v>
      </c>
      <c r="AD67" s="68">
        <f t="shared" si="113"/>
        <v>176.56270213639189</v>
      </c>
      <c r="AE67" s="69">
        <f t="shared" si="114"/>
        <v>103.37511789758665</v>
      </c>
      <c r="AF67" s="69">
        <f t="shared" si="115"/>
        <v>279.93782003397854</v>
      </c>
      <c r="AH67" t="str">
        <f t="shared" si="142"/>
        <v>81 Process, plant and machine operatives</v>
      </c>
      <c r="AI67" s="18">
        <f t="shared" si="160"/>
        <v>1.0970347353237386</v>
      </c>
      <c r="AJ67" s="18">
        <f t="shared" si="160"/>
        <v>1.1918693393429902</v>
      </c>
      <c r="AK67" s="18">
        <f t="shared" si="160"/>
        <v>1.0248492739050894</v>
      </c>
      <c r="AL67" s="18">
        <f t="shared" si="160"/>
        <v>1.5753740974317965</v>
      </c>
      <c r="AM67" s="18">
        <f t="shared" si="160"/>
        <v>1.9647549102243915</v>
      </c>
      <c r="AO67" s="68">
        <f t="shared" si="117"/>
        <v>114.88664384868477</v>
      </c>
      <c r="AP67" s="69">
        <f t="shared" si="118"/>
        <v>78.109856599999304</v>
      </c>
      <c r="AQ67" s="69">
        <f t="shared" si="119"/>
        <v>192.99650044868403</v>
      </c>
      <c r="AS67" t="str">
        <f t="shared" si="143"/>
        <v>81 Process, plant and machine operatives</v>
      </c>
      <c r="AT67" s="18">
        <f t="shared" si="161"/>
        <v>2.7046244365252221</v>
      </c>
      <c r="AU67" s="18">
        <f t="shared" si="161"/>
        <v>2.565670826341421</v>
      </c>
      <c r="AV67" s="18">
        <f t="shared" si="161"/>
        <v>2.211369890345265</v>
      </c>
      <c r="AW67" s="18">
        <f t="shared" si="161"/>
        <v>3.1068472288430549</v>
      </c>
      <c r="AX67" s="18">
        <f t="shared" si="161"/>
        <v>3.613238362922206</v>
      </c>
      <c r="AZ67" s="68">
        <f t="shared" si="121"/>
        <v>100.23546327730313</v>
      </c>
      <c r="BA67" s="69">
        <f t="shared" si="122"/>
        <v>76.607587994579561</v>
      </c>
      <c r="BB67" s="69">
        <f t="shared" si="123"/>
        <v>176.8430512718827</v>
      </c>
      <c r="BD67" t="str">
        <f t="shared" si="144"/>
        <v>81 Process, plant and machine operatives</v>
      </c>
      <c r="BE67" s="18">
        <f t="shared" si="162"/>
        <v>4.3535442758545146</v>
      </c>
      <c r="BF67" s="18">
        <f t="shared" si="162"/>
        <v>4.4082120452220517</v>
      </c>
      <c r="BG67" s="18">
        <f t="shared" si="162"/>
        <v>4.046430351342452</v>
      </c>
      <c r="BH67" s="18">
        <f t="shared" si="162"/>
        <v>5.4415981193230589</v>
      </c>
      <c r="BI67" s="18">
        <f t="shared" si="162"/>
        <v>6.3023043325784807</v>
      </c>
      <c r="BK67" s="68">
        <f t="shared" si="125"/>
        <v>65.43659575065449</v>
      </c>
      <c r="BL67" s="69">
        <f t="shared" si="126"/>
        <v>53.888930753991303</v>
      </c>
      <c r="BM67" s="69">
        <f t="shared" si="127"/>
        <v>119.32552650464578</v>
      </c>
      <c r="BO67" t="str">
        <f t="shared" si="145"/>
        <v>81 Process, plant and machine operatives</v>
      </c>
      <c r="BP67" s="18">
        <f t="shared" si="163"/>
        <v>5.7391677388832587</v>
      </c>
      <c r="BQ67" s="18">
        <f t="shared" si="163"/>
        <v>5.9280395949951536</v>
      </c>
      <c r="BR67" s="18">
        <f t="shared" si="163"/>
        <v>5.6423435076433259</v>
      </c>
      <c r="BS67" s="18">
        <f t="shared" si="163"/>
        <v>7.3944696576426079</v>
      </c>
      <c r="BT67" s="18">
        <f t="shared" si="163"/>
        <v>8.3016949986377995</v>
      </c>
      <c r="BV67" s="68">
        <f t="shared" si="129"/>
        <v>39.506117813578271</v>
      </c>
      <c r="BW67" s="69">
        <f t="shared" si="130"/>
        <v>56.489752446075315</v>
      </c>
      <c r="BX67" s="69">
        <f t="shared" si="131"/>
        <v>95.995870259653586</v>
      </c>
      <c r="BZ67" t="str">
        <f t="shared" si="146"/>
        <v>81 Process, plant and machine operatives</v>
      </c>
      <c r="CA67" s="18">
        <f t="shared" si="164"/>
        <v>7.4819141389016508</v>
      </c>
      <c r="CB67" s="18">
        <f t="shared" si="164"/>
        <v>7.4331512257949868</v>
      </c>
      <c r="CC67" s="18">
        <f t="shared" si="164"/>
        <v>7.1164016452319938</v>
      </c>
      <c r="CD67" s="18">
        <f t="shared" si="164"/>
        <v>8.7050893949608223</v>
      </c>
      <c r="CE67" s="18">
        <f t="shared" si="164"/>
        <v>6.7859562272081524</v>
      </c>
      <c r="CG67" s="68">
        <f t="shared" si="133"/>
        <v>-47.911838032432755</v>
      </c>
      <c r="CH67" s="69">
        <f t="shared" si="134"/>
        <v>32.853373978128552</v>
      </c>
      <c r="CI67" s="69">
        <f t="shared" si="135"/>
        <v>-15.058464054304208</v>
      </c>
      <c r="CK67" t="str">
        <f t="shared" si="147"/>
        <v>81 Process, plant and machine operatives</v>
      </c>
      <c r="CL67" s="18">
        <f t="shared" si="165"/>
        <v>9.8354632948060061</v>
      </c>
      <c r="CM67" s="18">
        <f t="shared" si="165"/>
        <v>8.6075590775199071</v>
      </c>
      <c r="CN67" s="18">
        <f t="shared" si="165"/>
        <v>7.9416231667214356</v>
      </c>
      <c r="CO67" s="18">
        <f t="shared" si="165"/>
        <v>5.6994397696836563</v>
      </c>
      <c r="CP67" s="18">
        <f t="shared" si="165"/>
        <v>3.36080558564483</v>
      </c>
      <c r="CR67" s="68">
        <f t="shared" si="137"/>
        <v>-82.777809425293398</v>
      </c>
      <c r="CS67" s="69">
        <f t="shared" si="138"/>
        <v>10.907486234658498</v>
      </c>
      <c r="CT67" s="69">
        <f t="shared" si="139"/>
        <v>-71.870323190634906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0.6005501727539565</v>
      </c>
      <c r="C68" s="18">
        <f t="shared" si="157"/>
        <v>0.67685245655469617</v>
      </c>
      <c r="D68" s="18">
        <f t="shared" si="157"/>
        <v>0.51744162082869161</v>
      </c>
      <c r="E68" s="18">
        <f t="shared" si="157"/>
        <v>0.69452244683818098</v>
      </c>
      <c r="F68" s="18">
        <f t="shared" si="157"/>
        <v>0.85490616516458917</v>
      </c>
      <c r="H68" s="68">
        <f t="shared" si="105"/>
        <v>217.45270911476143</v>
      </c>
      <c r="I68" s="69">
        <f t="shared" si="106"/>
        <v>126.03288421558958</v>
      </c>
      <c r="J68" s="69">
        <f t="shared" si="107"/>
        <v>343.48559333035104</v>
      </c>
      <c r="L68" t="str">
        <f t="shared" si="140"/>
        <v>82 Transport and mobile machine drivers and operatives</v>
      </c>
      <c r="M68" s="18">
        <f t="shared" si="158"/>
        <v>0.60279611230885932</v>
      </c>
      <c r="N68" s="18">
        <f t="shared" si="158"/>
        <v>0.61220697208634978</v>
      </c>
      <c r="O68" s="18">
        <f t="shared" si="158"/>
        <v>0.48502376520080193</v>
      </c>
      <c r="P68" s="18">
        <f t="shared" si="158"/>
        <v>0.60769249769026168</v>
      </c>
      <c r="Q68" s="18">
        <f t="shared" si="158"/>
        <v>0.74130945111750135</v>
      </c>
      <c r="S68" s="68">
        <f t="shared" si="109"/>
        <v>192.08513100474832</v>
      </c>
      <c r="T68" s="69">
        <f t="shared" si="110"/>
        <v>114.38181505336607</v>
      </c>
      <c r="U68" s="69">
        <f t="shared" si="111"/>
        <v>306.46694605811444</v>
      </c>
      <c r="W68" t="str">
        <f t="shared" si="141"/>
        <v>82 Transport and mobile machine drivers and operatives</v>
      </c>
      <c r="X68" s="18">
        <f t="shared" si="159"/>
        <v>0.89181264517918069</v>
      </c>
      <c r="Y68" s="18">
        <f t="shared" si="159"/>
        <v>1.0108471388086422</v>
      </c>
      <c r="Z68" s="18">
        <f t="shared" si="159"/>
        <v>0.87548530937004332</v>
      </c>
      <c r="AA68" s="18">
        <f t="shared" si="159"/>
        <v>1.0894410130852179</v>
      </c>
      <c r="AB68" s="18">
        <f t="shared" si="159"/>
        <v>1.4316882179017014</v>
      </c>
      <c r="AD68" s="68">
        <f t="shared" si="113"/>
        <v>105.07795595437995</v>
      </c>
      <c r="AE68" s="69">
        <f t="shared" si="114"/>
        <v>99.707548521816179</v>
      </c>
      <c r="AF68" s="69">
        <f t="shared" si="115"/>
        <v>204.78550447619611</v>
      </c>
      <c r="AH68" t="str">
        <f t="shared" si="142"/>
        <v>82 Transport and mobile machine drivers and operatives</v>
      </c>
      <c r="AI68" s="18">
        <f t="shared" si="160"/>
        <v>1.3493238146298787</v>
      </c>
      <c r="AJ68" s="18">
        <f t="shared" si="160"/>
        <v>1.6143805957206145</v>
      </c>
      <c r="AK68" s="18">
        <f t="shared" si="160"/>
        <v>1.3446755335871428</v>
      </c>
      <c r="AL68" s="18">
        <f t="shared" si="160"/>
        <v>1.7615666887221535</v>
      </c>
      <c r="AM68" s="18">
        <f t="shared" si="160"/>
        <v>2.0355258680237491</v>
      </c>
      <c r="AO68" s="68">
        <f t="shared" si="117"/>
        <v>69.675899776824266</v>
      </c>
      <c r="AP68" s="69">
        <f t="shared" si="118"/>
        <v>87.91495870949754</v>
      </c>
      <c r="AQ68" s="69">
        <f t="shared" si="119"/>
        <v>157.59085848632182</v>
      </c>
      <c r="AS68" t="str">
        <f t="shared" si="143"/>
        <v>82 Transport and mobile machine drivers and operatives</v>
      </c>
      <c r="AT68" s="18">
        <f t="shared" si="161"/>
        <v>2.4109100140653492</v>
      </c>
      <c r="AU68" s="18">
        <f t="shared" si="161"/>
        <v>2.5689741199960023</v>
      </c>
      <c r="AV68" s="18">
        <f t="shared" si="161"/>
        <v>2.1982298223589298</v>
      </c>
      <c r="AW68" s="18">
        <f t="shared" si="161"/>
        <v>2.6374233341717201</v>
      </c>
      <c r="AX68" s="18">
        <f t="shared" si="161"/>
        <v>2.8502476174506861</v>
      </c>
      <c r="AZ68" s="68">
        <f t="shared" si="121"/>
        <v>58.896844301050081</v>
      </c>
      <c r="BA68" s="69">
        <f t="shared" si="122"/>
        <v>86.176356637542398</v>
      </c>
      <c r="BB68" s="69">
        <f t="shared" si="123"/>
        <v>145.07320093859249</v>
      </c>
      <c r="BD68" t="str">
        <f t="shared" si="144"/>
        <v>82 Transport and mobile machine drivers and operatives</v>
      </c>
      <c r="BE68" s="18">
        <f t="shared" si="162"/>
        <v>3.2949084164453657</v>
      </c>
      <c r="BF68" s="18">
        <f t="shared" si="162"/>
        <v>3.5352942561678904</v>
      </c>
      <c r="BG68" s="18">
        <f t="shared" si="162"/>
        <v>3.329314160663075</v>
      </c>
      <c r="BH68" s="18">
        <f t="shared" si="162"/>
        <v>3.9310066383140772</v>
      </c>
      <c r="BI68" s="18">
        <f t="shared" si="162"/>
        <v>4.5822042007736821</v>
      </c>
      <c r="BK68" s="68">
        <f t="shared" si="125"/>
        <v>46.192113433615589</v>
      </c>
      <c r="BL68" s="69">
        <f t="shared" si="126"/>
        <v>65.497999855433576</v>
      </c>
      <c r="BM68" s="69">
        <f t="shared" si="127"/>
        <v>111.69011328904917</v>
      </c>
      <c r="BO68" t="str">
        <f t="shared" si="145"/>
        <v>82 Transport and mobile machine drivers and operatives</v>
      </c>
      <c r="BP68" s="18">
        <f t="shared" si="163"/>
        <v>5.1139911726653233</v>
      </c>
      <c r="BQ68" s="18">
        <f t="shared" si="163"/>
        <v>5.6032645802192107</v>
      </c>
      <c r="BR68" s="18">
        <f t="shared" si="163"/>
        <v>5.3734456113145246</v>
      </c>
      <c r="BS68" s="18">
        <f t="shared" si="163"/>
        <v>6.3598060842931945</v>
      </c>
      <c r="BT68" s="18">
        <f t="shared" si="163"/>
        <v>7.5968111446103963</v>
      </c>
      <c r="BV68" s="68">
        <f t="shared" si="129"/>
        <v>34.049276723187404</v>
      </c>
      <c r="BW68" s="69">
        <f t="shared" si="130"/>
        <v>71.688044190919499</v>
      </c>
      <c r="BX68" s="69">
        <f t="shared" si="131"/>
        <v>105.7373209141069</v>
      </c>
      <c r="BZ68" t="str">
        <f t="shared" si="146"/>
        <v>82 Transport and mobile machine drivers and operatives</v>
      </c>
      <c r="CA68" s="18">
        <f t="shared" si="164"/>
        <v>7.4636207002634016</v>
      </c>
      <c r="CB68" s="18">
        <f t="shared" si="164"/>
        <v>7.5985125856266338</v>
      </c>
      <c r="CC68" s="18">
        <f t="shared" si="164"/>
        <v>7.3845990905609238</v>
      </c>
      <c r="CD68" s="18">
        <f t="shared" si="164"/>
        <v>7.9353671844184808</v>
      </c>
      <c r="CE68" s="18">
        <f t="shared" si="164"/>
        <v>9.8593689406470588</v>
      </c>
      <c r="CG68" s="68">
        <f t="shared" si="133"/>
        <v>-27.069258998252927</v>
      </c>
      <c r="CH68" s="69">
        <f t="shared" si="134"/>
        <v>40.64457695115334</v>
      </c>
      <c r="CI68" s="69">
        <f t="shared" si="135"/>
        <v>13.575317952900413</v>
      </c>
      <c r="CK68" t="str">
        <f t="shared" si="147"/>
        <v>82 Transport and mobile machine drivers and operatives</v>
      </c>
      <c r="CL68" s="18">
        <f t="shared" si="165"/>
        <v>8.2165207082562617</v>
      </c>
      <c r="CM68" s="18">
        <f t="shared" si="165"/>
        <v>10.114993507627632</v>
      </c>
      <c r="CN68" s="18">
        <f t="shared" si="165"/>
        <v>9.4239998740798967</v>
      </c>
      <c r="CO68" s="18">
        <f t="shared" si="165"/>
        <v>9.8429779285198844</v>
      </c>
      <c r="CP68" s="18">
        <f t="shared" si="165"/>
        <v>7.644145400853124</v>
      </c>
      <c r="CR68" s="68">
        <f t="shared" si="137"/>
        <v>-66.98981610445577</v>
      </c>
      <c r="CS68" s="69">
        <f t="shared" si="138"/>
        <v>24.41549163451926</v>
      </c>
      <c r="CT68" s="69">
        <f t="shared" si="139"/>
        <v>-42.574324469936506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6.8433919647258104E-3</v>
      </c>
      <c r="C69" s="18">
        <f t="shared" si="157"/>
        <v>4.734988104343558E-3</v>
      </c>
      <c r="D69" s="18">
        <f t="shared" si="157"/>
        <v>3.8153760482692463E-3</v>
      </c>
      <c r="E69" s="18">
        <f t="shared" si="157"/>
        <v>3.6104363967623303E-3</v>
      </c>
      <c r="F69" s="18">
        <f t="shared" si="157"/>
        <v>4.1491924722474767E-3</v>
      </c>
      <c r="H69" s="68">
        <f t="shared" si="105"/>
        <v>108.95279249833972</v>
      </c>
      <c r="I69" s="69">
        <f t="shared" si="106"/>
        <v>87.345430123567851</v>
      </c>
      <c r="J69" s="69">
        <f t="shared" si="107"/>
        <v>196.2982226219076</v>
      </c>
      <c r="L69" t="str">
        <f t="shared" si="140"/>
        <v>91 Elementary trades and related occupations</v>
      </c>
      <c r="M69" s="18">
        <f t="shared" si="158"/>
        <v>0.37330902240027891</v>
      </c>
      <c r="N69" s="18">
        <f t="shared" si="158"/>
        <v>0.31785791894760546</v>
      </c>
      <c r="O69" s="18">
        <f t="shared" si="158"/>
        <v>0.20462875895564339</v>
      </c>
      <c r="P69" s="18">
        <f t="shared" si="158"/>
        <v>0.22587099460793825</v>
      </c>
      <c r="Q69" s="18">
        <f t="shared" si="158"/>
        <v>0.28598474015540498</v>
      </c>
      <c r="S69" s="68">
        <f t="shared" si="109"/>
        <v>167.08476803819983</v>
      </c>
      <c r="T69" s="69">
        <f t="shared" si="110"/>
        <v>89.29145935501198</v>
      </c>
      <c r="U69" s="69">
        <f t="shared" si="111"/>
        <v>256.37622739321182</v>
      </c>
      <c r="W69" t="str">
        <f t="shared" si="141"/>
        <v>91 Elementary trades and related occupations</v>
      </c>
      <c r="X69" s="18">
        <f t="shared" si="159"/>
        <v>0.5478630226564839</v>
      </c>
      <c r="Y69" s="18">
        <f t="shared" si="159"/>
        <v>0.45699625275409861</v>
      </c>
      <c r="Z69" s="18">
        <f t="shared" si="159"/>
        <v>0.35684978017581681</v>
      </c>
      <c r="AA69" s="18">
        <f t="shared" si="159"/>
        <v>0.34840829486892144</v>
      </c>
      <c r="AB69" s="18">
        <f t="shared" si="159"/>
        <v>0.36335309840111218</v>
      </c>
      <c r="AD69" s="68">
        <f t="shared" si="113"/>
        <v>27.691746338841522</v>
      </c>
      <c r="AE69" s="69">
        <f t="shared" si="114"/>
        <v>71.098811662692114</v>
      </c>
      <c r="AF69" s="69">
        <f t="shared" si="115"/>
        <v>98.79055800153364</v>
      </c>
      <c r="AH69" t="str">
        <f t="shared" si="142"/>
        <v>91 Elementary trades and related occupations</v>
      </c>
      <c r="AI69" s="18">
        <f t="shared" si="160"/>
        <v>1.2516082328965368</v>
      </c>
      <c r="AJ69" s="18">
        <f t="shared" si="160"/>
        <v>1.1592224389764667</v>
      </c>
      <c r="AK69" s="18">
        <f t="shared" si="160"/>
        <v>0.82192960253235814</v>
      </c>
      <c r="AL69" s="18">
        <f t="shared" si="160"/>
        <v>0.87455550683039474</v>
      </c>
      <c r="AM69" s="18">
        <f t="shared" si="160"/>
        <v>0.99102000494746079</v>
      </c>
      <c r="AO69" s="68">
        <f t="shared" si="117"/>
        <v>35.14775538175153</v>
      </c>
      <c r="AP69" s="69">
        <f t="shared" si="118"/>
        <v>70.386172108461366</v>
      </c>
      <c r="AQ69" s="69">
        <f t="shared" si="119"/>
        <v>105.53392749021289</v>
      </c>
      <c r="AS69" t="str">
        <f t="shared" si="143"/>
        <v>91 Elementary trades and related occupations</v>
      </c>
      <c r="AT69" s="18">
        <f t="shared" si="161"/>
        <v>1.519248226041241</v>
      </c>
      <c r="AU69" s="18">
        <f t="shared" si="161"/>
        <v>1.338379103550841</v>
      </c>
      <c r="AV69" s="18">
        <f t="shared" si="161"/>
        <v>1.0552625206276443</v>
      </c>
      <c r="AW69" s="18">
        <f t="shared" si="161"/>
        <v>1.0372412386589505</v>
      </c>
      <c r="AX69" s="18">
        <f t="shared" si="161"/>
        <v>1.0202195184540794</v>
      </c>
      <c r="AZ69" s="68">
        <f t="shared" si="121"/>
        <v>18.478320890582204</v>
      </c>
      <c r="BA69" s="69">
        <f t="shared" si="122"/>
        <v>57.646458699280586</v>
      </c>
      <c r="BB69" s="69">
        <f t="shared" si="123"/>
        <v>76.124779589862783</v>
      </c>
      <c r="BD69" t="str">
        <f t="shared" si="144"/>
        <v>91 Elementary trades and related occupations</v>
      </c>
      <c r="BE69" s="18">
        <f t="shared" si="162"/>
        <v>1.6610179232464002</v>
      </c>
      <c r="BF69" s="18">
        <f t="shared" si="162"/>
        <v>1.5114277384802277</v>
      </c>
      <c r="BG69" s="18">
        <f t="shared" si="162"/>
        <v>1.244277853305817</v>
      </c>
      <c r="BH69" s="18">
        <f t="shared" si="162"/>
        <v>1.2117345219862166</v>
      </c>
      <c r="BI69" s="18">
        <f t="shared" si="162"/>
        <v>1.4370848485130403</v>
      </c>
      <c r="BK69" s="68">
        <f t="shared" si="125"/>
        <v>22.678744483831533</v>
      </c>
      <c r="BL69" s="69">
        <f t="shared" si="126"/>
        <v>38.253282372303602</v>
      </c>
      <c r="BM69" s="69">
        <f t="shared" si="127"/>
        <v>60.932026856135138</v>
      </c>
      <c r="BO69" t="str">
        <f t="shared" si="145"/>
        <v>91 Elementary trades and related occupations</v>
      </c>
      <c r="BP69" s="18">
        <f t="shared" si="163"/>
        <v>2.654435723563854</v>
      </c>
      <c r="BQ69" s="18">
        <f t="shared" si="163"/>
        <v>2.3804934762181298</v>
      </c>
      <c r="BR69" s="18">
        <f t="shared" si="163"/>
        <v>2.2181871690287216</v>
      </c>
      <c r="BS69" s="18">
        <f t="shared" si="163"/>
        <v>2.0218939729124457</v>
      </c>
      <c r="BT69" s="18">
        <f t="shared" si="163"/>
        <v>2.2835440267591753</v>
      </c>
      <c r="BV69" s="68">
        <f t="shared" si="129"/>
        <v>-2.389350444780777</v>
      </c>
      <c r="BW69" s="69">
        <f t="shared" si="130"/>
        <v>38.274263662446046</v>
      </c>
      <c r="BX69" s="69">
        <f t="shared" si="131"/>
        <v>35.884913217665272</v>
      </c>
      <c r="BZ69" t="str">
        <f t="shared" si="146"/>
        <v>91 Elementary trades and related occupations</v>
      </c>
      <c r="CA69" s="18">
        <f t="shared" si="164"/>
        <v>5.0472750718337283</v>
      </c>
      <c r="CB69" s="18">
        <f t="shared" si="164"/>
        <v>4.6977248978090111</v>
      </c>
      <c r="CC69" s="18">
        <f t="shared" si="164"/>
        <v>4.3428784798159574</v>
      </c>
      <c r="CD69" s="18">
        <f t="shared" si="164"/>
        <v>3.8469541016748083</v>
      </c>
      <c r="CE69" s="18">
        <f t="shared" si="164"/>
        <v>4.6560071231323148</v>
      </c>
      <c r="CG69" s="68">
        <f t="shared" si="133"/>
        <v>-41.436855330997432</v>
      </c>
      <c r="CH69" s="69">
        <f t="shared" si="134"/>
        <v>29.256724800169508</v>
      </c>
      <c r="CI69" s="69">
        <f t="shared" si="135"/>
        <v>-12.180130530827922</v>
      </c>
      <c r="CK69" t="str">
        <f t="shared" si="147"/>
        <v>91 Elementary trades and related occupations</v>
      </c>
      <c r="CL69" s="18">
        <f t="shared" si="165"/>
        <v>6.9408068131590683</v>
      </c>
      <c r="CM69" s="18">
        <f t="shared" si="165"/>
        <v>6.2371163943423795</v>
      </c>
      <c r="CN69" s="18">
        <f t="shared" si="165"/>
        <v>6.0175604525440543</v>
      </c>
      <c r="CO69" s="18">
        <f t="shared" si="165"/>
        <v>5.6690615140670442</v>
      </c>
      <c r="CP69" s="18">
        <f t="shared" si="165"/>
        <v>5.9765891825790982</v>
      </c>
      <c r="CR69" s="68">
        <f t="shared" si="137"/>
        <v>-59.580846052563061</v>
      </c>
      <c r="CS69" s="69">
        <f t="shared" si="138"/>
        <v>19.281544791077582</v>
      </c>
      <c r="CT69" s="69">
        <f t="shared" si="139"/>
        <v>-40.299301261485482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0.44306226145464772</v>
      </c>
      <c r="C70" s="18">
        <f t="shared" si="157"/>
        <v>0.4538996303330981</v>
      </c>
      <c r="D70" s="18">
        <f t="shared" si="157"/>
        <v>0.40843857064675992</v>
      </c>
      <c r="E70" s="18">
        <f t="shared" si="157"/>
        <v>0.48119924408464387</v>
      </c>
      <c r="F70" s="18">
        <f t="shared" si="157"/>
        <v>0.5551372111992342</v>
      </c>
      <c r="H70" s="68">
        <f t="shared" si="105"/>
        <v>161.153312536291</v>
      </c>
      <c r="I70" s="69">
        <f t="shared" si="106"/>
        <v>96.283593158028154</v>
      </c>
      <c r="J70" s="69">
        <f t="shared" si="107"/>
        <v>257.43690569431914</v>
      </c>
      <c r="L70" t="str">
        <f t="shared" ref="L70" si="166">A70</f>
        <v>92 Elementary administration and service occupations</v>
      </c>
      <c r="M70" s="18">
        <f t="shared" si="158"/>
        <v>1.8058629823598638</v>
      </c>
      <c r="N70" s="18">
        <f t="shared" si="158"/>
        <v>1.885280625813476</v>
      </c>
      <c r="O70" s="18">
        <f t="shared" si="158"/>
        <v>1.8160948221134381</v>
      </c>
      <c r="P70" s="18">
        <f t="shared" si="158"/>
        <v>2.2091837523379962</v>
      </c>
      <c r="Q70" s="18">
        <f t="shared" si="158"/>
        <v>3.1610172750690677</v>
      </c>
      <c r="S70" s="68">
        <f t="shared" si="109"/>
        <v>232.62989589356033</v>
      </c>
      <c r="T70" s="69">
        <f t="shared" si="110"/>
        <v>111.60147130872531</v>
      </c>
      <c r="U70" s="69">
        <f t="shared" si="111"/>
        <v>344.23136720228564</v>
      </c>
      <c r="W70" t="str">
        <f t="shared" ref="W70" si="167">A70</f>
        <v>92 Elementary administration and service occupations</v>
      </c>
      <c r="X70" s="18">
        <f t="shared" si="159"/>
        <v>3.2120985985186228</v>
      </c>
      <c r="Y70" s="18">
        <f t="shared" si="159"/>
        <v>3.3612646636107857</v>
      </c>
      <c r="Z70" s="18">
        <f t="shared" si="159"/>
        <v>3.3646128798952004</v>
      </c>
      <c r="AA70" s="18">
        <f t="shared" si="159"/>
        <v>3.9497200972887683</v>
      </c>
      <c r="AB70" s="18">
        <f t="shared" si="159"/>
        <v>4.8108393541588992</v>
      </c>
      <c r="AD70" s="68">
        <f t="shared" si="113"/>
        <v>79.310261565807252</v>
      </c>
      <c r="AE70" s="69">
        <f t="shared" si="114"/>
        <v>92.394875229415788</v>
      </c>
      <c r="AF70" s="69">
        <f t="shared" si="115"/>
        <v>171.70513679522304</v>
      </c>
      <c r="AH70" t="str">
        <f t="shared" ref="AH70" si="168">L70</f>
        <v>92 Elementary administration and service occupations</v>
      </c>
      <c r="AI70" s="18">
        <f t="shared" si="160"/>
        <v>4.7143744537782712</v>
      </c>
      <c r="AJ70" s="18">
        <f t="shared" si="160"/>
        <v>5.3796272937424359</v>
      </c>
      <c r="AK70" s="18">
        <f t="shared" si="160"/>
        <v>5.3186938718544745</v>
      </c>
      <c r="AL70" s="18">
        <f t="shared" si="160"/>
        <v>6.6360309190259636</v>
      </c>
      <c r="AM70" s="18">
        <f t="shared" si="160"/>
        <v>8.7721718308240355</v>
      </c>
      <c r="AO70" s="68">
        <f t="shared" si="117"/>
        <v>84.868609106076647</v>
      </c>
      <c r="AP70" s="69">
        <f t="shared" si="118"/>
        <v>85.654144674204872</v>
      </c>
      <c r="AQ70" s="69">
        <f t="shared" si="119"/>
        <v>170.52275378028153</v>
      </c>
      <c r="AS70" t="str">
        <f t="shared" ref="AS70" si="169">W70</f>
        <v>92 Elementary administration and service occupations</v>
      </c>
      <c r="AT70" s="18">
        <f t="shared" si="161"/>
        <v>4.8569360442003227</v>
      </c>
      <c r="AU70" s="18">
        <f t="shared" si="161"/>
        <v>5.0930259518040515</v>
      </c>
      <c r="AV70" s="18">
        <f t="shared" si="161"/>
        <v>5.2044586708795162</v>
      </c>
      <c r="AW70" s="18">
        <f t="shared" si="161"/>
        <v>6.1457770823436739</v>
      </c>
      <c r="AX70" s="18">
        <f t="shared" si="161"/>
        <v>7.7286976286554401</v>
      </c>
      <c r="AZ70" s="68">
        <f t="shared" si="121"/>
        <v>81.985392148771581</v>
      </c>
      <c r="BA70" s="69">
        <f t="shared" si="122"/>
        <v>86.762072681798969</v>
      </c>
      <c r="BB70" s="69">
        <f t="shared" si="123"/>
        <v>168.74746483057055</v>
      </c>
      <c r="BD70" t="str">
        <f t="shared" ref="BD70" si="170">AH70</f>
        <v>92 Elementary administration and service occupations</v>
      </c>
      <c r="BE70" s="18">
        <f t="shared" si="162"/>
        <v>7.5683392142145793</v>
      </c>
      <c r="BF70" s="18">
        <f t="shared" si="162"/>
        <v>6.9416162340339396</v>
      </c>
      <c r="BG70" s="18">
        <f t="shared" si="162"/>
        <v>6.7282433195953271</v>
      </c>
      <c r="BH70" s="18">
        <f t="shared" si="162"/>
        <v>6.7537725020679815</v>
      </c>
      <c r="BI70" s="18">
        <f t="shared" si="162"/>
        <v>6.3860906979676875</v>
      </c>
      <c r="BK70" s="68">
        <f t="shared" si="125"/>
        <v>0.81790692063812653</v>
      </c>
      <c r="BL70" s="69">
        <f t="shared" si="126"/>
        <v>50.989947191036435</v>
      </c>
      <c r="BM70" s="69">
        <f t="shared" si="127"/>
        <v>51.807854111674558</v>
      </c>
      <c r="BO70" t="str">
        <f t="shared" ref="BO70" si="171">AS70</f>
        <v>92 Elementary administration and service occupations</v>
      </c>
      <c r="BP70" s="18">
        <f t="shared" si="163"/>
        <v>12.105114763433177</v>
      </c>
      <c r="BQ70" s="18">
        <f t="shared" si="163"/>
        <v>12.537672414016415</v>
      </c>
      <c r="BR70" s="18">
        <f t="shared" si="163"/>
        <v>11.93404705569457</v>
      </c>
      <c r="BS70" s="18">
        <f t="shared" si="163"/>
        <v>12.929658316784915</v>
      </c>
      <c r="BT70" s="18">
        <f t="shared" si="163"/>
        <v>13.781126208145105</v>
      </c>
      <c r="BV70" s="68">
        <f t="shared" si="129"/>
        <v>9.4921456626887508</v>
      </c>
      <c r="BW70" s="69">
        <f t="shared" si="130"/>
        <v>57.137436559388256</v>
      </c>
      <c r="BX70" s="69">
        <f t="shared" si="131"/>
        <v>66.629582222077005</v>
      </c>
      <c r="BZ70" t="str">
        <f t="shared" ref="BZ70" si="172">BD70</f>
        <v>92 Elementary administration and service occupations</v>
      </c>
      <c r="CA70" s="18">
        <f t="shared" si="164"/>
        <v>15.808774326229436</v>
      </c>
      <c r="CB70" s="18">
        <f t="shared" si="164"/>
        <v>16.72138533549413</v>
      </c>
      <c r="CC70" s="18">
        <f t="shared" si="164"/>
        <v>15.714187377187702</v>
      </c>
      <c r="CD70" s="18">
        <f t="shared" si="164"/>
        <v>16.787243301165702</v>
      </c>
      <c r="CE70" s="18">
        <f t="shared" si="164"/>
        <v>17.418336469358398</v>
      </c>
      <c r="CG70" s="68">
        <f t="shared" si="133"/>
        <v>-39.4515293024077</v>
      </c>
      <c r="CH70" s="69">
        <f t="shared" si="134"/>
        <v>34.44490048399922</v>
      </c>
      <c r="CI70" s="69">
        <f t="shared" si="135"/>
        <v>-5.006628818408478</v>
      </c>
      <c r="CK70" t="str">
        <f t="shared" ref="CK70" si="173">BO70</f>
        <v>92 Elementary administration and service occupations</v>
      </c>
      <c r="CL70" s="18">
        <f t="shared" si="165"/>
        <v>20.561868051491921</v>
      </c>
      <c r="CM70" s="18">
        <f t="shared" si="165"/>
        <v>17.767485604073926</v>
      </c>
      <c r="CN70" s="18">
        <f t="shared" si="165"/>
        <v>17.902986306297962</v>
      </c>
      <c r="CO70" s="18">
        <f t="shared" si="165"/>
        <v>17.703399903234185</v>
      </c>
      <c r="CP70" s="18">
        <f t="shared" si="165"/>
        <v>16.539758767357117</v>
      </c>
      <c r="CR70" s="68">
        <f t="shared" si="137"/>
        <v>-62.402586597675402</v>
      </c>
      <c r="CS70" s="69">
        <f t="shared" si="138"/>
        <v>17.613152957267665</v>
      </c>
      <c r="CT70" s="69">
        <f t="shared" si="139"/>
        <v>-44.789433640407736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92.141840864110307</v>
      </c>
      <c r="I72" s="67">
        <f>IF(D35&gt;0,I35/D35*100,0)</f>
        <v>68.269871381011214</v>
      </c>
      <c r="J72" s="67">
        <f t="shared" ref="J72" si="175">IF(D35&gt;0,(J35/D35)*100,0)</f>
        <v>160.41171224512155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91.105387615835696</v>
      </c>
      <c r="T72" s="67">
        <f t="shared" ref="T72" si="177">IF(O35&gt;0,T35/O35*100,0)</f>
        <v>70.730691003677521</v>
      </c>
      <c r="U72" s="67">
        <f t="shared" ref="U72" si="178">IF(O35&gt;0,(U35/O35)*100,0)</f>
        <v>161.83607861951322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25.40631086343388</v>
      </c>
      <c r="AE72" s="67">
        <f t="shared" ref="AE72" si="180">IF(Z35&gt;0,AE35/Z35*100,0)</f>
        <v>62.365451947639919</v>
      </c>
      <c r="AF72" s="67">
        <f t="shared" ref="AF72" si="181">IF(Z35&gt;0,(AF35/Z35)*100,0)</f>
        <v>87.771762811073799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12.088494994561136</v>
      </c>
      <c r="AP72" s="67">
        <f t="shared" ref="AP72" si="183">IF(AK35&gt;0,AP35/AK35*100,0)</f>
        <v>55.839652345867876</v>
      </c>
      <c r="AQ72" s="67">
        <f t="shared" ref="AQ72" si="184">IF(AK35&gt;0,(AQ35/AK35)*100,0)</f>
        <v>67.928147340429007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22.547872571753899</v>
      </c>
      <c r="BA72" s="67">
        <f t="shared" ref="BA72" si="186">IF(AV35&gt;0,BA35/AV35*100,0)</f>
        <v>57.049987181068737</v>
      </c>
      <c r="BB72" s="67">
        <f t="shared" ref="BB72" si="187">IF(AV35&gt;0,(BB35/AV35)*100,0)</f>
        <v>79.597859752822643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6.2195074915297033</v>
      </c>
      <c r="BL72" s="67">
        <f t="shared" ref="BL72" si="189">IF(BG35&gt;0,BL35/BG35*100,0)</f>
        <v>46.631621560368856</v>
      </c>
      <c r="BM72" s="67">
        <f t="shared" ref="BM72" si="190">IF(BG35&gt;0,(BM35/BG35)*100,0)</f>
        <v>52.85112905189856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-5.1830453598779576</v>
      </c>
      <c r="BW72" s="67">
        <f t="shared" ref="BW72" si="192">IF(BR35&gt;0,BW35/BR35*100,0)</f>
        <v>48.114730158239915</v>
      </c>
      <c r="BX72" s="67">
        <f t="shared" ref="BX72" si="193">IF(BR35&gt;0,(BX35/BR35)*100,0)</f>
        <v>42.931684798361957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-45.375379812078478</v>
      </c>
      <c r="CH72" s="67">
        <f t="shared" ref="CH72" si="195">IF(CC35&gt;0,CH35/CC35*100,0)</f>
        <v>31.225519992751988</v>
      </c>
      <c r="CI72" s="67">
        <f t="shared" ref="CI72" si="196">IF(CC35&gt;0,(CI35/CC35)*100,0)</f>
        <v>-14.149859819326494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-59.303760909591787</v>
      </c>
      <c r="CS72" s="67">
        <f t="shared" ref="CS72" si="198">IF(CN35&gt;0,CS35/CN35*100,0)</f>
        <v>20.12704608399838</v>
      </c>
      <c r="CT72" s="67">
        <f t="shared" ref="CT72" si="199">IF(CN35&gt;0,(CT35/CN35)*100,0)</f>
        <v>-39.176714825593407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The Marches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The Marches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The Marches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The Marches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The Marches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The Marches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The Marches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The Marches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The Marches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10.43204029101814</v>
      </c>
      <c r="C82" s="18">
        <f t="shared" si="210"/>
        <v>-6.7587823399601454</v>
      </c>
      <c r="D82" s="18">
        <f t="shared" si="210"/>
        <v>3.7785772538329487</v>
      </c>
      <c r="E82" s="18">
        <f t="shared" si="210"/>
        <v>4.5108814346738191</v>
      </c>
      <c r="F82" s="18">
        <f t="shared" ref="F82:F107" si="211">IF(AND(F$6-C$6 &lt;&gt; 0,C8&lt;&gt;0,F8&lt;&gt;0),(EXP(LN(F8/C8)/(F$6-C$6))-1)*100,0)</f>
        <v>3.5404624258212225</v>
      </c>
      <c r="H82" s="18">
        <f t="shared" ref="H82:H107" si="212">IF($F$6-$D$6 &lt;&gt; 0,(EXP(LN(1+(H45/100))/($F$6-$D$6))-1)*100,0)</f>
        <v>4.2662076745218602</v>
      </c>
      <c r="I82" s="18">
        <f t="shared" ref="I82:I107" si="213">IF(D8&gt;0,((1+(I8/D8))^(1/($F$6-$D$6))-1)*100,0)</f>
        <v>3.6282327827012129</v>
      </c>
      <c r="J82" s="18">
        <f t="shared" ref="J82:J107" si="214">IF($F$6-$D$6 &lt;&gt; 0,(EXP(LN(1+(J45/100))/($F$6-$D$6))-1)*100,0)</f>
        <v>6.5172592421918418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12.738387944788343</v>
      </c>
      <c r="N82" s="18">
        <f t="shared" si="215"/>
        <v>-3.4707648355349896</v>
      </c>
      <c r="O82" s="18">
        <f t="shared" si="215"/>
        <v>3.1422245222102685</v>
      </c>
      <c r="P82" s="18">
        <f t="shared" si="215"/>
        <v>4.3502939381434791</v>
      </c>
      <c r="Q82" s="18">
        <f t="shared" ref="Q82:Q107" si="216">IF(AND(Q$6-N$6 &lt;&gt; 0,N8&lt;&gt;0,Q8&lt;&gt;0),(EXP(LN(Q8/N8)/(Q$6-N$6))-1)*100,0)</f>
        <v>3.4662315181162029</v>
      </c>
      <c r="S82" s="18">
        <f t="shared" ref="S82:S107" si="217">IF($F$6-$D$6 &lt;&gt; 0,(EXP(LN(1+(S45/100))/($F$6-$D$6))-1)*100,0)</f>
        <v>3.9460400724922184</v>
      </c>
      <c r="T82" s="18">
        <f t="shared" ref="T82:T107" si="218">IF(O8&gt;0,((1+(T8/O8))^(1/($F$6-$D$6))-1)*100,0)</f>
        <v>3.5621677420478948</v>
      </c>
      <c r="U82" s="18">
        <f t="shared" ref="U82:U107" si="219">IF($F$6-$D$6 &lt;&gt; 0,(EXP(LN(1+(U45/100))/($F$6-$D$6))-1)*100,0)</f>
        <v>6.2349466936512332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3.5398493806946041</v>
      </c>
      <c r="Y82" s="18">
        <f t="shared" si="220"/>
        <v>7.4962421514174427</v>
      </c>
      <c r="Z82" s="18">
        <f t="shared" si="220"/>
        <v>-0.64498056482322763</v>
      </c>
      <c r="AA82" s="18">
        <f t="shared" si="220"/>
        <v>1.5098361478570022</v>
      </c>
      <c r="AB82" s="18">
        <f t="shared" ref="AB82:AB107" si="221">IF(AND(AB$6-Y$6 &lt;&gt; 0,Y8&lt;&gt;0,AB8&lt;&gt;0),(EXP(LN(AB8/Y8)/(AB$6-Y$6))-1)*100,0)</f>
        <v>1.1932340536438657</v>
      </c>
      <c r="AD82" s="18">
        <f t="shared" ref="AD82:AD107" si="222">IF($F$6-$D$6 &lt;&gt; 0,(EXP(LN(1+(AD45/100))/($F$6-$D$6))-1)*100,0)</f>
        <v>0.78642069704344397</v>
      </c>
      <c r="AE82" s="18">
        <f t="shared" ref="AE82:AE107" si="223">IF(Z8&gt;0,((1+(AE8/Z8))^(1/($F$6-$D$6))-1)*100,0)</f>
        <v>3.1547503192404402</v>
      </c>
      <c r="AF82" s="18">
        <f t="shared" ref="AF82:AF107" si="224">IF($F$6-$D$6 &lt;&gt; 0,(EXP(LN(1+(AF45/100))/($F$6-$D$6))-1)*100,0)</f>
        <v>3.6741452150216292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2.6525993680499127</v>
      </c>
      <c r="AJ82" s="18">
        <f t="shared" si="225"/>
        <v>11.114806041230874</v>
      </c>
      <c r="AK82" s="18">
        <f t="shared" si="225"/>
        <v>-1.6104642071700814</v>
      </c>
      <c r="AL82" s="18">
        <f t="shared" si="225"/>
        <v>0.9465589028609056</v>
      </c>
      <c r="AM82" s="18">
        <f t="shared" ref="AM82:AM107" si="226">IF(AND(AM$6-AJ$6 &lt;&gt; 0,AJ8&lt;&gt;0,AM8&lt;&gt;0),(EXP(LN(AM8/AJ8)/(AM$6-AJ$6))-1)*100,0)</f>
        <v>0.74290736624200715</v>
      </c>
      <c r="AO82" s="18">
        <f t="shared" ref="AO82:AO107" si="227">IF($F$6-$D$6 &lt;&gt; 0,(EXP(LN(1+(AO45/100))/($F$6-$D$6))-1)*100,0)</f>
        <v>8.6918116552081592E-2</v>
      </c>
      <c r="AP82" s="18">
        <f t="shared" ref="AP82:AP107" si="228">IF(AK8&gt;0,((1+(AP8/AK8))^(1/($F$6-$D$6))-1)*100,0)</f>
        <v>2.8085638292748349</v>
      </c>
      <c r="AQ82" s="18">
        <f t="shared" ref="AQ82:AQ107" si="229">IF($F$6-$D$6 &lt;&gt; 0,(EXP(LN(1+(AQ45/100))/($F$6-$D$6))-1)*100,0)</f>
        <v>2.8676649919561203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2.1941321746685061</v>
      </c>
      <c r="AU82" s="18">
        <f t="shared" si="230"/>
        <v>6.4234124089227684</v>
      </c>
      <c r="AV82" s="18">
        <f t="shared" si="230"/>
        <v>-2.0996691358426633</v>
      </c>
      <c r="AW82" s="18">
        <f t="shared" si="230"/>
        <v>0.89276842422807423</v>
      </c>
      <c r="AX82" s="18">
        <f t="shared" ref="AX82:AX107" si="231">IF(AND(AX$6-AU$6 &lt;&gt; 0,AU8&lt;&gt;0,AX8&lt;&gt;0),(EXP(LN(AX8/AU8)/(AX$6-AU$6))-1)*100,0)</f>
        <v>0.28186402144676492</v>
      </c>
      <c r="AZ82" s="18">
        <f t="shared" ref="AZ82:AZ107" si="232">IF($F$6-$D$6 &lt;&gt; 0,(EXP(LN(1+(AZ45/100))/($F$6-$D$6))-1)*100,0)</f>
        <v>-0.11473814807093641</v>
      </c>
      <c r="BA82" s="18">
        <f t="shared" ref="BA82:BA107" si="233">IF(AV8&gt;0,((1+(BA8/AV8))^(1/($F$6-$D$6))-1)*100,0)</f>
        <v>2.7453558521271182</v>
      </c>
      <c r="BB82" s="18">
        <f t="shared" ref="BB82:BB107" si="234">IF($F$6-$D$6 &lt;&gt; 0,(EXP(LN(1+(BB45/100))/($F$6-$D$6))-1)*100,0)</f>
        <v>2.6670366751029073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7.1622519062168433</v>
      </c>
      <c r="BF82" s="18">
        <f t="shared" si="235"/>
        <v>1.7270825371962895</v>
      </c>
      <c r="BG82" s="18">
        <f t="shared" si="235"/>
        <v>-1.8714338158989152</v>
      </c>
      <c r="BH82" s="18">
        <f t="shared" si="235"/>
        <v>0.79841663741861968</v>
      </c>
      <c r="BI82" s="18">
        <f t="shared" ref="BI82:BI107" si="236">IF(AND(BI$6-BF$6 &lt;&gt; 0,BF8&lt;&gt;0,BI8&lt;&gt;0),(EXP(LN(BI8/BF8)/(BI$6-BF$6))-1)*100,0)</f>
        <v>1.3686306556848216E-2</v>
      </c>
      <c r="BK82" s="18">
        <f t="shared" ref="BK82:BK107" si="237">IF($F$6-$D$6 &lt;&gt; 0,(EXP(LN(1+(BK45/100))/($F$6-$D$6))-1)*100,0)</f>
        <v>-9.9508595364339314E-2</v>
      </c>
      <c r="BL82" s="18">
        <f t="shared" ref="BL82:BL107" si="238">IF(BG8&gt;0,((1+(BL8/BG8))^(1/($F$6-$D$6))-1)*100,0)</f>
        <v>2.3661495084647211</v>
      </c>
      <c r="BM82" s="18">
        <f t="shared" ref="BM82:BM107" si="239">IF($F$6-$D$6 &lt;&gt; 0,(EXP(LN(1+(BM45/100))/($F$6-$D$6))-1)*100,0)</f>
        <v>2.2945725425592034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4.9973834350321766</v>
      </c>
      <c r="BQ82" s="18">
        <f t="shared" si="240"/>
        <v>-6.5817322017063589</v>
      </c>
      <c r="BR82" s="18">
        <f t="shared" si="240"/>
        <v>-1.7794972940952891</v>
      </c>
      <c r="BS82" s="18">
        <f t="shared" si="240"/>
        <v>-1.0836834888143909</v>
      </c>
      <c r="BT82" s="18">
        <f t="shared" ref="BT82:BT107" si="241">IF(AND(BT$6-BQ$6 &lt;&gt; 0,BQ8&lt;&gt;0,BT8&lt;&gt;0),(EXP(LN(BT8/BQ8)/(BT$6-BQ$6))-1)*100,0)</f>
        <v>-1.6537916982228618</v>
      </c>
      <c r="BV82" s="18">
        <f t="shared" ref="BV82:BV107" si="242">IF($F$6-$D$6 &lt;&gt; 0,(EXP(LN(1+(BV45/100))/($F$6-$D$6))-1)*100,0)</f>
        <v>-1.3161674048883687</v>
      </c>
      <c r="BW82" s="18">
        <f t="shared" ref="BW82:BW107" si="243">IF(BR8&gt;0,((1+(BW8/BR8))^(1/($F$6-$D$6))-1)*100,0)</f>
        <v>2.4250917849837572</v>
      </c>
      <c r="BX82" s="18">
        <f t="shared" ref="BX82:BX107" si="244">IF($F$6-$D$6 &lt;&gt; 0,(EXP(LN(1+(BX45/100))/($F$6-$D$6))-1)*100,0)</f>
        <v>1.5110163712432234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2.6678228812697657</v>
      </c>
      <c r="CB82" s="18">
        <f t="shared" si="245"/>
        <v>3.5913178448422345</v>
      </c>
      <c r="CC82" s="18">
        <f t="shared" si="245"/>
        <v>-4.1057139504756313</v>
      </c>
      <c r="CD82" s="18">
        <f t="shared" si="245"/>
        <v>-3.0083373383869794</v>
      </c>
      <c r="CE82" s="18">
        <f t="shared" ref="CE82:CE107" si="246">IF(AND(CE$6-CB$6 &lt;&gt; 0,CB8&lt;&gt;0,CE8&lt;&gt;0),(EXP(LN(CE8/CB8)/(CE$6-CB$6))-1)*100,0)</f>
        <v>-2.9541561669169325</v>
      </c>
      <c r="CG82" s="18">
        <f t="shared" ref="CG82:CG107" si="247">IF($F$6-$D$6 &lt;&gt; 0,(EXP(LN(1+(CG45/100))/($F$6-$D$6))-1)*100,0)</f>
        <v>-3.3755178202509839</v>
      </c>
      <c r="CH82" s="18">
        <f t="shared" ref="CH82:CH107" si="248">IF(CC8&gt;0,((1+(CH8/CC8))^(1/($F$6-$D$6))-1)*100,0)</f>
        <v>1.9805996927222402</v>
      </c>
      <c r="CI82" s="18">
        <f t="shared" ref="CI82:CI107" si="249">IF($F$6-$D$6 &lt;&gt; 0,(EXP(LN(1+(CI45/100))/($F$6-$D$6))-1)*100,0)</f>
        <v>-0.41524105074629558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2.7196776716381432</v>
      </c>
      <c r="CM82" s="18">
        <f t="shared" si="250"/>
        <v>9.8826329395745205</v>
      </c>
      <c r="CN82" s="18">
        <f t="shared" si="250"/>
        <v>-9.4592882986242355</v>
      </c>
      <c r="CO82" s="18">
        <f t="shared" si="250"/>
        <v>-2.0023800046414797</v>
      </c>
      <c r="CP82" s="18">
        <f t="shared" ref="CP82:CP107" si="251">IF(AND(CP$6-CM$6 &lt;&gt; 0,CM8&lt;&gt;0,CP8&lt;&gt;0),(EXP(LN(CP8/CM8)/(CP$6-CM$6))-1)*100,0)</f>
        <v>-3.7099324643923848</v>
      </c>
      <c r="CR82" s="18">
        <f t="shared" ref="CR82:CR107" si="252">IF($F$6-$D$6 &lt;&gt; 0,(EXP(LN(1+(CR45/100))/($F$6-$D$6))-1)*100,0)</f>
        <v>-4.5538708224782454</v>
      </c>
      <c r="CS82" s="18">
        <f t="shared" ref="CS82:CS107" si="253">IF(CN8&gt;0,((1+(CS8/CN8))^(1/($F$6-$D$6))-1)*100,0)</f>
        <v>1.2913531060957828</v>
      </c>
      <c r="CT82" s="18">
        <f t="shared" ref="CT82:CT107" si="254">IF($F$6-$D$6 &lt;&gt; 0,(EXP(LN(1+(CT45/100))/($F$6-$D$6))-1)*100,0)</f>
        <v>-2.2642617753643512</v>
      </c>
    </row>
    <row r="83" spans="1:98" x14ac:dyDescent="0.2">
      <c r="A83" t="str">
        <f t="shared" si="209"/>
        <v>12 Other managers and proprietors</v>
      </c>
      <c r="B83" s="18">
        <f t="shared" si="210"/>
        <v>9.212080103911525</v>
      </c>
      <c r="C83" s="18">
        <f t="shared" si="210"/>
        <v>-11.173188175300764</v>
      </c>
      <c r="D83" s="18">
        <f t="shared" si="210"/>
        <v>10.310575423288615</v>
      </c>
      <c r="E83" s="18">
        <f t="shared" si="210"/>
        <v>6.1418417188774166</v>
      </c>
      <c r="F83" s="18">
        <f t="shared" si="211"/>
        <v>6.2382726848242198</v>
      </c>
      <c r="H83" s="18">
        <f t="shared" si="212"/>
        <v>7.5136145101383667</v>
      </c>
      <c r="I83" s="18">
        <f t="shared" si="213"/>
        <v>5.3992596886866195</v>
      </c>
      <c r="J83" s="18">
        <f t="shared" si="214"/>
        <v>9.9788491154355174</v>
      </c>
      <c r="L83" t="str">
        <f t="shared" ref="L83:L106" si="255">A83</f>
        <v>12 Other managers and proprietors</v>
      </c>
      <c r="M83" s="18">
        <f t="shared" si="215"/>
        <v>9.3368965659972325</v>
      </c>
      <c r="N83" s="18">
        <f t="shared" si="215"/>
        <v>1.4731723042133105</v>
      </c>
      <c r="O83" s="18">
        <f t="shared" si="215"/>
        <v>9.7239651495651493</v>
      </c>
      <c r="P83" s="18">
        <f t="shared" si="215"/>
        <v>6.1352449279350241</v>
      </c>
      <c r="Q83" s="18">
        <f t="shared" si="216"/>
        <v>6.9432641526971928</v>
      </c>
      <c r="S83" s="18">
        <f t="shared" si="217"/>
        <v>7.3182499949369095</v>
      </c>
      <c r="T83" s="18">
        <f t="shared" si="218"/>
        <v>5.1664877743974991</v>
      </c>
      <c r="U83" s="18">
        <f t="shared" si="219"/>
        <v>9.7074044791057403</v>
      </c>
      <c r="W83" t="str">
        <f t="shared" ref="W83:W106" si="256">A83</f>
        <v>12 Other managers and proprietors</v>
      </c>
      <c r="X83" s="18">
        <f t="shared" si="220"/>
        <v>1.0732852240961765</v>
      </c>
      <c r="Y83" s="18">
        <f t="shared" si="220"/>
        <v>13.771672937567491</v>
      </c>
      <c r="Z83" s="18">
        <f t="shared" si="220"/>
        <v>5.4740863990364375</v>
      </c>
      <c r="AA83" s="18">
        <f t="shared" si="220"/>
        <v>2.8822736718841613</v>
      </c>
      <c r="AB83" s="18">
        <f t="shared" si="221"/>
        <v>4.3393276302762906</v>
      </c>
      <c r="AD83" s="18">
        <f t="shared" si="222"/>
        <v>3.7390563292434065</v>
      </c>
      <c r="AE83" s="18">
        <f t="shared" si="223"/>
        <v>4.5276666054546055</v>
      </c>
      <c r="AF83" s="18">
        <f t="shared" si="224"/>
        <v>6.7857699289532114</v>
      </c>
      <c r="AH83" t="str">
        <f t="shared" ref="AH83:AH106" si="257">L83</f>
        <v>12 Other managers and proprietors</v>
      </c>
      <c r="AI83" s="18">
        <f t="shared" si="225"/>
        <v>0.10820257536192646</v>
      </c>
      <c r="AJ83" s="18">
        <f t="shared" si="225"/>
        <v>18.525558887369375</v>
      </c>
      <c r="AK83" s="18">
        <f t="shared" si="225"/>
        <v>4.0875393811508287</v>
      </c>
      <c r="AL83" s="18">
        <f t="shared" si="225"/>
        <v>2.8657831450167093</v>
      </c>
      <c r="AM83" s="18">
        <f t="shared" si="226"/>
        <v>4.1644903078617013</v>
      </c>
      <c r="AO83" s="18">
        <f t="shared" si="227"/>
        <v>3.2714334426280356</v>
      </c>
      <c r="AP83" s="18">
        <f t="shared" si="228"/>
        <v>4.2563733645576196</v>
      </c>
      <c r="AQ83" s="18">
        <f t="shared" si="229"/>
        <v>6.2689311828653116</v>
      </c>
      <c r="AS83" t="str">
        <f t="shared" ref="AS83:AS106" si="258">W83</f>
        <v>12 Other managers and proprietors</v>
      </c>
      <c r="AT83" s="18">
        <f t="shared" si="230"/>
        <v>7.6526559040779318E-4</v>
      </c>
      <c r="AU83" s="18">
        <f t="shared" si="230"/>
        <v>14.815263931835055</v>
      </c>
      <c r="AV83" s="18">
        <f t="shared" si="230"/>
        <v>4.618916539250284</v>
      </c>
      <c r="AW83" s="18">
        <f t="shared" si="230"/>
        <v>2.2694426340735152</v>
      </c>
      <c r="AX83" s="18">
        <f t="shared" si="231"/>
        <v>3.7455197023138265</v>
      </c>
      <c r="AZ83" s="18">
        <f t="shared" si="232"/>
        <v>3.04667873283333</v>
      </c>
      <c r="BA83" s="18">
        <f t="shared" si="233"/>
        <v>4.0682616820411521</v>
      </c>
      <c r="BB83" s="18">
        <f t="shared" si="234"/>
        <v>5.9727939814721909</v>
      </c>
      <c r="BD83" t="str">
        <f t="shared" ref="BD83:BD106" si="259">AH83</f>
        <v>12 Other managers and proprietors</v>
      </c>
      <c r="BE83" s="18">
        <f t="shared" si="235"/>
        <v>1.987424275087557</v>
      </c>
      <c r="BF83" s="18">
        <f t="shared" si="235"/>
        <v>-2.3351298000597875</v>
      </c>
      <c r="BG83" s="18">
        <f t="shared" si="235"/>
        <v>3.5785249397005447</v>
      </c>
      <c r="BH83" s="18">
        <f t="shared" si="235"/>
        <v>0.94113562030044839</v>
      </c>
      <c r="BI83" s="18">
        <f t="shared" si="236"/>
        <v>1.548392548788069</v>
      </c>
      <c r="BK83" s="18">
        <f t="shared" si="237"/>
        <v>1.8127180018310707</v>
      </c>
      <c r="BL83" s="18">
        <f t="shared" si="238"/>
        <v>3.0635596944929677</v>
      </c>
      <c r="BM83" s="18">
        <f t="shared" si="239"/>
        <v>4.3046662796585977</v>
      </c>
      <c r="BO83" t="str">
        <f t="shared" ref="BO83:BO106" si="260">AS83</f>
        <v>12 Other managers and proprietors</v>
      </c>
      <c r="BP83" s="18">
        <f t="shared" si="240"/>
        <v>1.8985627889966272</v>
      </c>
      <c r="BQ83" s="18">
        <f t="shared" si="240"/>
        <v>-2.8084200729390218</v>
      </c>
      <c r="BR83" s="18">
        <f t="shared" si="240"/>
        <v>4.7922265906419126</v>
      </c>
      <c r="BS83" s="18">
        <f t="shared" si="240"/>
        <v>3.0264264121582229E-2</v>
      </c>
      <c r="BT83" s="18">
        <f t="shared" si="241"/>
        <v>1.3122029955609404</v>
      </c>
      <c r="BV83" s="18">
        <f t="shared" si="242"/>
        <v>1.5930425223663391</v>
      </c>
      <c r="BW83" s="18">
        <f t="shared" si="243"/>
        <v>3.6868327030861181</v>
      </c>
      <c r="BX83" s="18">
        <f t="shared" si="244"/>
        <v>4.690294911881332</v>
      </c>
      <c r="BZ83" t="str">
        <f t="shared" ref="BZ83:BZ106" si="261">BD83</f>
        <v>12 Other managers and proprietors</v>
      </c>
      <c r="CA83" s="18">
        <f t="shared" si="245"/>
        <v>0.27327935078760301</v>
      </c>
      <c r="CB83" s="18">
        <f t="shared" si="245"/>
        <v>0.70363691370425308</v>
      </c>
      <c r="CC83" s="18">
        <f t="shared" si="245"/>
        <v>0.8859094737000639</v>
      </c>
      <c r="CD83" s="18">
        <f t="shared" si="245"/>
        <v>-2.8902580122303401</v>
      </c>
      <c r="CE83" s="18">
        <f t="shared" si="246"/>
        <v>-1.5021824439666376</v>
      </c>
      <c r="CG83" s="18">
        <f t="shared" si="247"/>
        <v>-1.6475073182457667</v>
      </c>
      <c r="CH83" s="18">
        <f t="shared" si="248"/>
        <v>2.6179631042851037</v>
      </c>
      <c r="CI83" s="18">
        <f t="shared" si="249"/>
        <v>1.5146338786875102</v>
      </c>
      <c r="CK83" t="str">
        <f t="shared" ref="CK83:CK106" si="262">BO83</f>
        <v>12 Other managers and proprietors</v>
      </c>
      <c r="CL83" s="18">
        <f t="shared" si="250"/>
        <v>-1.8614844397726427</v>
      </c>
      <c r="CM83" s="18">
        <f t="shared" si="250"/>
        <v>2.8846481721103823</v>
      </c>
      <c r="CN83" s="18">
        <f t="shared" si="250"/>
        <v>-1.873882163586793</v>
      </c>
      <c r="CO83" s="18">
        <f t="shared" si="250"/>
        <v>-2.6132196563184662</v>
      </c>
      <c r="CP83" s="18">
        <f t="shared" si="251"/>
        <v>-2.0471426963714734</v>
      </c>
      <c r="CR83" s="18">
        <f t="shared" si="252"/>
        <v>-2.3673948611949713</v>
      </c>
      <c r="CS83" s="18">
        <f t="shared" si="253"/>
        <v>1.8825817912876852</v>
      </c>
      <c r="CT83" s="18">
        <f t="shared" si="254"/>
        <v>0.13814892410775048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10.353066835046508</v>
      </c>
      <c r="C84" s="18">
        <f t="shared" si="210"/>
        <v>-8.8013362944044928</v>
      </c>
      <c r="D84" s="18">
        <f t="shared" si="210"/>
        <v>4.9115190690642851</v>
      </c>
      <c r="E84" s="18">
        <f t="shared" si="210"/>
        <v>3.461380901659461</v>
      </c>
      <c r="F84" s="18">
        <f t="shared" si="211"/>
        <v>3.0962672162350602</v>
      </c>
      <c r="H84" s="18">
        <f t="shared" si="212"/>
        <v>3.9425193286884763</v>
      </c>
      <c r="I84" s="18">
        <f t="shared" si="213"/>
        <v>2.7891601510231512</v>
      </c>
      <c r="J84" s="18">
        <f t="shared" si="214"/>
        <v>5.7002194297594899</v>
      </c>
      <c r="L84" t="str">
        <f t="shared" si="255"/>
        <v>21 Science, research, engineering and technology professionals</v>
      </c>
      <c r="M84" s="18">
        <f t="shared" si="215"/>
        <v>11.087969585250423</v>
      </c>
      <c r="N84" s="18">
        <f t="shared" si="215"/>
        <v>-4.9228609145091191</v>
      </c>
      <c r="O84" s="18">
        <f t="shared" si="215"/>
        <v>5.4738983219705606</v>
      </c>
      <c r="P84" s="18">
        <f t="shared" si="215"/>
        <v>3.8424876057453261</v>
      </c>
      <c r="Q84" s="18">
        <f t="shared" si="216"/>
        <v>3.7760163691681559</v>
      </c>
      <c r="S84" s="18">
        <f t="shared" si="217"/>
        <v>4.3834679790804243</v>
      </c>
      <c r="T84" s="18">
        <f t="shared" si="218"/>
        <v>2.9928089494774657</v>
      </c>
      <c r="U84" s="18">
        <f t="shared" si="219"/>
        <v>6.1833548162041341</v>
      </c>
      <c r="W84" t="str">
        <f t="shared" si="256"/>
        <v>21 Science, research, engineering and technology professionals</v>
      </c>
      <c r="X84" s="18">
        <f t="shared" si="220"/>
        <v>1.5066673699025035</v>
      </c>
      <c r="Y84" s="18">
        <f t="shared" si="220"/>
        <v>10.75780454970956</v>
      </c>
      <c r="Z84" s="18">
        <f t="shared" si="220"/>
        <v>0.20671687028677166</v>
      </c>
      <c r="AA84" s="18">
        <f t="shared" si="220"/>
        <v>0.45943080551325011</v>
      </c>
      <c r="AB84" s="18">
        <f t="shared" si="221"/>
        <v>0.99452996531452786</v>
      </c>
      <c r="AD84" s="18">
        <f t="shared" si="222"/>
        <v>0.37512209237453575</v>
      </c>
      <c r="AE84" s="18">
        <f t="shared" si="223"/>
        <v>2.284310653151933</v>
      </c>
      <c r="AF84" s="18">
        <f t="shared" si="224"/>
        <v>2.5597842015746552</v>
      </c>
      <c r="AH84" t="str">
        <f t="shared" si="257"/>
        <v>21 Science, research, engineering and technology professionals</v>
      </c>
      <c r="AI84" s="18">
        <f t="shared" si="225"/>
        <v>-0.12614762923320866</v>
      </c>
      <c r="AJ84" s="18">
        <f t="shared" si="225"/>
        <v>15.058307877744337</v>
      </c>
      <c r="AK84" s="18">
        <f t="shared" si="225"/>
        <v>3.8751356875010856E-2</v>
      </c>
      <c r="AL84" s="18">
        <f t="shared" si="225"/>
        <v>0.92676891917713444</v>
      </c>
      <c r="AM84" s="18">
        <f t="shared" si="226"/>
        <v>1.4761395724014692</v>
      </c>
      <c r="AO84" s="18">
        <f t="shared" si="227"/>
        <v>0.62989064747627221</v>
      </c>
      <c r="AP84" s="18">
        <f t="shared" si="228"/>
        <v>2.2482140211593116</v>
      </c>
      <c r="AQ84" s="18">
        <f t="shared" si="229"/>
        <v>2.715296720239091</v>
      </c>
      <c r="AS84" t="str">
        <f t="shared" si="258"/>
        <v>21 Science, research, engineering and technology professionals</v>
      </c>
      <c r="AT84" s="18">
        <f t="shared" si="230"/>
        <v>1.495929592539702</v>
      </c>
      <c r="AU84" s="18">
        <f t="shared" si="230"/>
        <v>10.385957352285292</v>
      </c>
      <c r="AV84" s="18">
        <f t="shared" si="230"/>
        <v>-1.3796943299507314</v>
      </c>
      <c r="AW84" s="18">
        <f t="shared" si="230"/>
        <v>3.3233987588232594E-2</v>
      </c>
      <c r="AX84" s="18">
        <f t="shared" si="231"/>
        <v>0.20439961105009896</v>
      </c>
      <c r="AZ84" s="18">
        <f t="shared" si="232"/>
        <v>-0.43997713209927847</v>
      </c>
      <c r="BA84" s="18">
        <f t="shared" si="233"/>
        <v>1.9294603069909044</v>
      </c>
      <c r="BB84" s="18">
        <f t="shared" si="234"/>
        <v>1.5953851328470936</v>
      </c>
      <c r="BD84" t="str">
        <f t="shared" si="259"/>
        <v>21 Science, research, engineering and technology professionals</v>
      </c>
      <c r="BE84" s="18">
        <f t="shared" si="235"/>
        <v>6.545738626198272</v>
      </c>
      <c r="BF84" s="18">
        <f t="shared" si="235"/>
        <v>7.4307945381929752</v>
      </c>
      <c r="BG84" s="18">
        <f t="shared" si="235"/>
        <v>-0.65261318868962137</v>
      </c>
      <c r="BH84" s="18">
        <f t="shared" si="235"/>
        <v>0.35766458850978733</v>
      </c>
      <c r="BI84" s="18">
        <f t="shared" si="236"/>
        <v>0.46760067175444231</v>
      </c>
      <c r="BK84" s="18">
        <f t="shared" si="237"/>
        <v>1.9768940589237616E-2</v>
      </c>
      <c r="BL84" s="18">
        <f t="shared" si="238"/>
        <v>1.7562673315461463</v>
      </c>
      <c r="BM84" s="18">
        <f t="shared" si="239"/>
        <v>1.7717649538428137</v>
      </c>
      <c r="BO84" t="str">
        <f t="shared" si="260"/>
        <v>21 Science, research, engineering and technology professionals</v>
      </c>
      <c r="BP84" s="18">
        <f t="shared" si="240"/>
        <v>5.4797585652251568</v>
      </c>
      <c r="BQ84" s="18">
        <f t="shared" si="240"/>
        <v>1.1246218175824829</v>
      </c>
      <c r="BR84" s="18">
        <f t="shared" si="240"/>
        <v>-2.4229201849046422E-2</v>
      </c>
      <c r="BS84" s="18">
        <f t="shared" si="240"/>
        <v>-0.94623841036411971</v>
      </c>
      <c r="BT84" s="18">
        <f t="shared" si="241"/>
        <v>-0.5304787539658018</v>
      </c>
      <c r="BV84" s="18">
        <f t="shared" si="242"/>
        <v>-0.63985068654485167</v>
      </c>
      <c r="BW84" s="18">
        <f t="shared" si="243"/>
        <v>1.9477698598563853</v>
      </c>
      <c r="BX84" s="18">
        <f t="shared" si="244"/>
        <v>1.4649518441269826</v>
      </c>
      <c r="BZ84" t="str">
        <f t="shared" si="261"/>
        <v>21 Science, research, engineering and technology professionals</v>
      </c>
      <c r="CA84" s="18">
        <f t="shared" si="245"/>
        <v>2.2479474570622049</v>
      </c>
      <c r="CB84" s="18">
        <f t="shared" si="245"/>
        <v>8.3235117009785355</v>
      </c>
      <c r="CC84" s="18">
        <f t="shared" si="245"/>
        <v>-2.6079445650066702</v>
      </c>
      <c r="CD84" s="18">
        <f t="shared" si="245"/>
        <v>-3.3208069703129506</v>
      </c>
      <c r="CE84" s="18">
        <f t="shared" si="246"/>
        <v>-2.40739518789167</v>
      </c>
      <c r="CG84" s="18">
        <f t="shared" si="247"/>
        <v>-3.0837678188249784</v>
      </c>
      <c r="CH84" s="18">
        <f t="shared" si="248"/>
        <v>1.5052913276227153</v>
      </c>
      <c r="CI84" s="18">
        <f t="shared" si="249"/>
        <v>-0.87639072111787009</v>
      </c>
      <c r="CK84" t="str">
        <f t="shared" si="262"/>
        <v>21 Science, research, engineering and technology professionals</v>
      </c>
      <c r="CL84" s="18">
        <f t="shared" si="250"/>
        <v>4.507316921057547</v>
      </c>
      <c r="CM84" s="18">
        <f t="shared" si="250"/>
        <v>15.233739462366259</v>
      </c>
      <c r="CN84" s="18">
        <f t="shared" si="250"/>
        <v>-4.7566520423538154</v>
      </c>
      <c r="CO84" s="18">
        <f t="shared" si="250"/>
        <v>-2.4010918166351036</v>
      </c>
      <c r="CP84" s="18">
        <f t="shared" si="251"/>
        <v>-2.132688696477647</v>
      </c>
      <c r="CR84" s="18">
        <f t="shared" si="252"/>
        <v>-3.1926815005240305</v>
      </c>
      <c r="CS84" s="18">
        <f t="shared" si="253"/>
        <v>1.4033682141795678</v>
      </c>
      <c r="CT84" s="18">
        <f t="shared" si="254"/>
        <v>-1.0998402253940887</v>
      </c>
    </row>
    <row r="85" spans="1:98" x14ac:dyDescent="0.2">
      <c r="A85" t="str">
        <f t="shared" si="209"/>
        <v>22 Health professionals</v>
      </c>
      <c r="B85" s="18">
        <f t="shared" si="210"/>
        <v>13.72798155800421</v>
      </c>
      <c r="C85" s="18">
        <f t="shared" si="210"/>
        <v>-2.1412663749259209</v>
      </c>
      <c r="D85" s="18">
        <f t="shared" si="210"/>
        <v>6.1293851859782533</v>
      </c>
      <c r="E85" s="18">
        <f t="shared" si="210"/>
        <v>4.1274232498547114</v>
      </c>
      <c r="F85" s="18">
        <f t="shared" si="211"/>
        <v>4.3432393799748281</v>
      </c>
      <c r="H85" s="18">
        <f t="shared" si="212"/>
        <v>4.7905123445865172</v>
      </c>
      <c r="I85" s="18">
        <f t="shared" si="213"/>
        <v>3.7093180307653961</v>
      </c>
      <c r="J85" s="18">
        <f t="shared" si="214"/>
        <v>6.9622637407518395</v>
      </c>
      <c r="L85" t="str">
        <f t="shared" si="255"/>
        <v>22 Health professionals</v>
      </c>
      <c r="M85" s="18">
        <f t="shared" si="215"/>
        <v>13.814369295582441</v>
      </c>
      <c r="N85" s="18">
        <f t="shared" si="215"/>
        <v>-0.96477609428706756</v>
      </c>
      <c r="O85" s="18">
        <f t="shared" si="215"/>
        <v>5.3920274272665436</v>
      </c>
      <c r="P85" s="18">
        <f t="shared" si="215"/>
        <v>3.8771972703952606</v>
      </c>
      <c r="Q85" s="18">
        <f t="shared" si="216"/>
        <v>4.0373831346206535</v>
      </c>
      <c r="S85" s="18">
        <f t="shared" si="217"/>
        <v>4.3797058382748055</v>
      </c>
      <c r="T85" s="18">
        <f t="shared" si="218"/>
        <v>3.7303527240382328</v>
      </c>
      <c r="U85" s="18">
        <f t="shared" si="219"/>
        <v>6.6704852910799639</v>
      </c>
      <c r="W85" t="str">
        <f t="shared" si="256"/>
        <v>22 Health professionals</v>
      </c>
      <c r="X85" s="18">
        <f t="shared" si="220"/>
        <v>3.9737800453166106</v>
      </c>
      <c r="Y85" s="18">
        <f t="shared" si="220"/>
        <v>6.3308628181778959</v>
      </c>
      <c r="Z85" s="18">
        <f t="shared" si="220"/>
        <v>1.8778752578296309</v>
      </c>
      <c r="AA85" s="18">
        <f t="shared" si="220"/>
        <v>0.53767008275606987</v>
      </c>
      <c r="AB85" s="18">
        <f t="shared" si="221"/>
        <v>1.308685660122455</v>
      </c>
      <c r="AD85" s="18">
        <f t="shared" si="222"/>
        <v>0.98243466343321817</v>
      </c>
      <c r="AE85" s="18">
        <f t="shared" si="223"/>
        <v>3.3882643893760056</v>
      </c>
      <c r="AF85" s="18">
        <f t="shared" si="224"/>
        <v>4.0208503680061236</v>
      </c>
      <c r="AH85" t="str">
        <f t="shared" si="257"/>
        <v>22 Health professionals</v>
      </c>
      <c r="AI85" s="18">
        <f t="shared" si="225"/>
        <v>-4.8117333561296771</v>
      </c>
      <c r="AJ85" s="18">
        <f t="shared" si="225"/>
        <v>-1.7706868685172017</v>
      </c>
      <c r="AK85" s="18">
        <f t="shared" si="225"/>
        <v>-9.3890711114122389</v>
      </c>
      <c r="AL85" s="18">
        <f t="shared" si="225"/>
        <v>-9.1625755052103806</v>
      </c>
      <c r="AM85" s="18">
        <f t="shared" si="226"/>
        <v>-8.7885186927674219</v>
      </c>
      <c r="AO85" s="18">
        <f t="shared" si="227"/>
        <v>-9.2381368774636421</v>
      </c>
      <c r="AP85" s="18">
        <f t="shared" si="228"/>
        <v>1.2589391093563718</v>
      </c>
      <c r="AQ85" s="18">
        <f t="shared" si="229"/>
        <v>-5.3251469399076656</v>
      </c>
      <c r="AS85" t="str">
        <f t="shared" si="258"/>
        <v>22 Health professionals</v>
      </c>
      <c r="AT85" s="18">
        <f t="shared" si="230"/>
        <v>2.7347040642107245</v>
      </c>
      <c r="AU85" s="18">
        <f t="shared" si="230"/>
        <v>14.047501047420209</v>
      </c>
      <c r="AV85" s="18">
        <f t="shared" si="230"/>
        <v>0.82422857020183482</v>
      </c>
      <c r="AW85" s="18">
        <f t="shared" si="230"/>
        <v>0.66989680723159584</v>
      </c>
      <c r="AX85" s="18">
        <f t="shared" si="231"/>
        <v>1.5065714897940286</v>
      </c>
      <c r="AZ85" s="18">
        <f t="shared" si="232"/>
        <v>0.72131446192553739</v>
      </c>
      <c r="BA85" s="18">
        <f t="shared" si="233"/>
        <v>2.9349816535114259</v>
      </c>
      <c r="BB85" s="18">
        <f t="shared" si="234"/>
        <v>3.4245202223240234</v>
      </c>
      <c r="BD85" t="str">
        <f t="shared" si="259"/>
        <v>22 Health professionals</v>
      </c>
      <c r="BE85" s="18">
        <f t="shared" si="235"/>
        <v>8.4765778411998625</v>
      </c>
      <c r="BF85" s="18">
        <f t="shared" si="235"/>
        <v>-8.5626161101703282</v>
      </c>
      <c r="BG85" s="18">
        <f t="shared" si="235"/>
        <v>2.1656319565611426</v>
      </c>
      <c r="BH85" s="18">
        <f t="shared" si="235"/>
        <v>-0.50710062605582307</v>
      </c>
      <c r="BI85" s="18">
        <f t="shared" si="236"/>
        <v>-0.20746628118840649</v>
      </c>
      <c r="BK85" s="18">
        <f t="shared" si="237"/>
        <v>0.37594952763810863</v>
      </c>
      <c r="BL85" s="18">
        <f t="shared" si="238"/>
        <v>3.23734011866883</v>
      </c>
      <c r="BM85" s="18">
        <f t="shared" si="239"/>
        <v>3.4803968339803593</v>
      </c>
      <c r="BO85" t="str">
        <f t="shared" si="260"/>
        <v>22 Health professionals</v>
      </c>
      <c r="BP85" s="18">
        <f t="shared" si="240"/>
        <v>6.0259145175611817</v>
      </c>
      <c r="BQ85" s="18">
        <f t="shared" si="240"/>
        <v>-16.888562590867252</v>
      </c>
      <c r="BR85" s="18">
        <f t="shared" si="240"/>
        <v>1.7804553088426101</v>
      </c>
      <c r="BS85" s="18">
        <f t="shared" si="240"/>
        <v>-2.0297849315824124</v>
      </c>
      <c r="BT85" s="18">
        <f t="shared" si="241"/>
        <v>-1.8686644277639441</v>
      </c>
      <c r="BV85" s="18">
        <f t="shared" si="242"/>
        <v>-0.7758233058410835</v>
      </c>
      <c r="BW85" s="18">
        <f t="shared" si="243"/>
        <v>2.9090505431517144</v>
      </c>
      <c r="BX85" s="18">
        <f t="shared" si="244"/>
        <v>2.3997621173948547</v>
      </c>
      <c r="BZ85" t="str">
        <f t="shared" si="261"/>
        <v>22 Health professionals</v>
      </c>
      <c r="CA85" s="18">
        <f t="shared" si="245"/>
        <v>5.3134922663922612</v>
      </c>
      <c r="CB85" s="18">
        <f t="shared" si="245"/>
        <v>-23.534895571572314</v>
      </c>
      <c r="CC85" s="18">
        <f t="shared" si="245"/>
        <v>-2.4329520571244934</v>
      </c>
      <c r="CD85" s="18">
        <f t="shared" si="245"/>
        <v>-6.8704836434158478</v>
      </c>
      <c r="CE85" s="18">
        <f t="shared" si="246"/>
        <v>-6.6631184684759814</v>
      </c>
      <c r="CG85" s="18">
        <f t="shared" si="247"/>
        <v>-5.4141974066901017</v>
      </c>
      <c r="CH85" s="18">
        <f t="shared" si="248"/>
        <v>1.8726070070240519</v>
      </c>
      <c r="CI85" s="18">
        <f t="shared" si="249"/>
        <v>-1.8581052184749369</v>
      </c>
      <c r="CK85" t="str">
        <f t="shared" si="262"/>
        <v>22 Health professionals</v>
      </c>
      <c r="CL85" s="18">
        <f t="shared" si="250"/>
        <v>5.8386604771686113</v>
      </c>
      <c r="CM85" s="18">
        <f t="shared" si="250"/>
        <v>25.146956212069171</v>
      </c>
      <c r="CN85" s="18">
        <f t="shared" si="250"/>
        <v>-1.415472744799473</v>
      </c>
      <c r="CO85" s="18">
        <f t="shared" si="250"/>
        <v>1.7352997857266184</v>
      </c>
      <c r="CP85" s="18">
        <f t="shared" si="251"/>
        <v>2.0525352931044072</v>
      </c>
      <c r="CR85" s="18">
        <f t="shared" si="252"/>
        <v>0.67400952269958125</v>
      </c>
      <c r="CS85" s="18">
        <f t="shared" si="253"/>
        <v>2.5153994307111072</v>
      </c>
      <c r="CT85" s="18">
        <f t="shared" si="254"/>
        <v>2.9982882669961519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4.5911859306161151</v>
      </c>
      <c r="C86" s="18">
        <f t="shared" si="210"/>
        <v>3.6557628004439957</v>
      </c>
      <c r="D86" s="18">
        <f t="shared" si="210"/>
        <v>3.8755837022211415</v>
      </c>
      <c r="E86" s="18">
        <f t="shared" si="210"/>
        <v>2.6690255635231308</v>
      </c>
      <c r="F86" s="18">
        <f t="shared" si="211"/>
        <v>3.1061813195824683</v>
      </c>
      <c r="H86" s="18">
        <f t="shared" si="212"/>
        <v>3.0696463299264343</v>
      </c>
      <c r="I86" s="18">
        <f t="shared" si="213"/>
        <v>3.3619328790557068</v>
      </c>
      <c r="J86" s="18">
        <f t="shared" si="214"/>
        <v>5.4478520575416356</v>
      </c>
      <c r="L86" t="str">
        <f t="shared" si="255"/>
        <v>23 Teaching and other educational professionals</v>
      </c>
      <c r="M86" s="18">
        <f t="shared" si="215"/>
        <v>5.5980338941809205</v>
      </c>
      <c r="N86" s="18">
        <f t="shared" si="215"/>
        <v>4.6173227882416734</v>
      </c>
      <c r="O86" s="18">
        <f t="shared" si="215"/>
        <v>3.6209147389591578</v>
      </c>
      <c r="P86" s="18">
        <f t="shared" si="215"/>
        <v>2.556117553468451</v>
      </c>
      <c r="Q86" s="18">
        <f t="shared" si="216"/>
        <v>3.0157257777950308</v>
      </c>
      <c r="S86" s="18">
        <f t="shared" si="217"/>
        <v>2.9098286138958152</v>
      </c>
      <c r="T86" s="18">
        <f t="shared" si="218"/>
        <v>3.4044462044102275</v>
      </c>
      <c r="U86" s="18">
        <f t="shared" si="219"/>
        <v>5.3647544002974445</v>
      </c>
      <c r="W86" t="str">
        <f t="shared" si="256"/>
        <v>23 Teaching and other educational professionals</v>
      </c>
      <c r="X86" s="18">
        <f t="shared" si="220"/>
        <v>-6.6982762283601112</v>
      </c>
      <c r="Y86" s="18">
        <f t="shared" si="220"/>
        <v>12.602515583442919</v>
      </c>
      <c r="Z86" s="18">
        <f t="shared" si="220"/>
        <v>-3.1736428634061342</v>
      </c>
      <c r="AA86" s="18">
        <f t="shared" si="220"/>
        <v>-2.776243247428245</v>
      </c>
      <c r="AB86" s="18">
        <f t="shared" si="221"/>
        <v>-2.0053192195053082</v>
      </c>
      <c r="AD86" s="18">
        <f t="shared" si="222"/>
        <v>-2.9088906815836202</v>
      </c>
      <c r="AE86" s="18">
        <f t="shared" si="223"/>
        <v>2.4243978067275629</v>
      </c>
      <c r="AF86" s="18">
        <f t="shared" si="224"/>
        <v>0.48074062946950047</v>
      </c>
      <c r="AH86" t="str">
        <f t="shared" si="257"/>
        <v>23 Teaching and other educational professionals</v>
      </c>
      <c r="AI86" s="18">
        <f t="shared" si="225"/>
        <v>-16.546803220930283</v>
      </c>
      <c r="AJ86" s="18">
        <f t="shared" si="225"/>
        <v>-0.34463950928125264</v>
      </c>
      <c r="AK86" s="18">
        <f t="shared" si="225"/>
        <v>-8.1420585563888537</v>
      </c>
      <c r="AL86" s="18">
        <f t="shared" si="225"/>
        <v>0.41004979038996581</v>
      </c>
      <c r="AM86" s="18">
        <f t="shared" si="226"/>
        <v>-2.3907441167173582</v>
      </c>
      <c r="AO86" s="18">
        <f t="shared" si="227"/>
        <v>-2.525647756588012</v>
      </c>
      <c r="AP86" s="18">
        <f t="shared" si="228"/>
        <v>1.2467880453339797</v>
      </c>
      <c r="AQ86" s="18">
        <f t="shared" si="229"/>
        <v>-0.80679121513489438</v>
      </c>
      <c r="AS86" t="str">
        <f t="shared" si="258"/>
        <v>23 Teaching and other educational professionals</v>
      </c>
      <c r="AT86" s="18">
        <f t="shared" si="230"/>
        <v>-5.1040469238234243</v>
      </c>
      <c r="AU86" s="18">
        <f t="shared" si="230"/>
        <v>16.625979236434386</v>
      </c>
      <c r="AV86" s="18">
        <f t="shared" si="230"/>
        <v>-3.8077875411770989</v>
      </c>
      <c r="AW86" s="18">
        <f t="shared" si="230"/>
        <v>-1.2117493619962394</v>
      </c>
      <c r="AX86" s="18">
        <f t="shared" si="231"/>
        <v>-1.0087658286782708</v>
      </c>
      <c r="AZ86" s="18">
        <f t="shared" si="232"/>
        <v>-2.0847881526569134</v>
      </c>
      <c r="BA86" s="18">
        <f t="shared" si="233"/>
        <v>2.3000839476916779</v>
      </c>
      <c r="BB86" s="18">
        <f t="shared" si="234"/>
        <v>0.85100296889730753</v>
      </c>
      <c r="BD86" t="str">
        <f t="shared" si="259"/>
        <v>23 Teaching and other educational professionals</v>
      </c>
      <c r="BE86" s="18">
        <f t="shared" si="235"/>
        <v>0.49283755847118194</v>
      </c>
      <c r="BF86" s="18">
        <f t="shared" si="235"/>
        <v>8.561745444410306</v>
      </c>
      <c r="BG86" s="18">
        <f t="shared" si="235"/>
        <v>9.7132692381962649E-2</v>
      </c>
      <c r="BH86" s="18">
        <f t="shared" si="235"/>
        <v>0.29442050172674428</v>
      </c>
      <c r="BI86" s="18">
        <f t="shared" si="236"/>
        <v>0.73016516519872621</v>
      </c>
      <c r="BK86" s="18">
        <f t="shared" si="237"/>
        <v>0.22861473118216402</v>
      </c>
      <c r="BL86" s="18">
        <f t="shared" si="238"/>
        <v>2.5127721042262241</v>
      </c>
      <c r="BM86" s="18">
        <f t="shared" si="239"/>
        <v>2.6750860834172219</v>
      </c>
      <c r="BO86" t="str">
        <f t="shared" si="260"/>
        <v>23 Teaching and other educational professionals</v>
      </c>
      <c r="BP86" s="18">
        <f t="shared" si="240"/>
        <v>-0.40474924741246143</v>
      </c>
      <c r="BQ86" s="18">
        <f t="shared" si="240"/>
        <v>-8.8752064191307323</v>
      </c>
      <c r="BR86" s="18">
        <f t="shared" si="240"/>
        <v>-3.6629375772767592E-2</v>
      </c>
      <c r="BS86" s="18">
        <f t="shared" si="240"/>
        <v>-2.0164922311017186</v>
      </c>
      <c r="BT86" s="18">
        <f t="shared" si="241"/>
        <v>-1.8482205026585263</v>
      </c>
      <c r="BV86" s="18">
        <f t="shared" si="242"/>
        <v>-1.3609337404861588</v>
      </c>
      <c r="BW86" s="18">
        <f t="shared" si="243"/>
        <v>2.6819501986314664</v>
      </c>
      <c r="BX86" s="18">
        <f t="shared" si="244"/>
        <v>1.7725692950486094</v>
      </c>
      <c r="BZ86" t="str">
        <f t="shared" si="261"/>
        <v>23 Teaching and other educational professionals</v>
      </c>
      <c r="CA86" s="18">
        <f t="shared" si="245"/>
        <v>-1.1340118430789525</v>
      </c>
      <c r="CB86" s="18">
        <f t="shared" si="245"/>
        <v>1.9042017525806809</v>
      </c>
      <c r="CC86" s="18">
        <f t="shared" si="245"/>
        <v>-2.7308692903207921</v>
      </c>
      <c r="CD86" s="18">
        <f t="shared" si="245"/>
        <v>-4.738267581097988</v>
      </c>
      <c r="CE86" s="18">
        <f t="shared" si="246"/>
        <v>-3.710650873313337</v>
      </c>
      <c r="CG86" s="18">
        <f t="shared" si="247"/>
        <v>-4.0737806445443674</v>
      </c>
      <c r="CH86" s="18">
        <f t="shared" si="248"/>
        <v>2.0949352461328452</v>
      </c>
      <c r="CI86" s="18">
        <f t="shared" si="249"/>
        <v>-0.69515107034346935</v>
      </c>
      <c r="CK86" t="str">
        <f t="shared" si="262"/>
        <v>23 Teaching and other educational professionals</v>
      </c>
      <c r="CL86" s="18">
        <f t="shared" si="250"/>
        <v>1.5337167622852865</v>
      </c>
      <c r="CM86" s="18">
        <f t="shared" si="250"/>
        <v>43.461886224629318</v>
      </c>
      <c r="CN86" s="18">
        <f t="shared" si="250"/>
        <v>-4.5112136519406825</v>
      </c>
      <c r="CO86" s="18">
        <f t="shared" si="250"/>
        <v>-0.8607116654843483</v>
      </c>
      <c r="CP86" s="18">
        <f t="shared" si="251"/>
        <v>0.27317660810797229</v>
      </c>
      <c r="CR86" s="18">
        <f t="shared" si="252"/>
        <v>-2.0927942981246117</v>
      </c>
      <c r="CS86" s="18">
        <f t="shared" si="253"/>
        <v>2.0541151149555237</v>
      </c>
      <c r="CT86" s="18">
        <f t="shared" si="254"/>
        <v>0.54390902566867627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11.759856689708116</v>
      </c>
      <c r="C87" s="18">
        <f t="shared" si="210"/>
        <v>0.4722460791651617</v>
      </c>
      <c r="D87" s="18">
        <f t="shared" si="210"/>
        <v>7.2137282854182416</v>
      </c>
      <c r="E87" s="18">
        <f t="shared" si="210"/>
        <v>4.593001936766572</v>
      </c>
      <c r="F87" s="18">
        <f t="shared" si="211"/>
        <v>5.1405571233239966</v>
      </c>
      <c r="H87" s="18">
        <f t="shared" si="212"/>
        <v>5.4593810605730653</v>
      </c>
      <c r="I87" s="18">
        <f t="shared" si="213"/>
        <v>3.8693632406522571</v>
      </c>
      <c r="J87" s="18">
        <f t="shared" si="214"/>
        <v>7.5676360470920967</v>
      </c>
      <c r="L87" t="str">
        <f t="shared" si="255"/>
        <v>24 Business, media and public service professionals</v>
      </c>
      <c r="M87" s="18">
        <f t="shared" si="215"/>
        <v>12.588580698819429</v>
      </c>
      <c r="N87" s="18">
        <f t="shared" si="215"/>
        <v>-0.19298641417231366</v>
      </c>
      <c r="O87" s="18">
        <f t="shared" si="215"/>
        <v>5.4231316666012663</v>
      </c>
      <c r="P87" s="18">
        <f t="shared" si="215"/>
        <v>3.6093880846848059</v>
      </c>
      <c r="Q87" s="18">
        <f t="shared" si="216"/>
        <v>3.929654163177454</v>
      </c>
      <c r="S87" s="18">
        <f t="shared" si="217"/>
        <v>4.2104753424368146</v>
      </c>
      <c r="T87" s="18">
        <f t="shared" si="218"/>
        <v>3.5423542731918278</v>
      </c>
      <c r="U87" s="18">
        <f t="shared" si="219"/>
        <v>6.417332041931556</v>
      </c>
      <c r="W87" t="str">
        <f t="shared" si="256"/>
        <v>24 Business, media and public service professionals</v>
      </c>
      <c r="X87" s="18">
        <f t="shared" si="220"/>
        <v>2.7354291711866097</v>
      </c>
      <c r="Y87" s="18">
        <f t="shared" si="220"/>
        <v>17.259467745541546</v>
      </c>
      <c r="Z87" s="18">
        <f t="shared" si="220"/>
        <v>1.6638915470684745</v>
      </c>
      <c r="AA87" s="18">
        <f t="shared" si="220"/>
        <v>0.86317336376011689</v>
      </c>
      <c r="AB87" s="18">
        <f t="shared" si="221"/>
        <v>2.0690894274759231</v>
      </c>
      <c r="AD87" s="18">
        <f t="shared" si="222"/>
        <v>1.1293762315469857</v>
      </c>
      <c r="AE87" s="18">
        <f t="shared" si="223"/>
        <v>3.0994763733693587</v>
      </c>
      <c r="AF87" s="18">
        <f t="shared" si="224"/>
        <v>3.8570531062771307</v>
      </c>
      <c r="AH87" t="str">
        <f t="shared" si="257"/>
        <v>24 Business, media and public service professionals</v>
      </c>
      <c r="AI87" s="18">
        <f t="shared" si="225"/>
        <v>-1.4285043000439979</v>
      </c>
      <c r="AJ87" s="18">
        <f t="shared" si="225"/>
        <v>19.280178162166429</v>
      </c>
      <c r="AK87" s="18">
        <f t="shared" si="225"/>
        <v>-0.60120259561795564</v>
      </c>
      <c r="AL87" s="18">
        <f t="shared" si="225"/>
        <v>0.53433656822554632</v>
      </c>
      <c r="AM87" s="18">
        <f t="shared" si="226"/>
        <v>1.2543361807553</v>
      </c>
      <c r="AO87" s="18">
        <f t="shared" si="227"/>
        <v>0.1543893966771348</v>
      </c>
      <c r="AP87" s="18">
        <f t="shared" si="228"/>
        <v>2.1770310669491755</v>
      </c>
      <c r="AQ87" s="18">
        <f t="shared" si="229"/>
        <v>2.2915718168572852</v>
      </c>
      <c r="AS87" t="str">
        <f t="shared" si="258"/>
        <v>24 Business, media and public service professionals</v>
      </c>
      <c r="AT87" s="18">
        <f t="shared" si="230"/>
        <v>1.421614154064188</v>
      </c>
      <c r="AU87" s="18">
        <f t="shared" si="230"/>
        <v>17.350049509856703</v>
      </c>
      <c r="AV87" s="18">
        <f t="shared" si="230"/>
        <v>1.7133529471365483</v>
      </c>
      <c r="AW87" s="18">
        <f t="shared" si="230"/>
        <v>1.1834594567626144</v>
      </c>
      <c r="AX87" s="18">
        <f t="shared" si="231"/>
        <v>2.2920242999181939</v>
      </c>
      <c r="AZ87" s="18">
        <f t="shared" si="232"/>
        <v>1.3597831775417513</v>
      </c>
      <c r="BA87" s="18">
        <f t="shared" si="233"/>
        <v>2.9512176660666745</v>
      </c>
      <c r="BB87" s="18">
        <f t="shared" si="234"/>
        <v>3.8858126482212541</v>
      </c>
      <c r="BD87" t="str">
        <f t="shared" si="259"/>
        <v>24 Business, media and public service professionals</v>
      </c>
      <c r="BE87" s="18">
        <f t="shared" si="235"/>
        <v>7.2474755472675012</v>
      </c>
      <c r="BF87" s="18">
        <f t="shared" si="235"/>
        <v>10.173018045290272</v>
      </c>
      <c r="BG87" s="18">
        <f t="shared" si="235"/>
        <v>2.2246814296371653</v>
      </c>
      <c r="BH87" s="18">
        <f t="shared" si="235"/>
        <v>1.0150190219762489</v>
      </c>
      <c r="BI87" s="18">
        <f t="shared" si="236"/>
        <v>1.9429268793985655</v>
      </c>
      <c r="BK87" s="18">
        <f t="shared" si="237"/>
        <v>1.4166409146318948</v>
      </c>
      <c r="BL87" s="18">
        <f t="shared" si="238"/>
        <v>2.6702551658166485</v>
      </c>
      <c r="BM87" s="18">
        <f t="shared" si="239"/>
        <v>3.6805410149520768</v>
      </c>
      <c r="BO87" t="str">
        <f t="shared" si="260"/>
        <v>24 Business, media and public service professionals</v>
      </c>
      <c r="BP87" s="18">
        <f t="shared" si="240"/>
        <v>4.5246368000113169</v>
      </c>
      <c r="BQ87" s="18">
        <f t="shared" si="240"/>
        <v>-2.3575069085104761</v>
      </c>
      <c r="BR87" s="18">
        <f t="shared" si="240"/>
        <v>1.3048280648335187</v>
      </c>
      <c r="BS87" s="18">
        <f t="shared" si="240"/>
        <v>-0.93627875941091343</v>
      </c>
      <c r="BT87" s="18">
        <f t="shared" si="241"/>
        <v>-0.33136801951065831</v>
      </c>
      <c r="BV87" s="18">
        <f t="shared" si="242"/>
        <v>-0.19480676610106329</v>
      </c>
      <c r="BW87" s="18">
        <f t="shared" si="243"/>
        <v>2.4861167685924945</v>
      </c>
      <c r="BX87" s="18">
        <f t="shared" si="244"/>
        <v>2.3485680797688646</v>
      </c>
      <c r="BZ87" t="str">
        <f t="shared" si="261"/>
        <v>24 Business, media and public service professionals</v>
      </c>
      <c r="CA87" s="18">
        <f t="shared" si="245"/>
        <v>3.3302272532916843</v>
      </c>
      <c r="CB87" s="18">
        <f t="shared" si="245"/>
        <v>4.5723953098333769</v>
      </c>
      <c r="CC87" s="18">
        <f t="shared" si="245"/>
        <v>-1.6888230453822817</v>
      </c>
      <c r="CD87" s="18">
        <f t="shared" si="245"/>
        <v>-3.9736454625356132</v>
      </c>
      <c r="CE87" s="18">
        <f t="shared" si="246"/>
        <v>-2.7485697593517933</v>
      </c>
      <c r="CG87" s="18">
        <f t="shared" si="247"/>
        <v>-3.2179998744625626</v>
      </c>
      <c r="CH87" s="18">
        <f t="shared" si="248"/>
        <v>1.9017360755110513</v>
      </c>
      <c r="CI87" s="18">
        <f t="shared" si="249"/>
        <v>-0.42022975945049668</v>
      </c>
      <c r="CK87" t="str">
        <f t="shared" si="262"/>
        <v>24 Business, media and public service professionals</v>
      </c>
      <c r="CL87" s="18">
        <f t="shared" si="250"/>
        <v>3.2178549199427531</v>
      </c>
      <c r="CM87" s="18">
        <f t="shared" si="250"/>
        <v>20.545651370972507</v>
      </c>
      <c r="CN87" s="18">
        <f t="shared" si="250"/>
        <v>-5.2892955222310301</v>
      </c>
      <c r="CO87" s="18">
        <f t="shared" si="250"/>
        <v>-2.4548241529640302</v>
      </c>
      <c r="CP87" s="18">
        <f t="shared" si="251"/>
        <v>-2.0622093493071314</v>
      </c>
      <c r="CR87" s="18">
        <f t="shared" si="252"/>
        <v>-3.408950179211423</v>
      </c>
      <c r="CS87" s="18">
        <f t="shared" si="253"/>
        <v>1.5995606895106373</v>
      </c>
      <c r="CT87" s="18">
        <f t="shared" si="254"/>
        <v>-0.97655053135071723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12.578800790675349</v>
      </c>
      <c r="C88" s="18">
        <f t="shared" si="210"/>
        <v>-4.1807783236710865</v>
      </c>
      <c r="D88" s="18">
        <f t="shared" si="210"/>
        <v>3.8837284083521828</v>
      </c>
      <c r="E88" s="18">
        <f t="shared" si="210"/>
        <v>5.0757930427871134</v>
      </c>
      <c r="F88" s="18">
        <f t="shared" si="211"/>
        <v>4.1000804793536627</v>
      </c>
      <c r="H88" s="18">
        <f t="shared" si="212"/>
        <v>4.6769259835914845</v>
      </c>
      <c r="I88" s="18">
        <f t="shared" si="213"/>
        <v>3.3169602829632883</v>
      </c>
      <c r="J88" s="18">
        <f t="shared" si="214"/>
        <v>6.6222186177013587</v>
      </c>
      <c r="L88" t="str">
        <f t="shared" si="255"/>
        <v>31 Science, engineering and technology associate professionals</v>
      </c>
      <c r="M88" s="18">
        <f t="shared" si="215"/>
        <v>11.276026779327308</v>
      </c>
      <c r="N88" s="18">
        <f t="shared" si="215"/>
        <v>-3.6618063419997626</v>
      </c>
      <c r="O88" s="18">
        <f t="shared" si="215"/>
        <v>1.5902450553651359</v>
      </c>
      <c r="P88" s="18">
        <f t="shared" si="215"/>
        <v>3.689488858131651</v>
      </c>
      <c r="Q88" s="18">
        <f t="shared" si="216"/>
        <v>2.5564235227256038</v>
      </c>
      <c r="S88" s="18">
        <f t="shared" si="217"/>
        <v>2.9849648377735072</v>
      </c>
      <c r="T88" s="18">
        <f t="shared" si="218"/>
        <v>2.7636134374650068</v>
      </c>
      <c r="U88" s="18">
        <f t="shared" si="219"/>
        <v>4.9351340575158442</v>
      </c>
      <c r="W88" t="str">
        <f t="shared" si="256"/>
        <v>31 Science, engineering and technology associate professionals</v>
      </c>
      <c r="X88" s="18">
        <f t="shared" si="220"/>
        <v>3.0769209922136609</v>
      </c>
      <c r="Y88" s="18">
        <f t="shared" si="220"/>
        <v>10.784566762235404</v>
      </c>
      <c r="Z88" s="18">
        <f t="shared" si="220"/>
        <v>-1.7381051398909886</v>
      </c>
      <c r="AA88" s="18">
        <f t="shared" si="220"/>
        <v>1.0973281802168389</v>
      </c>
      <c r="AB88" s="18">
        <f t="shared" si="221"/>
        <v>0.77727418187736319</v>
      </c>
      <c r="AD88" s="18">
        <f t="shared" si="222"/>
        <v>0.14320741399616033</v>
      </c>
      <c r="AE88" s="18">
        <f t="shared" si="223"/>
        <v>2.3875415504474473</v>
      </c>
      <c r="AF88" s="18">
        <f t="shared" si="224"/>
        <v>2.4907694486136167</v>
      </c>
      <c r="AH88" t="str">
        <f t="shared" si="257"/>
        <v>31 Science, engineering and technology associate professionals</v>
      </c>
      <c r="AI88" s="18">
        <f t="shared" si="225"/>
        <v>4.4317408113652368</v>
      </c>
      <c r="AJ88" s="18">
        <f t="shared" si="225"/>
        <v>18.121260377293822</v>
      </c>
      <c r="AK88" s="18">
        <f t="shared" si="225"/>
        <v>-0.12801877735194589</v>
      </c>
      <c r="AL88" s="18">
        <f t="shared" si="225"/>
        <v>2.704401920412125</v>
      </c>
      <c r="AM88" s="18">
        <f t="shared" si="226"/>
        <v>2.70458004732268</v>
      </c>
      <c r="AO88" s="18">
        <f t="shared" si="227"/>
        <v>1.751446929269318</v>
      </c>
      <c r="AP88" s="18">
        <f t="shared" si="228"/>
        <v>2.7376244577251407</v>
      </c>
      <c r="AQ88" s="18">
        <f t="shared" si="229"/>
        <v>3.9847713913444105</v>
      </c>
      <c r="AS88" t="str">
        <f t="shared" si="258"/>
        <v>31 Science, engineering and technology associate professionals</v>
      </c>
      <c r="AT88" s="18">
        <f t="shared" si="230"/>
        <v>1.3271812801084693</v>
      </c>
      <c r="AU88" s="18">
        <f t="shared" si="230"/>
        <v>7.8070330742923799</v>
      </c>
      <c r="AV88" s="18">
        <f t="shared" si="230"/>
        <v>-3.8819268862586687</v>
      </c>
      <c r="AW88" s="18">
        <f t="shared" si="230"/>
        <v>-6.2798023935384251E-4</v>
      </c>
      <c r="AX88" s="18">
        <f t="shared" si="231"/>
        <v>-0.76489837372809566</v>
      </c>
      <c r="AZ88" s="18">
        <f t="shared" si="232"/>
        <v>-1.3115032420650929</v>
      </c>
      <c r="BA88" s="18">
        <f t="shared" si="233"/>
        <v>1.8209541896340831</v>
      </c>
      <c r="BB88" s="18">
        <f t="shared" si="234"/>
        <v>0.82531309434759059</v>
      </c>
      <c r="BD88" t="str">
        <f t="shared" si="259"/>
        <v>31 Science, engineering and technology associate professionals</v>
      </c>
      <c r="BE88" s="18">
        <f t="shared" si="235"/>
        <v>4.0865955129760989</v>
      </c>
      <c r="BF88" s="18">
        <f t="shared" si="235"/>
        <v>8.2740647784697039</v>
      </c>
      <c r="BG88" s="18">
        <f t="shared" si="235"/>
        <v>-4.3573555304896594</v>
      </c>
      <c r="BH88" s="18">
        <f t="shared" si="235"/>
        <v>-1.1814403490968184</v>
      </c>
      <c r="BI88" s="18">
        <f t="shared" si="236"/>
        <v>-1.6248359450222405</v>
      </c>
      <c r="BK88" s="18">
        <f t="shared" si="237"/>
        <v>-2.2516268228761405</v>
      </c>
      <c r="BL88" s="18">
        <f t="shared" si="238"/>
        <v>1.637008830235831</v>
      </c>
      <c r="BM88" s="18">
        <f t="shared" si="239"/>
        <v>-9.1138388873501786E-2</v>
      </c>
      <c r="BO88" t="str">
        <f t="shared" si="260"/>
        <v>31 Science, engineering and technology associate professionals</v>
      </c>
      <c r="BP88" s="18">
        <f t="shared" si="240"/>
        <v>5.4821071288777556</v>
      </c>
      <c r="BQ88" s="18">
        <f t="shared" si="240"/>
        <v>3.4268303092546581</v>
      </c>
      <c r="BR88" s="18">
        <f t="shared" si="240"/>
        <v>-2.745673331859011</v>
      </c>
      <c r="BS88" s="18">
        <f t="shared" si="240"/>
        <v>-0.54157709027947698</v>
      </c>
      <c r="BT88" s="18">
        <f t="shared" si="241"/>
        <v>-0.99386718274587782</v>
      </c>
      <c r="BV88" s="18">
        <f t="shared" si="242"/>
        <v>-1.281770874015975</v>
      </c>
      <c r="BW88" s="18">
        <f t="shared" si="243"/>
        <v>1.9245402555122526</v>
      </c>
      <c r="BX88" s="18">
        <f t="shared" si="244"/>
        <v>0.96572456848562638</v>
      </c>
      <c r="BZ88" t="str">
        <f t="shared" si="261"/>
        <v>31 Science, engineering and technology associate professionals</v>
      </c>
      <c r="CA88" s="18">
        <f t="shared" si="245"/>
        <v>3.6592365744350763</v>
      </c>
      <c r="CB88" s="18">
        <f t="shared" si="245"/>
        <v>15.668863355078621</v>
      </c>
      <c r="CC88" s="18">
        <f t="shared" si="245"/>
        <v>-6.0641202428286629</v>
      </c>
      <c r="CD88" s="18">
        <f t="shared" si="245"/>
        <v>-2.6888104540223834</v>
      </c>
      <c r="CE88" s="18">
        <f t="shared" si="246"/>
        <v>-2.7112522010712681</v>
      </c>
      <c r="CG88" s="18">
        <f t="shared" si="247"/>
        <v>-3.8271786769585647</v>
      </c>
      <c r="CH88" s="18">
        <f t="shared" si="248"/>
        <v>1.5074485174477736</v>
      </c>
      <c r="CI88" s="18">
        <f t="shared" si="249"/>
        <v>-1.4070116612136974</v>
      </c>
      <c r="CK88" t="str">
        <f t="shared" si="262"/>
        <v>31 Science, engineering and technology associate professionals</v>
      </c>
      <c r="CL88" s="18">
        <f t="shared" si="250"/>
        <v>6.8296845809504791</v>
      </c>
      <c r="CM88" s="18">
        <f t="shared" si="250"/>
        <v>32.687206958822479</v>
      </c>
      <c r="CN88" s="18">
        <f t="shared" si="250"/>
        <v>-4.4563957067133231</v>
      </c>
      <c r="CO88" s="18">
        <f t="shared" si="250"/>
        <v>1.6381965272913579</v>
      </c>
      <c r="CP88" s="18">
        <f t="shared" si="251"/>
        <v>1.3678922227801982</v>
      </c>
      <c r="CR88" s="18">
        <f t="shared" si="252"/>
        <v>-0.43534946466208257</v>
      </c>
      <c r="CS88" s="18">
        <f t="shared" si="253"/>
        <v>1.9336522356049546</v>
      </c>
      <c r="CT88" s="18">
        <f t="shared" si="254"/>
        <v>1.6032582572520715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10.94478762046689</v>
      </c>
      <c r="C89" s="18">
        <f t="shared" si="210"/>
        <v>-9.7751282340359893</v>
      </c>
      <c r="D89" s="18">
        <f t="shared" si="210"/>
        <v>7.3045246402228425</v>
      </c>
      <c r="E89" s="18">
        <f t="shared" si="210"/>
        <v>6.8371157536274429</v>
      </c>
      <c r="F89" s="18">
        <f t="shared" si="211"/>
        <v>5.8588995256734444</v>
      </c>
      <c r="H89" s="18">
        <f t="shared" si="212"/>
        <v>6.9926920555107408</v>
      </c>
      <c r="I89" s="18">
        <f t="shared" si="213"/>
        <v>4.7484624213884663</v>
      </c>
      <c r="J89" s="18">
        <f t="shared" si="214"/>
        <v>9.2342207130699183</v>
      </c>
      <c r="L89" t="str">
        <f t="shared" si="255"/>
        <v>32 Health and social care associate professionals</v>
      </c>
      <c r="M89" s="18">
        <f t="shared" si="215"/>
        <v>13.549264768101388</v>
      </c>
      <c r="N89" s="18">
        <f t="shared" si="215"/>
        <v>2.4993533699966708</v>
      </c>
      <c r="O89" s="18">
        <f t="shared" si="215"/>
        <v>5.5113780799584067</v>
      </c>
      <c r="P89" s="18">
        <f t="shared" si="215"/>
        <v>5.7719384850025479</v>
      </c>
      <c r="Q89" s="18">
        <f t="shared" si="216"/>
        <v>5.4830405875233801</v>
      </c>
      <c r="S89" s="18">
        <f t="shared" si="217"/>
        <v>5.6850136001156404</v>
      </c>
      <c r="T89" s="18">
        <f t="shared" si="218"/>
        <v>4.2237091986640607</v>
      </c>
      <c r="U89" s="18">
        <f t="shared" si="219"/>
        <v>7.9537749530798063</v>
      </c>
      <c r="W89" t="str">
        <f t="shared" si="256"/>
        <v>32 Health and social care associate professionals</v>
      </c>
      <c r="X89" s="18">
        <f t="shared" si="220"/>
        <v>4.2598469547491469</v>
      </c>
      <c r="Y89" s="18">
        <f t="shared" si="220"/>
        <v>11.79945119106749</v>
      </c>
      <c r="Z89" s="18">
        <f t="shared" si="220"/>
        <v>1.9312920744694484</v>
      </c>
      <c r="AA89" s="18">
        <f t="shared" si="220"/>
        <v>1.7482748546848059</v>
      </c>
      <c r="AB89" s="18">
        <f t="shared" si="221"/>
        <v>2.4066103925281634</v>
      </c>
      <c r="AD89" s="18">
        <f t="shared" si="222"/>
        <v>1.8092440535935506</v>
      </c>
      <c r="AE89" s="18">
        <f t="shared" si="223"/>
        <v>3.7967242088625675</v>
      </c>
      <c r="AF89" s="18">
        <f t="shared" si="224"/>
        <v>4.9273719109055092</v>
      </c>
      <c r="AH89" t="str">
        <f t="shared" si="257"/>
        <v>32 Health and social care associate professionals</v>
      </c>
      <c r="AI89" s="18">
        <f t="shared" si="225"/>
        <v>-2.6121685797757976</v>
      </c>
      <c r="AJ89" s="18">
        <f t="shared" si="225"/>
        <v>6.1619635447074161</v>
      </c>
      <c r="AK89" s="18">
        <f t="shared" si="225"/>
        <v>-5.4498715722187558</v>
      </c>
      <c r="AL89" s="18">
        <f t="shared" si="225"/>
        <v>-4.6435949159724377</v>
      </c>
      <c r="AM89" s="18">
        <f t="shared" si="226"/>
        <v>-4.2560940156490368</v>
      </c>
      <c r="AO89" s="18">
        <f t="shared" si="227"/>
        <v>-4.9131148678913439</v>
      </c>
      <c r="AP89" s="18">
        <f t="shared" si="228"/>
        <v>1.7904895485973293</v>
      </c>
      <c r="AQ89" s="18">
        <f t="shared" si="229"/>
        <v>-1.6876285146408043</v>
      </c>
      <c r="AS89" t="str">
        <f t="shared" si="258"/>
        <v>32 Health and social care associate professionals</v>
      </c>
      <c r="AT89" s="18">
        <f t="shared" si="230"/>
        <v>1.889128599725276</v>
      </c>
      <c r="AU89" s="18">
        <f t="shared" si="230"/>
        <v>17.043966181908687</v>
      </c>
      <c r="AV89" s="18">
        <f t="shared" si="230"/>
        <v>-1.0479573850245116</v>
      </c>
      <c r="AW89" s="18">
        <f t="shared" si="230"/>
        <v>0.99577693406167622</v>
      </c>
      <c r="AX89" s="18">
        <f t="shared" si="231"/>
        <v>1.2818351926176197</v>
      </c>
      <c r="AZ89" s="18">
        <f t="shared" si="232"/>
        <v>0.30988460730883016</v>
      </c>
      <c r="BA89" s="18">
        <f t="shared" si="233"/>
        <v>3.0197932750840373</v>
      </c>
      <c r="BB89" s="18">
        <f t="shared" si="234"/>
        <v>3.2256993722461047</v>
      </c>
      <c r="BD89" t="str">
        <f t="shared" si="259"/>
        <v>32 Health and social care associate professionals</v>
      </c>
      <c r="BE89" s="18">
        <f t="shared" si="235"/>
        <v>7.7086259449206329</v>
      </c>
      <c r="BF89" s="18">
        <f t="shared" si="235"/>
        <v>-4.8583498499463751</v>
      </c>
      <c r="BG89" s="18">
        <f t="shared" si="235"/>
        <v>0.80278542942930908</v>
      </c>
      <c r="BH89" s="18">
        <f t="shared" si="235"/>
        <v>0.30947101101366226</v>
      </c>
      <c r="BI89" s="18">
        <f t="shared" si="236"/>
        <v>0.13180538267014708</v>
      </c>
      <c r="BK89" s="18">
        <f t="shared" si="237"/>
        <v>0.47364031978691656</v>
      </c>
      <c r="BL89" s="18">
        <f t="shared" si="238"/>
        <v>3.1757064821693826</v>
      </c>
      <c r="BM89" s="18">
        <f t="shared" si="239"/>
        <v>3.4852183877840837</v>
      </c>
      <c r="BO89" t="str">
        <f t="shared" si="260"/>
        <v>32 Health and social care associate professionals</v>
      </c>
      <c r="BP89" s="18">
        <f t="shared" si="240"/>
        <v>4.7874812770717812</v>
      </c>
      <c r="BQ89" s="18">
        <f t="shared" si="240"/>
        <v>-17.214456060566587</v>
      </c>
      <c r="BR89" s="18">
        <f t="shared" si="240"/>
        <v>5.1306395670192018E-2</v>
      </c>
      <c r="BS89" s="18">
        <f t="shared" si="240"/>
        <v>-2.2715139043719912</v>
      </c>
      <c r="BT89" s="18">
        <f t="shared" si="241"/>
        <v>-2.5672406191199482</v>
      </c>
      <c r="BV89" s="18">
        <f t="shared" si="242"/>
        <v>-1.5032950675035628</v>
      </c>
      <c r="BW89" s="18">
        <f t="shared" si="243"/>
        <v>2.7929555084695412</v>
      </c>
      <c r="BX89" s="18">
        <f t="shared" si="244"/>
        <v>1.8082024347057857</v>
      </c>
      <c r="BZ89" t="str">
        <f t="shared" si="261"/>
        <v>32 Health and social care associate professionals</v>
      </c>
      <c r="CA89" s="18">
        <f t="shared" si="245"/>
        <v>0.19284963804500066</v>
      </c>
      <c r="CB89" s="18">
        <f t="shared" si="245"/>
        <v>-17.072746477633906</v>
      </c>
      <c r="CC89" s="18">
        <f t="shared" si="245"/>
        <v>-4.493601972769512</v>
      </c>
      <c r="CD89" s="18">
        <f t="shared" si="245"/>
        <v>-5.5512914282030534</v>
      </c>
      <c r="CE89" s="18">
        <f t="shared" si="246"/>
        <v>-5.9895263351099626</v>
      </c>
      <c r="CG89" s="18">
        <f t="shared" si="247"/>
        <v>-5.2000362156613411</v>
      </c>
      <c r="CH89" s="18">
        <f t="shared" si="248"/>
        <v>1.7955178109928749</v>
      </c>
      <c r="CI89" s="18">
        <f t="shared" si="249"/>
        <v>-1.8575975864740801</v>
      </c>
      <c r="CK89" t="str">
        <f t="shared" si="262"/>
        <v>32 Health and social care associate professionals</v>
      </c>
      <c r="CL89" s="18">
        <f t="shared" si="250"/>
        <v>2.4215929172556772</v>
      </c>
      <c r="CM89" s="18">
        <f t="shared" si="250"/>
        <v>16.087634488211023</v>
      </c>
      <c r="CN89" s="18">
        <f t="shared" si="250"/>
        <v>-5.4482987672118117</v>
      </c>
      <c r="CO89" s="18">
        <f t="shared" si="250"/>
        <v>-0.26136147724004077</v>
      </c>
      <c r="CP89" s="18">
        <f t="shared" si="251"/>
        <v>-0.97714562243218506</v>
      </c>
      <c r="CR89" s="18">
        <f t="shared" si="252"/>
        <v>-2.02120975884027</v>
      </c>
      <c r="CS89" s="18">
        <f t="shared" si="253"/>
        <v>1.8811244409634664</v>
      </c>
      <c r="CT89" s="18">
        <f t="shared" si="254"/>
        <v>0.3810420543650217</v>
      </c>
    </row>
    <row r="90" spans="1:98" x14ac:dyDescent="0.2">
      <c r="A90" t="str">
        <f t="shared" si="209"/>
        <v>33 Protective service occupations</v>
      </c>
      <c r="B90" s="18">
        <f t="shared" si="210"/>
        <v>10.745747661509576</v>
      </c>
      <c r="C90" s="18">
        <f t="shared" si="210"/>
        <v>-8.8721889339383289</v>
      </c>
      <c r="D90" s="18">
        <f t="shared" si="210"/>
        <v>10.06841299579737</v>
      </c>
      <c r="E90" s="18">
        <f t="shared" si="210"/>
        <v>6.3609852033341019</v>
      </c>
      <c r="F90" s="18">
        <f t="shared" si="211"/>
        <v>6.4723276560063381</v>
      </c>
      <c r="H90" s="18">
        <f t="shared" si="212"/>
        <v>7.5827073474638018</v>
      </c>
      <c r="I90" s="18">
        <f t="shared" si="213"/>
        <v>3.7921081795885048</v>
      </c>
      <c r="J90" s="18">
        <f t="shared" si="214"/>
        <v>9.1939099549747549</v>
      </c>
      <c r="L90" t="str">
        <f t="shared" si="255"/>
        <v>33 Protective service occupations</v>
      </c>
      <c r="M90" s="18">
        <f t="shared" si="215"/>
        <v>7.4535141500376323</v>
      </c>
      <c r="N90" s="18">
        <f t="shared" si="215"/>
        <v>-7.4737419850090419</v>
      </c>
      <c r="O90" s="18">
        <f t="shared" si="215"/>
        <v>9.1557120415445503</v>
      </c>
      <c r="P90" s="18">
        <f t="shared" si="215"/>
        <v>5.9220916898512721</v>
      </c>
      <c r="Q90" s="18">
        <f t="shared" si="216"/>
        <v>6.0224110032269573</v>
      </c>
      <c r="S90" s="18">
        <f t="shared" si="217"/>
        <v>6.9891789209190591</v>
      </c>
      <c r="T90" s="18">
        <f t="shared" si="218"/>
        <v>3.2094995711620555</v>
      </c>
      <c r="U90" s="18">
        <f t="shared" si="219"/>
        <v>8.4171981345449574</v>
      </c>
      <c r="W90" t="str">
        <f t="shared" si="256"/>
        <v>33 Protective service occupations</v>
      </c>
      <c r="X90" s="18">
        <f t="shared" si="220"/>
        <v>-0.72937484472606062</v>
      </c>
      <c r="Y90" s="18">
        <f t="shared" si="220"/>
        <v>18.149243807247561</v>
      </c>
      <c r="Z90" s="18">
        <f t="shared" si="220"/>
        <v>5.3980675792773658</v>
      </c>
      <c r="AA90" s="18">
        <f t="shared" si="220"/>
        <v>3.8859209405996076</v>
      </c>
      <c r="AB90" s="18">
        <f t="shared" si="221"/>
        <v>5.198626740937673</v>
      </c>
      <c r="AD90" s="18">
        <f t="shared" si="222"/>
        <v>4.3875437890009916</v>
      </c>
      <c r="AE90" s="18">
        <f t="shared" si="223"/>
        <v>3.2928972492212605</v>
      </c>
      <c r="AF90" s="18">
        <f t="shared" si="224"/>
        <v>6.3837138036877628</v>
      </c>
      <c r="AH90" t="str">
        <f t="shared" si="257"/>
        <v>33 Protective service occupations</v>
      </c>
      <c r="AI90" s="18">
        <f t="shared" si="225"/>
        <v>-1.0225179252447703</v>
      </c>
      <c r="AJ90" s="18">
        <f t="shared" si="225"/>
        <v>17.309139868426637</v>
      </c>
      <c r="AK90" s="18">
        <f t="shared" si="225"/>
        <v>5.3118334132405076</v>
      </c>
      <c r="AL90" s="18">
        <f t="shared" si="225"/>
        <v>3.73413986297082</v>
      </c>
      <c r="AM90" s="18">
        <f t="shared" si="226"/>
        <v>5.0288055147386546</v>
      </c>
      <c r="AO90" s="18">
        <f t="shared" si="227"/>
        <v>4.2573938859662208</v>
      </c>
      <c r="AP90" s="18">
        <f t="shared" si="228"/>
        <v>2.9546561163689367</v>
      </c>
      <c r="AQ90" s="18">
        <f t="shared" si="229"/>
        <v>6.0591125548165703</v>
      </c>
      <c r="AS90" t="str">
        <f t="shared" si="258"/>
        <v>33 Protective service occupations</v>
      </c>
      <c r="AT90" s="18">
        <f t="shared" si="230"/>
        <v>-3.7141788770834072</v>
      </c>
      <c r="AU90" s="18">
        <f t="shared" si="230"/>
        <v>15.494272125817554</v>
      </c>
      <c r="AV90" s="18">
        <f t="shared" si="230"/>
        <v>2.5985167550293786</v>
      </c>
      <c r="AW90" s="18">
        <f t="shared" si="230"/>
        <v>2.1245339918914086</v>
      </c>
      <c r="AX90" s="18">
        <f t="shared" si="231"/>
        <v>3.0618469236512791</v>
      </c>
      <c r="AZ90" s="18">
        <f t="shared" si="232"/>
        <v>2.2822844457069502</v>
      </c>
      <c r="BA90" s="18">
        <f t="shared" si="233"/>
        <v>2.6244577383376821</v>
      </c>
      <c r="BB90" s="18">
        <f t="shared" si="234"/>
        <v>4.2899119277110431</v>
      </c>
      <c r="BD90" t="str">
        <f t="shared" si="259"/>
        <v>33 Protective service occupations</v>
      </c>
      <c r="BE90" s="18">
        <f t="shared" si="235"/>
        <v>-0.91756807135846552</v>
      </c>
      <c r="BF90" s="18">
        <f t="shared" si="235"/>
        <v>4.8542695161445604</v>
      </c>
      <c r="BG90" s="18">
        <f t="shared" si="235"/>
        <v>3.0381592997617224</v>
      </c>
      <c r="BH90" s="18">
        <f t="shared" si="235"/>
        <v>0.48333671375111464</v>
      </c>
      <c r="BI90" s="18">
        <f t="shared" si="236"/>
        <v>1.5447129286668693</v>
      </c>
      <c r="BK90" s="18">
        <f t="shared" si="237"/>
        <v>1.3278270249215351</v>
      </c>
      <c r="BL90" s="18">
        <f t="shared" si="238"/>
        <v>1.7767899385690678</v>
      </c>
      <c r="BM90" s="18">
        <f t="shared" si="239"/>
        <v>2.8359402599509087</v>
      </c>
      <c r="BO90" t="str">
        <f t="shared" si="260"/>
        <v>33 Protective service occupations</v>
      </c>
      <c r="BP90" s="18">
        <f t="shared" si="240"/>
        <v>0.269852842568441</v>
      </c>
      <c r="BQ90" s="18">
        <f t="shared" si="240"/>
        <v>-3.1975769233872353</v>
      </c>
      <c r="BR90" s="18">
        <f t="shared" si="240"/>
        <v>3.3962502927725735</v>
      </c>
      <c r="BS90" s="18">
        <f t="shared" si="240"/>
        <v>-0.95370252793443022</v>
      </c>
      <c r="BT90" s="18">
        <f t="shared" si="241"/>
        <v>0.2419576029042414</v>
      </c>
      <c r="BV90" s="18">
        <f t="shared" si="242"/>
        <v>0.47555798689982165</v>
      </c>
      <c r="BW90" s="18">
        <f t="shared" si="243"/>
        <v>2.0376367120333194</v>
      </c>
      <c r="BX90" s="18">
        <f t="shared" si="244"/>
        <v>2.3992682146820599</v>
      </c>
      <c r="BZ90" t="str">
        <f t="shared" si="261"/>
        <v>33 Protective service occupations</v>
      </c>
      <c r="CA90" s="18">
        <f t="shared" si="245"/>
        <v>-2.0410994725022058</v>
      </c>
      <c r="CB90" s="18">
        <f t="shared" si="245"/>
        <v>2.0167459635787033</v>
      </c>
      <c r="CC90" s="18">
        <f t="shared" si="245"/>
        <v>0.51327525207751634</v>
      </c>
      <c r="CD90" s="18">
        <f t="shared" si="245"/>
        <v>-4.4055564697988441</v>
      </c>
      <c r="CE90" s="18">
        <f t="shared" si="246"/>
        <v>-2.499421426980053</v>
      </c>
      <c r="CG90" s="18">
        <f t="shared" si="247"/>
        <v>-2.7932907317090971</v>
      </c>
      <c r="CH90" s="18">
        <f t="shared" si="248"/>
        <v>1.8484503222824245</v>
      </c>
      <c r="CI90" s="18">
        <f t="shared" si="249"/>
        <v>-0.20298320496320299</v>
      </c>
      <c r="CK90" t="str">
        <f t="shared" si="262"/>
        <v>33 Protective service occupations</v>
      </c>
      <c r="CL90" s="18">
        <f t="shared" si="250"/>
        <v>-6.2271557623225888</v>
      </c>
      <c r="CM90" s="18">
        <f t="shared" si="250"/>
        <v>12.579067452280945</v>
      </c>
      <c r="CN90" s="18">
        <f t="shared" si="250"/>
        <v>-4.4956899815147944</v>
      </c>
      <c r="CO90" s="18">
        <f t="shared" si="250"/>
        <v>-1.4689998833027129</v>
      </c>
      <c r="CP90" s="18">
        <f t="shared" si="251"/>
        <v>-1.6087816481517137</v>
      </c>
      <c r="CR90" s="18">
        <f t="shared" si="252"/>
        <v>-2.4884070528499502</v>
      </c>
      <c r="CS90" s="18">
        <f t="shared" si="253"/>
        <v>1.143166381280003</v>
      </c>
      <c r="CT90" s="18">
        <f t="shared" si="254"/>
        <v>-0.91545267447668</v>
      </c>
    </row>
    <row r="91" spans="1:98" x14ac:dyDescent="0.2">
      <c r="A91" t="str">
        <f t="shared" si="209"/>
        <v>34 Culture, media and sports occupations</v>
      </c>
      <c r="B91" s="18">
        <f t="shared" si="210"/>
        <v>11.22181653696661</v>
      </c>
      <c r="C91" s="18">
        <f t="shared" si="210"/>
        <v>2.1564024008390081</v>
      </c>
      <c r="D91" s="18">
        <f t="shared" si="210"/>
        <v>3.7708865165399619</v>
      </c>
      <c r="E91" s="18">
        <f t="shared" si="210"/>
        <v>3.7723792076192364</v>
      </c>
      <c r="F91" s="18">
        <f t="shared" si="211"/>
        <v>3.670169904405296</v>
      </c>
      <c r="H91" s="18">
        <f t="shared" si="212"/>
        <v>3.7718816415404088</v>
      </c>
      <c r="I91" s="18">
        <f t="shared" si="213"/>
        <v>3.5085913461422535</v>
      </c>
      <c r="J91" s="18">
        <f t="shared" si="214"/>
        <v>6.068886663359474</v>
      </c>
      <c r="L91" t="str">
        <f t="shared" si="255"/>
        <v>34 Culture, media and sports occupations</v>
      </c>
      <c r="M91" s="18">
        <f t="shared" si="215"/>
        <v>9.5064994381147905</v>
      </c>
      <c r="N91" s="18">
        <f t="shared" si="215"/>
        <v>-0.35881418598109338</v>
      </c>
      <c r="O91" s="18">
        <f t="shared" si="215"/>
        <v>1.7590238221157684</v>
      </c>
      <c r="P91" s="18">
        <f t="shared" si="215"/>
        <v>3.3643743450491925</v>
      </c>
      <c r="Q91" s="18">
        <f t="shared" si="216"/>
        <v>2.6244332924900249</v>
      </c>
      <c r="S91" s="18">
        <f t="shared" si="217"/>
        <v>2.8264630535347335</v>
      </c>
      <c r="T91" s="18">
        <f t="shared" si="218"/>
        <v>3.1840079713457703</v>
      </c>
      <c r="U91" s="18">
        <f t="shared" si="219"/>
        <v>5.1347125321267617</v>
      </c>
      <c r="W91" t="str">
        <f t="shared" si="256"/>
        <v>34 Culture, media and sports occupations</v>
      </c>
      <c r="X91" s="18">
        <f t="shared" si="220"/>
        <v>1.0241465233629121E-2</v>
      </c>
      <c r="Y91" s="18">
        <f t="shared" si="220"/>
        <v>4.5239508325903177</v>
      </c>
      <c r="Z91" s="18">
        <f t="shared" si="220"/>
        <v>-1.3682314983927135</v>
      </c>
      <c r="AA91" s="18">
        <f t="shared" si="220"/>
        <v>1.0071167616293231</v>
      </c>
      <c r="AB91" s="18">
        <f t="shared" si="221"/>
        <v>0.47343005999322951</v>
      </c>
      <c r="AD91" s="18">
        <f t="shared" si="222"/>
        <v>0.20904493481495035</v>
      </c>
      <c r="AE91" s="18">
        <f t="shared" si="223"/>
        <v>2.6218575862203997</v>
      </c>
      <c r="AF91" s="18">
        <f t="shared" si="224"/>
        <v>2.768045607884817</v>
      </c>
      <c r="AH91" t="str">
        <f t="shared" si="257"/>
        <v>34 Culture, media and sports occupations</v>
      </c>
      <c r="AI91" s="18">
        <f t="shared" si="225"/>
        <v>-3.2619185079563962</v>
      </c>
      <c r="AJ91" s="18">
        <f t="shared" si="225"/>
        <v>19.790368294575387</v>
      </c>
      <c r="AK91" s="18">
        <f t="shared" si="225"/>
        <v>-0.43481357820300826</v>
      </c>
      <c r="AL91" s="18">
        <f t="shared" si="225"/>
        <v>2.8395904505061242</v>
      </c>
      <c r="AM91" s="18">
        <f t="shared" si="226"/>
        <v>2.7803701822462834</v>
      </c>
      <c r="AO91" s="18">
        <f t="shared" si="227"/>
        <v>1.7363289946111582</v>
      </c>
      <c r="AP91" s="18">
        <f t="shared" si="228"/>
        <v>3.0013188195001428</v>
      </c>
      <c r="AQ91" s="18">
        <f t="shared" si="229"/>
        <v>4.1973146471887102</v>
      </c>
      <c r="AS91" t="str">
        <f t="shared" si="258"/>
        <v>34 Culture, media and sports occupations</v>
      </c>
      <c r="AT91" s="18">
        <f t="shared" si="230"/>
        <v>-1.2083709563162959</v>
      </c>
      <c r="AU91" s="18">
        <f t="shared" si="230"/>
        <v>3.1711942036466656</v>
      </c>
      <c r="AV91" s="18">
        <f t="shared" si="230"/>
        <v>-2.8304260072832932</v>
      </c>
      <c r="AW91" s="18">
        <f t="shared" si="230"/>
        <v>0.4637091055464726</v>
      </c>
      <c r="AX91" s="18">
        <f t="shared" si="231"/>
        <v>-0.41214528165713915</v>
      </c>
      <c r="AZ91" s="18">
        <f t="shared" si="232"/>
        <v>-0.64656082694840578</v>
      </c>
      <c r="BA91" s="18">
        <f t="shared" si="233"/>
        <v>2.3604673702488199</v>
      </c>
      <c r="BB91" s="18">
        <f t="shared" si="234"/>
        <v>1.9004005073226526</v>
      </c>
      <c r="BD91" t="str">
        <f t="shared" si="259"/>
        <v>34 Culture, media and sports occupations</v>
      </c>
      <c r="BE91" s="18">
        <f t="shared" si="235"/>
        <v>1.558419429423874</v>
      </c>
      <c r="BF91" s="18">
        <f t="shared" si="235"/>
        <v>2.6401646357680608</v>
      </c>
      <c r="BG91" s="18">
        <f t="shared" si="235"/>
        <v>-1.6906037613658942</v>
      </c>
      <c r="BH91" s="18">
        <f t="shared" si="235"/>
        <v>1.1141426103465468</v>
      </c>
      <c r="BI91" s="18">
        <f t="shared" si="236"/>
        <v>0.32304839369223792</v>
      </c>
      <c r="BK91" s="18">
        <f t="shared" si="237"/>
        <v>0.17044706829485445</v>
      </c>
      <c r="BL91" s="18">
        <f t="shared" si="238"/>
        <v>2.1761010222172805</v>
      </c>
      <c r="BM91" s="18">
        <f t="shared" si="239"/>
        <v>2.3026096369795912</v>
      </c>
      <c r="BO91" t="str">
        <f t="shared" si="260"/>
        <v>34 Culture, media and sports occupations</v>
      </c>
      <c r="BP91" s="18">
        <f t="shared" si="240"/>
        <v>-0.24939138049415721</v>
      </c>
      <c r="BQ91" s="18">
        <f t="shared" si="240"/>
        <v>-10.723097378102931</v>
      </c>
      <c r="BR91" s="18">
        <f t="shared" si="240"/>
        <v>-3.2865808279453512</v>
      </c>
      <c r="BS91" s="18">
        <f t="shared" si="240"/>
        <v>-2.5251331951380629</v>
      </c>
      <c r="BT91" s="18">
        <f t="shared" si="241"/>
        <v>-3.2961629285256477</v>
      </c>
      <c r="BV91" s="18">
        <f t="shared" si="242"/>
        <v>-2.7796128699874356</v>
      </c>
      <c r="BW91" s="18">
        <f t="shared" si="243"/>
        <v>1.7820856801800788</v>
      </c>
      <c r="BX91" s="18">
        <f t="shared" si="244"/>
        <v>-0.28177900834402969</v>
      </c>
      <c r="BZ91" t="str">
        <f t="shared" si="261"/>
        <v>34 Culture, media and sports occupations</v>
      </c>
      <c r="CA91" s="18">
        <f t="shared" si="245"/>
        <v>-2.7223729990942025</v>
      </c>
      <c r="CB91" s="18">
        <f t="shared" si="245"/>
        <v>-1.8179273193226764</v>
      </c>
      <c r="CC91" s="18">
        <f t="shared" si="245"/>
        <v>-6.6315926914744079</v>
      </c>
      <c r="CD91" s="18">
        <f t="shared" si="245"/>
        <v>-5.4704047088507179</v>
      </c>
      <c r="CE91" s="18">
        <f t="shared" si="246"/>
        <v>-5.6114377370299673</v>
      </c>
      <c r="CG91" s="18">
        <f t="shared" si="247"/>
        <v>-5.8590631489219058</v>
      </c>
      <c r="CH91" s="18">
        <f t="shared" si="248"/>
        <v>1.3739214376019326</v>
      </c>
      <c r="CI91" s="18">
        <f t="shared" si="249"/>
        <v>-3.0187801529165337</v>
      </c>
      <c r="CK91" t="str">
        <f t="shared" si="262"/>
        <v>34 Culture, media and sports occupations</v>
      </c>
      <c r="CL91" s="18">
        <f t="shared" si="250"/>
        <v>0.33948608009206627</v>
      </c>
      <c r="CM91" s="18">
        <f t="shared" si="250"/>
        <v>7.53574594461206</v>
      </c>
      <c r="CN91" s="18">
        <f t="shared" si="250"/>
        <v>-8.9592807422179455</v>
      </c>
      <c r="CO91" s="18">
        <f t="shared" si="250"/>
        <v>-2.3396056287058764</v>
      </c>
      <c r="CP91" s="18">
        <f t="shared" si="251"/>
        <v>-3.8814414217133719</v>
      </c>
      <c r="CR91" s="18">
        <f t="shared" si="252"/>
        <v>-4.5979861131182354</v>
      </c>
      <c r="CS91" s="18">
        <f t="shared" si="253"/>
        <v>1.3818833157777322</v>
      </c>
      <c r="CT91" s="18">
        <f t="shared" si="254"/>
        <v>-2.146575390355232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9.7945541384736767</v>
      </c>
      <c r="C92" s="18">
        <f t="shared" si="210"/>
        <v>-7.4073232405206246</v>
      </c>
      <c r="D92" s="18">
        <f t="shared" si="210"/>
        <v>4.8298859309103159</v>
      </c>
      <c r="E92" s="18">
        <f t="shared" si="210"/>
        <v>4.8181613960687431</v>
      </c>
      <c r="F92" s="18">
        <f t="shared" si="211"/>
        <v>4.0124853358525892</v>
      </c>
      <c r="H92" s="18">
        <f t="shared" si="212"/>
        <v>4.822069428640674</v>
      </c>
      <c r="I92" s="18">
        <f t="shared" si="213"/>
        <v>3.5171115778874551</v>
      </c>
      <c r="J92" s="18">
        <f t="shared" si="214"/>
        <v>6.8622111424636589</v>
      </c>
      <c r="L92" t="str">
        <f t="shared" si="255"/>
        <v>35 Business and public service associate professionals</v>
      </c>
      <c r="M92" s="18">
        <f t="shared" si="215"/>
        <v>9.5434625077857937</v>
      </c>
      <c r="N92" s="18">
        <f t="shared" si="215"/>
        <v>-2.6015321137344616</v>
      </c>
      <c r="O92" s="18">
        <f t="shared" si="215"/>
        <v>3.843711737262856</v>
      </c>
      <c r="P92" s="18">
        <f t="shared" si="215"/>
        <v>3.9943955161221067</v>
      </c>
      <c r="Q92" s="18">
        <f t="shared" si="216"/>
        <v>3.522447358361358</v>
      </c>
      <c r="S92" s="18">
        <f t="shared" si="217"/>
        <v>3.9441433108602153</v>
      </c>
      <c r="T92" s="18">
        <f t="shared" si="218"/>
        <v>3.3987293609730296</v>
      </c>
      <c r="U92" s="18">
        <f t="shared" si="219"/>
        <v>6.1195301501387744</v>
      </c>
      <c r="W92" t="str">
        <f t="shared" si="256"/>
        <v>35 Business and public service associate professionals</v>
      </c>
      <c r="X92" s="18">
        <f t="shared" si="220"/>
        <v>0.34550761482838865</v>
      </c>
      <c r="Y92" s="18">
        <f t="shared" si="220"/>
        <v>10.890441881432578</v>
      </c>
      <c r="Z92" s="18">
        <f t="shared" si="220"/>
        <v>-0.64883789332242925</v>
      </c>
      <c r="AA92" s="18">
        <f t="shared" si="220"/>
        <v>0.59248760709076365</v>
      </c>
      <c r="AB92" s="18">
        <f t="shared" si="221"/>
        <v>0.81517238466131126</v>
      </c>
      <c r="AD92" s="18">
        <f t="shared" si="222"/>
        <v>0.17699866036593459</v>
      </c>
      <c r="AE92" s="18">
        <f t="shared" si="223"/>
        <v>2.7916605035450903</v>
      </c>
      <c r="AF92" s="18">
        <f t="shared" si="224"/>
        <v>2.9125447685374395</v>
      </c>
      <c r="AH92" t="str">
        <f t="shared" si="257"/>
        <v>35 Business and public service associate professionals</v>
      </c>
      <c r="AI92" s="18">
        <f t="shared" si="225"/>
        <v>0.49768338090132591</v>
      </c>
      <c r="AJ92" s="18">
        <f t="shared" si="225"/>
        <v>15.810689505527687</v>
      </c>
      <c r="AK92" s="18">
        <f t="shared" si="225"/>
        <v>-0.44336080112316045</v>
      </c>
      <c r="AL92" s="18">
        <f t="shared" si="225"/>
        <v>1.0618650591166512</v>
      </c>
      <c r="AM92" s="18">
        <f t="shared" si="226"/>
        <v>1.4491247385886696</v>
      </c>
      <c r="AO92" s="18">
        <f t="shared" si="227"/>
        <v>0.55761128817282124</v>
      </c>
      <c r="AP92" s="18">
        <f t="shared" si="228"/>
        <v>2.7581223721612647</v>
      </c>
      <c r="AQ92" s="18">
        <f t="shared" si="229"/>
        <v>3.1440294919244716</v>
      </c>
      <c r="AS92" t="str">
        <f t="shared" si="258"/>
        <v>35 Business and public service associate professionals</v>
      </c>
      <c r="AT92" s="18">
        <f t="shared" si="230"/>
        <v>-8.4109567416745801E-2</v>
      </c>
      <c r="AU92" s="18">
        <f t="shared" si="230"/>
        <v>11.14995207095868</v>
      </c>
      <c r="AV92" s="18">
        <f t="shared" si="230"/>
        <v>-0.76706372673215339</v>
      </c>
      <c r="AW92" s="18">
        <f t="shared" si="230"/>
        <v>0.96680905924868554</v>
      </c>
      <c r="AX92" s="18">
        <f t="shared" si="231"/>
        <v>1.0266436944171398</v>
      </c>
      <c r="AZ92" s="18">
        <f t="shared" si="232"/>
        <v>0.3855111706232428</v>
      </c>
      <c r="BA92" s="18">
        <f t="shared" si="233"/>
        <v>2.6404116483975448</v>
      </c>
      <c r="BB92" s="18">
        <f t="shared" si="234"/>
        <v>2.9103863638993532</v>
      </c>
      <c r="BD92" t="str">
        <f t="shared" si="259"/>
        <v>35 Business and public service associate professionals</v>
      </c>
      <c r="BE92" s="18">
        <f t="shared" si="235"/>
        <v>3.4919418705183558</v>
      </c>
      <c r="BF92" s="18">
        <f t="shared" si="235"/>
        <v>0.96707848625918746</v>
      </c>
      <c r="BG92" s="18">
        <f t="shared" si="235"/>
        <v>-1.2613801444566142</v>
      </c>
      <c r="BH92" s="18">
        <f t="shared" si="235"/>
        <v>-0.14763025729727097</v>
      </c>
      <c r="BI92" s="18">
        <f t="shared" si="236"/>
        <v>-0.42795518677980482</v>
      </c>
      <c r="BK92" s="18">
        <f t="shared" si="237"/>
        <v>-0.52026914015271819</v>
      </c>
      <c r="BL92" s="18">
        <f t="shared" si="238"/>
        <v>2.2414199525417011</v>
      </c>
      <c r="BM92" s="18">
        <f t="shared" si="239"/>
        <v>1.8639401635230479</v>
      </c>
      <c r="BO92" t="str">
        <f t="shared" si="260"/>
        <v>35 Business and public service associate professionals</v>
      </c>
      <c r="BP92" s="18">
        <f t="shared" si="240"/>
        <v>2.0675641216602481</v>
      </c>
      <c r="BQ92" s="18">
        <f t="shared" si="240"/>
        <v>-7.610092537401913</v>
      </c>
      <c r="BR92" s="18">
        <f t="shared" si="240"/>
        <v>-1.5726649682306637</v>
      </c>
      <c r="BS92" s="18">
        <f t="shared" si="240"/>
        <v>-1.7654125408715582</v>
      </c>
      <c r="BT92" s="18">
        <f t="shared" si="241"/>
        <v>-2.0813394969986132</v>
      </c>
      <c r="BV92" s="18">
        <f t="shared" si="242"/>
        <v>-1.7012053256820425</v>
      </c>
      <c r="BW92" s="18">
        <f t="shared" si="243"/>
        <v>2.10535996411223</v>
      </c>
      <c r="BX92" s="18">
        <f t="shared" si="244"/>
        <v>0.8770535463595408</v>
      </c>
      <c r="BZ92" t="str">
        <f t="shared" si="261"/>
        <v>35 Business and public service associate professionals</v>
      </c>
      <c r="CA92" s="18">
        <f t="shared" si="245"/>
        <v>0.37031089955563701</v>
      </c>
      <c r="CB92" s="18">
        <f t="shared" si="245"/>
        <v>-1.9443215660477686</v>
      </c>
      <c r="CC92" s="18">
        <f t="shared" si="245"/>
        <v>-5.032795520178091</v>
      </c>
      <c r="CD92" s="18">
        <f t="shared" si="245"/>
        <v>-4.6506855510761724</v>
      </c>
      <c r="CE92" s="18">
        <f t="shared" si="246"/>
        <v>-4.6035314568065981</v>
      </c>
      <c r="CG92" s="18">
        <f t="shared" si="247"/>
        <v>-4.7782260646016095</v>
      </c>
      <c r="CH92" s="18">
        <f t="shared" si="248"/>
        <v>1.5383690047269472</v>
      </c>
      <c r="CI92" s="18">
        <f t="shared" si="249"/>
        <v>-2.0128116488436598</v>
      </c>
      <c r="CK92" t="str">
        <f t="shared" si="262"/>
        <v>35 Business and public service associate professionals</v>
      </c>
      <c r="CL92" s="18">
        <f t="shared" si="250"/>
        <v>-0.25269786562488461</v>
      </c>
      <c r="CM92" s="18">
        <f t="shared" si="250"/>
        <v>15.677712895644881</v>
      </c>
      <c r="CN92" s="18">
        <f t="shared" si="250"/>
        <v>-7.8650813922934715</v>
      </c>
      <c r="CO92" s="18">
        <f t="shared" si="250"/>
        <v>-0.46458819004925322</v>
      </c>
      <c r="CP92" s="18">
        <f t="shared" si="251"/>
        <v>-1.9219783546372216</v>
      </c>
      <c r="CR92" s="18">
        <f t="shared" si="252"/>
        <v>-2.9952135544995873</v>
      </c>
      <c r="CS92" s="18">
        <f t="shared" si="253"/>
        <v>1.4023245783377325</v>
      </c>
      <c r="CT92" s="18">
        <f t="shared" si="254"/>
        <v>-0.95434981299592492</v>
      </c>
    </row>
    <row r="93" spans="1:98" x14ac:dyDescent="0.2">
      <c r="A93" t="str">
        <f t="shared" si="209"/>
        <v>41 Administrative occupations</v>
      </c>
      <c r="B93" s="18">
        <f t="shared" si="210"/>
        <v>7.3637242917419909</v>
      </c>
      <c r="C93" s="18">
        <f t="shared" si="210"/>
        <v>6.1152548462031442</v>
      </c>
      <c r="D93" s="18">
        <f t="shared" si="210"/>
        <v>4.9209909766507298</v>
      </c>
      <c r="E93" s="18">
        <f t="shared" si="210"/>
        <v>5.2777468536488792</v>
      </c>
      <c r="F93" s="18">
        <f t="shared" si="211"/>
        <v>5.2182252914603877</v>
      </c>
      <c r="H93" s="18">
        <f t="shared" si="212"/>
        <v>5.15869364756536</v>
      </c>
      <c r="I93" s="18">
        <f t="shared" si="213"/>
        <v>3.8124676397765844</v>
      </c>
      <c r="J93" s="18">
        <f t="shared" si="214"/>
        <v>7.3050486823985183</v>
      </c>
      <c r="L93" t="str">
        <f t="shared" si="255"/>
        <v>41 Administrative occupations</v>
      </c>
      <c r="M93" s="18">
        <f t="shared" si="215"/>
        <v>8.8184456319606586</v>
      </c>
      <c r="N93" s="18">
        <f t="shared" si="215"/>
        <v>8.1218099694596155</v>
      </c>
      <c r="O93" s="18">
        <f t="shared" si="215"/>
        <v>4.0358670027096588</v>
      </c>
      <c r="P93" s="18">
        <f t="shared" si="215"/>
        <v>4.0101785632610021</v>
      </c>
      <c r="Q93" s="18">
        <f t="shared" si="216"/>
        <v>4.2705582755082849</v>
      </c>
      <c r="S93" s="18">
        <f t="shared" si="217"/>
        <v>4.0187406715592511</v>
      </c>
      <c r="T93" s="18">
        <f t="shared" si="218"/>
        <v>3.6007263830745151</v>
      </c>
      <c r="U93" s="18">
        <f t="shared" si="219"/>
        <v>6.3154342007567754</v>
      </c>
      <c r="W93" t="str">
        <f t="shared" si="256"/>
        <v>41 Administrative occupations</v>
      </c>
      <c r="X93" s="18">
        <f t="shared" si="220"/>
        <v>-1.0031279199084753</v>
      </c>
      <c r="Y93" s="18">
        <f t="shared" si="220"/>
        <v>20.073134539824267</v>
      </c>
      <c r="Z93" s="18">
        <f t="shared" si="220"/>
        <v>0.34330738200352151</v>
      </c>
      <c r="AA93" s="18">
        <f t="shared" si="220"/>
        <v>1.5638313115875935</v>
      </c>
      <c r="AB93" s="18">
        <f t="shared" si="221"/>
        <v>2.2450793470937924</v>
      </c>
      <c r="AD93" s="18">
        <f t="shared" si="222"/>
        <v>1.1553493208012799</v>
      </c>
      <c r="AE93" s="18">
        <f t="shared" si="223"/>
        <v>3.2000797577129259</v>
      </c>
      <c r="AF93" s="18">
        <f t="shared" si="224"/>
        <v>3.9656068790609789</v>
      </c>
      <c r="AH93" t="str">
        <f t="shared" si="257"/>
        <v>41 Administrative occupations</v>
      </c>
      <c r="AI93" s="18">
        <f t="shared" si="225"/>
        <v>-0.51121349369199764</v>
      </c>
      <c r="AJ93" s="18">
        <f t="shared" si="225"/>
        <v>22.303006419806181</v>
      </c>
      <c r="AK93" s="18">
        <f t="shared" si="225"/>
        <v>1.3766423442107545E-2</v>
      </c>
      <c r="AL93" s="18">
        <f t="shared" si="225"/>
        <v>1.4988292749833931</v>
      </c>
      <c r="AM93" s="18">
        <f t="shared" si="226"/>
        <v>2.2166511795085553</v>
      </c>
      <c r="AO93" s="18">
        <f t="shared" si="227"/>
        <v>1.0013742349192611</v>
      </c>
      <c r="AP93" s="18">
        <f t="shared" si="228"/>
        <v>3.314706417859048</v>
      </c>
      <c r="AQ93" s="18">
        <f t="shared" si="229"/>
        <v>3.9659691526654717</v>
      </c>
      <c r="AS93" t="str">
        <f t="shared" si="258"/>
        <v>41 Administrative occupations</v>
      </c>
      <c r="AT93" s="18">
        <f t="shared" si="230"/>
        <v>-1.5176765064324416</v>
      </c>
      <c r="AU93" s="18">
        <f t="shared" si="230"/>
        <v>20.996897053491061</v>
      </c>
      <c r="AV93" s="18">
        <f t="shared" si="230"/>
        <v>-0.3167301260616151</v>
      </c>
      <c r="AW93" s="18">
        <f t="shared" si="230"/>
        <v>1.5161983369640142</v>
      </c>
      <c r="AX93" s="18">
        <f t="shared" si="231"/>
        <v>2.053391412601191</v>
      </c>
      <c r="AZ93" s="18">
        <f t="shared" si="232"/>
        <v>0.9015076820940271</v>
      </c>
      <c r="BA93" s="18">
        <f t="shared" si="233"/>
        <v>3.0600128151712758</v>
      </c>
      <c r="BB93" s="18">
        <f t="shared" si="234"/>
        <v>3.6645160148417677</v>
      </c>
      <c r="BD93" t="str">
        <f t="shared" si="259"/>
        <v>41 Administrative occupations</v>
      </c>
      <c r="BE93" s="18">
        <f t="shared" si="235"/>
        <v>0.75419242663385955</v>
      </c>
      <c r="BF93" s="18">
        <f t="shared" si="235"/>
        <v>1.095321170557817</v>
      </c>
      <c r="BG93" s="18">
        <f t="shared" si="235"/>
        <v>-1.9626726536029149</v>
      </c>
      <c r="BH93" s="18">
        <f t="shared" si="235"/>
        <v>-1.1985172613352413</v>
      </c>
      <c r="BI93" s="18">
        <f t="shared" si="236"/>
        <v>-1.2964694929103682</v>
      </c>
      <c r="BK93" s="18">
        <f t="shared" si="237"/>
        <v>-1.45389524715408</v>
      </c>
      <c r="BL93" s="18">
        <f t="shared" si="238"/>
        <v>2.2968604267360471</v>
      </c>
      <c r="BM93" s="18">
        <f t="shared" si="239"/>
        <v>1.2711353263419989</v>
      </c>
      <c r="BO93" t="str">
        <f t="shared" si="260"/>
        <v>41 Administrative occupations</v>
      </c>
      <c r="BP93" s="18">
        <f t="shared" si="240"/>
        <v>-0.37170525243312991</v>
      </c>
      <c r="BQ93" s="18">
        <f t="shared" si="240"/>
        <v>-8.5751834100153417</v>
      </c>
      <c r="BR93" s="18">
        <f t="shared" si="240"/>
        <v>-1.991027074845575</v>
      </c>
      <c r="BS93" s="18">
        <f t="shared" si="240"/>
        <v>-3.0063376888090576</v>
      </c>
      <c r="BT93" s="18">
        <f t="shared" si="241"/>
        <v>-3.0491370242311189</v>
      </c>
      <c r="BV93" s="18">
        <f t="shared" si="242"/>
        <v>-2.6690748945124021</v>
      </c>
      <c r="BW93" s="18">
        <f t="shared" si="243"/>
        <v>2.1734249547986195</v>
      </c>
      <c r="BX93" s="18">
        <f t="shared" si="244"/>
        <v>0.30696291710192725</v>
      </c>
      <c r="BZ93" t="str">
        <f t="shared" si="261"/>
        <v>41 Administrative occupations</v>
      </c>
      <c r="CA93" s="18">
        <f t="shared" si="245"/>
        <v>-3.2695043762360543</v>
      </c>
      <c r="CB93" s="18">
        <f t="shared" si="245"/>
        <v>-8.9020765943473634</v>
      </c>
      <c r="CC93" s="18">
        <f t="shared" si="245"/>
        <v>-6.5373465290302963</v>
      </c>
      <c r="CD93" s="18">
        <f t="shared" si="245"/>
        <v>-9.3049307033300508</v>
      </c>
      <c r="CE93" s="18">
        <f t="shared" si="246"/>
        <v>-8.4236169704329669</v>
      </c>
      <c r="CG93" s="18">
        <f t="shared" si="247"/>
        <v>-8.3916304588226076</v>
      </c>
      <c r="CH93" s="18">
        <f t="shared" si="248"/>
        <v>1.3506536005078118</v>
      </c>
      <c r="CI93" s="18">
        <f t="shared" si="249"/>
        <v>-4.6252845303818795</v>
      </c>
      <c r="CK93" t="str">
        <f t="shared" si="262"/>
        <v>41 Administrative occupations</v>
      </c>
      <c r="CL93" s="18">
        <f t="shared" si="250"/>
        <v>-5.3574622649784303</v>
      </c>
      <c r="CM93" s="18">
        <f t="shared" si="250"/>
        <v>11.602539800207046</v>
      </c>
      <c r="CN93" s="18">
        <f t="shared" si="250"/>
        <v>-7.907826671956208</v>
      </c>
      <c r="CO93" s="18">
        <f t="shared" si="250"/>
        <v>-3.1686791029152062</v>
      </c>
      <c r="CP93" s="18">
        <f t="shared" si="251"/>
        <v>-3.8256763701184138</v>
      </c>
      <c r="CR93" s="18">
        <f t="shared" si="252"/>
        <v>-4.7748910538986227</v>
      </c>
      <c r="CS93" s="18">
        <f t="shared" si="253"/>
        <v>1.2721693551450919</v>
      </c>
      <c r="CT93" s="18">
        <f t="shared" si="254"/>
        <v>-2.4544809070157436</v>
      </c>
    </row>
    <row r="94" spans="1:98" x14ac:dyDescent="0.2">
      <c r="A94" t="str">
        <f t="shared" si="209"/>
        <v>42 Secretarial and related occupations</v>
      </c>
      <c r="B94" s="18">
        <f t="shared" si="210"/>
        <v>4.0605042986259443</v>
      </c>
      <c r="C94" s="18">
        <f t="shared" si="210"/>
        <v>17.654455090457244</v>
      </c>
      <c r="D94" s="18">
        <f t="shared" si="210"/>
        <v>9.5074050324981396</v>
      </c>
      <c r="E94" s="18">
        <f t="shared" si="210"/>
        <v>6.0058642542212715</v>
      </c>
      <c r="F94" s="18">
        <f t="shared" si="211"/>
        <v>7.7879706474650146</v>
      </c>
      <c r="H94" s="18">
        <f t="shared" si="212"/>
        <v>7.160424007169941</v>
      </c>
      <c r="I94" s="18">
        <f t="shared" si="213"/>
        <v>5.1520489893325028</v>
      </c>
      <c r="J94" s="18">
        <f t="shared" si="214"/>
        <v>9.5836776958443401</v>
      </c>
      <c r="L94" t="str">
        <f t="shared" si="255"/>
        <v>42 Secretarial and related occupations</v>
      </c>
      <c r="M94" s="18">
        <f t="shared" si="215"/>
        <v>6.0264281802346442</v>
      </c>
      <c r="N94" s="18">
        <f t="shared" si="215"/>
        <v>13.929389173580976</v>
      </c>
      <c r="O94" s="18">
        <f t="shared" si="215"/>
        <v>7.369007688151763</v>
      </c>
      <c r="P94" s="18">
        <f t="shared" si="215"/>
        <v>0.15474158074180178</v>
      </c>
      <c r="Q94" s="18">
        <f t="shared" si="216"/>
        <v>3.1832257482018234</v>
      </c>
      <c r="S94" s="18">
        <f t="shared" si="217"/>
        <v>2.5039629741927527</v>
      </c>
      <c r="T94" s="18">
        <f t="shared" si="218"/>
        <v>3.7880372251817729</v>
      </c>
      <c r="U94" s="18">
        <f t="shared" si="219"/>
        <v>5.3835656577363</v>
      </c>
      <c r="W94" t="str">
        <f t="shared" si="256"/>
        <v>42 Secretarial and related occupations</v>
      </c>
      <c r="X94" s="18">
        <f t="shared" si="220"/>
        <v>-2.0268178560721495</v>
      </c>
      <c r="Y94" s="18">
        <f t="shared" si="220"/>
        <v>21.390032746539056</v>
      </c>
      <c r="Z94" s="18">
        <f t="shared" si="220"/>
        <v>6.7576414144764341</v>
      </c>
      <c r="AA94" s="18">
        <f t="shared" si="220"/>
        <v>3.0913751142140011</v>
      </c>
      <c r="AB94" s="18">
        <f t="shared" si="221"/>
        <v>5.293139571306571</v>
      </c>
      <c r="AD94" s="18">
        <f t="shared" si="222"/>
        <v>4.2992563380326088</v>
      </c>
      <c r="AE94" s="18">
        <f t="shared" si="223"/>
        <v>4.5713017686342283</v>
      </c>
      <c r="AF94" s="18">
        <f t="shared" si="224"/>
        <v>7.1950556405602217</v>
      </c>
      <c r="AH94" t="str">
        <f t="shared" si="257"/>
        <v>42 Secretarial and related occupations</v>
      </c>
      <c r="AI94" s="18">
        <f t="shared" si="225"/>
        <v>-2.3885314350468367</v>
      </c>
      <c r="AJ94" s="18">
        <f t="shared" si="225"/>
        <v>25.07046692691295</v>
      </c>
      <c r="AK94" s="18">
        <f t="shared" si="225"/>
        <v>4.4883512521485258</v>
      </c>
      <c r="AL94" s="18">
        <f t="shared" si="225"/>
        <v>0.70861403595052774</v>
      </c>
      <c r="AM94" s="18">
        <f t="shared" si="226"/>
        <v>3.2636618491113545</v>
      </c>
      <c r="AO94" s="18">
        <f t="shared" si="227"/>
        <v>1.9530849900553537</v>
      </c>
      <c r="AP94" s="18">
        <f t="shared" si="228"/>
        <v>3.8704336364429492</v>
      </c>
      <c r="AQ94" s="18">
        <f t="shared" si="229"/>
        <v>5.0845911110951159</v>
      </c>
      <c r="AS94" t="str">
        <f t="shared" si="258"/>
        <v>42 Secretarial and related occupations</v>
      </c>
      <c r="AT94" s="18">
        <f t="shared" si="230"/>
        <v>-4.7337057187384453</v>
      </c>
      <c r="AU94" s="18">
        <f t="shared" si="230"/>
        <v>24.257527885490493</v>
      </c>
      <c r="AV94" s="18">
        <f t="shared" si="230"/>
        <v>3.2268390399234015</v>
      </c>
      <c r="AW94" s="18">
        <f t="shared" si="230"/>
        <v>0.37377195147032527</v>
      </c>
      <c r="AX94" s="18">
        <f t="shared" si="231"/>
        <v>2.6166939873591755</v>
      </c>
      <c r="AZ94" s="18">
        <f t="shared" si="232"/>
        <v>1.315923209219072</v>
      </c>
      <c r="BA94" s="18">
        <f t="shared" si="233"/>
        <v>3.4680823156298057</v>
      </c>
      <c r="BB94" s="18">
        <f t="shared" si="234"/>
        <v>4.3140501729417524</v>
      </c>
      <c r="BD94" t="str">
        <f t="shared" si="259"/>
        <v>42 Secretarial and related occupations</v>
      </c>
      <c r="BE94" s="18">
        <f t="shared" si="235"/>
        <v>-1.2902288629661474</v>
      </c>
      <c r="BF94" s="18">
        <f t="shared" si="235"/>
        <v>-7.5283267648708074</v>
      </c>
      <c r="BG94" s="18">
        <f t="shared" si="235"/>
        <v>2.0593918018699808</v>
      </c>
      <c r="BH94" s="18">
        <f t="shared" si="235"/>
        <v>-9.9990718243183068</v>
      </c>
      <c r="BI94" s="18">
        <f t="shared" si="236"/>
        <v>-6.2337673051763298</v>
      </c>
      <c r="BK94" s="18">
        <f t="shared" si="237"/>
        <v>-6.1468217478564018</v>
      </c>
      <c r="BL94" s="18">
        <f t="shared" si="238"/>
        <v>2.3122214166062305</v>
      </c>
      <c r="BM94" s="18">
        <f t="shared" si="239"/>
        <v>-1.5166563037721681</v>
      </c>
      <c r="BO94" t="str">
        <f t="shared" si="260"/>
        <v>42 Secretarial and related occupations</v>
      </c>
      <c r="BP94" s="18">
        <f t="shared" si="240"/>
        <v>-4.1327646361109522</v>
      </c>
      <c r="BQ94" s="18">
        <f t="shared" si="240"/>
        <v>-16.749072156689017</v>
      </c>
      <c r="BR94" s="18">
        <f t="shared" si="240"/>
        <v>-2.7482157936237872</v>
      </c>
      <c r="BS94" s="18">
        <f t="shared" si="240"/>
        <v>-11.318046715808073</v>
      </c>
      <c r="BT94" s="18">
        <f t="shared" si="241"/>
        <v>-9.0842047136297506</v>
      </c>
      <c r="BV94" s="18">
        <f t="shared" si="242"/>
        <v>-8.5488103544711365</v>
      </c>
      <c r="BW94" s="18">
        <f t="shared" si="243"/>
        <v>1.833398698016131</v>
      </c>
      <c r="BX94" s="18">
        <f t="shared" si="244"/>
        <v>-3.6221151789538775</v>
      </c>
      <c r="BZ94" t="str">
        <f t="shared" si="261"/>
        <v>42 Secretarial and related occupations</v>
      </c>
      <c r="CA94" s="18">
        <f t="shared" si="245"/>
        <v>-2.4221139400557812</v>
      </c>
      <c r="CB94" s="18">
        <f t="shared" si="245"/>
        <v>-16.474614981678549</v>
      </c>
      <c r="CC94" s="18">
        <f t="shared" si="245"/>
        <v>-4.3516595623599885</v>
      </c>
      <c r="CD94" s="18">
        <f t="shared" si="245"/>
        <v>-14.276619487068331</v>
      </c>
      <c r="CE94" s="18">
        <f t="shared" si="246"/>
        <v>-11.43494210838748</v>
      </c>
      <c r="CG94" s="18">
        <f t="shared" si="247"/>
        <v>-11.088349459305347</v>
      </c>
      <c r="CH94" s="18">
        <f t="shared" si="248"/>
        <v>1.5376162673853111</v>
      </c>
      <c r="CI94" s="18">
        <f t="shared" si="249"/>
        <v>-5.489511562741745</v>
      </c>
      <c r="CK94" t="str">
        <f t="shared" si="262"/>
        <v>42 Secretarial and related occupations</v>
      </c>
      <c r="CL94" s="18">
        <f t="shared" si="250"/>
        <v>-3.9424648160888531</v>
      </c>
      <c r="CM94" s="18">
        <f t="shared" si="250"/>
        <v>15.048953938386189</v>
      </c>
      <c r="CN94" s="18">
        <f t="shared" si="250"/>
        <v>-1.8570432853964647</v>
      </c>
      <c r="CO94" s="18">
        <f t="shared" si="250"/>
        <v>-1.8917405517424046</v>
      </c>
      <c r="CP94" s="18">
        <f t="shared" si="251"/>
        <v>-0.89920705158762493</v>
      </c>
      <c r="CR94" s="18">
        <f t="shared" si="252"/>
        <v>-1.8801761594860467</v>
      </c>
      <c r="CS94" s="18">
        <f t="shared" si="253"/>
        <v>2.0683311603953536</v>
      </c>
      <c r="CT94" s="18">
        <f t="shared" si="254"/>
        <v>0.70835773544641878</v>
      </c>
    </row>
    <row r="95" spans="1:98" x14ac:dyDescent="0.2">
      <c r="A95" t="str">
        <f t="shared" si="209"/>
        <v>51 Skilled agricultural and related trades</v>
      </c>
      <c r="B95" s="18">
        <f t="shared" si="210"/>
        <v>12.623010743236463</v>
      </c>
      <c r="C95" s="18">
        <f t="shared" si="210"/>
        <v>-10.334143868739798</v>
      </c>
      <c r="D95" s="18">
        <f t="shared" si="210"/>
        <v>3.1323834486988611</v>
      </c>
      <c r="E95" s="18">
        <f t="shared" si="210"/>
        <v>3.5916029637721447</v>
      </c>
      <c r="F95" s="18">
        <f t="shared" si="211"/>
        <v>2.5186772702070925</v>
      </c>
      <c r="H95" s="18">
        <f t="shared" si="212"/>
        <v>3.4383030432676653</v>
      </c>
      <c r="I95" s="18">
        <f t="shared" si="213"/>
        <v>4.1200472680496647</v>
      </c>
      <c r="J95" s="18">
        <f t="shared" si="214"/>
        <v>6.2786296858624135</v>
      </c>
      <c r="L95" t="str">
        <f t="shared" si="255"/>
        <v>51 Skilled agricultural and related trades</v>
      </c>
      <c r="M95" s="18">
        <f t="shared" si="215"/>
        <v>-1.6909161029152742</v>
      </c>
      <c r="N95" s="18">
        <f t="shared" si="215"/>
        <v>-14.963085179993696</v>
      </c>
      <c r="O95" s="18">
        <f t="shared" si="215"/>
        <v>3.1256284712313898</v>
      </c>
      <c r="P95" s="18">
        <f t="shared" si="215"/>
        <v>3.8580443413819721</v>
      </c>
      <c r="Q95" s="18">
        <f t="shared" si="216"/>
        <v>2.3416987270334255</v>
      </c>
      <c r="S95" s="18">
        <f t="shared" si="217"/>
        <v>3.6133295634199314</v>
      </c>
      <c r="T95" s="18">
        <f t="shared" si="218"/>
        <v>3.363927804660749</v>
      </c>
      <c r="U95" s="18">
        <f t="shared" si="219"/>
        <v>5.8484996613954454</v>
      </c>
      <c r="W95" t="str">
        <f t="shared" si="256"/>
        <v>51 Skilled agricultural and related trades</v>
      </c>
      <c r="X95" s="18">
        <f t="shared" si="220"/>
        <v>-2.2079480185528078</v>
      </c>
      <c r="Y95" s="18">
        <f t="shared" si="220"/>
        <v>-3.0462161834168278</v>
      </c>
      <c r="Z95" s="18">
        <f t="shared" si="220"/>
        <v>3.0923558769603732</v>
      </c>
      <c r="AA95" s="18">
        <f t="shared" si="220"/>
        <v>2.9710197844300401</v>
      </c>
      <c r="AB95" s="18">
        <f t="shared" si="221"/>
        <v>2.6219945791261079</v>
      </c>
      <c r="AD95" s="18">
        <f t="shared" si="222"/>
        <v>3.0114492727084441</v>
      </c>
      <c r="AE95" s="18">
        <f t="shared" si="223"/>
        <v>4.2153080125235887</v>
      </c>
      <c r="AF95" s="18">
        <f t="shared" si="224"/>
        <v>6.0637081277477245</v>
      </c>
      <c r="AH95" t="str">
        <f t="shared" si="257"/>
        <v>51 Skilled agricultural and related trades</v>
      </c>
      <c r="AI95" s="18">
        <f t="shared" si="225"/>
        <v>-2.368708517458129</v>
      </c>
      <c r="AJ95" s="18">
        <f t="shared" si="225"/>
        <v>-4.6978025321260048</v>
      </c>
      <c r="AK95" s="18">
        <f t="shared" si="225"/>
        <v>3.0253632472150294</v>
      </c>
      <c r="AL95" s="18">
        <f t="shared" si="225"/>
        <v>2.469690999990104</v>
      </c>
      <c r="AM95" s="18">
        <f t="shared" si="226"/>
        <v>2.1788762462076505</v>
      </c>
      <c r="AO95" s="18">
        <f t="shared" si="227"/>
        <v>2.6545812766244792</v>
      </c>
      <c r="AP95" s="18">
        <f t="shared" si="228"/>
        <v>4.2787971260252355</v>
      </c>
      <c r="AQ95" s="18">
        <f t="shared" si="229"/>
        <v>5.8798881862270891</v>
      </c>
      <c r="AS95" t="str">
        <f t="shared" si="258"/>
        <v>51 Skilled agricultural and related trades</v>
      </c>
      <c r="AT95" s="18">
        <f t="shared" si="230"/>
        <v>-5.0188417066222897</v>
      </c>
      <c r="AU95" s="18">
        <f t="shared" si="230"/>
        <v>-17.195049513333093</v>
      </c>
      <c r="AV95" s="18">
        <f t="shared" si="230"/>
        <v>2.7092040114632399</v>
      </c>
      <c r="AW95" s="18">
        <f t="shared" si="230"/>
        <v>2.8824321661815144</v>
      </c>
      <c r="AX95" s="18">
        <f t="shared" si="231"/>
        <v>1.4424452004132116</v>
      </c>
      <c r="AZ95" s="18">
        <f t="shared" si="232"/>
        <v>2.8246570095186607</v>
      </c>
      <c r="BA95" s="18">
        <f t="shared" si="233"/>
        <v>3.9347407510366805</v>
      </c>
      <c r="BB95" s="18">
        <f t="shared" si="234"/>
        <v>5.7181184593832146</v>
      </c>
      <c r="BD95" t="str">
        <f t="shared" si="259"/>
        <v>51 Skilled agricultural and related trades</v>
      </c>
      <c r="BE95" s="18">
        <f t="shared" si="235"/>
        <v>-1.2547915205244564</v>
      </c>
      <c r="BF95" s="18">
        <f t="shared" si="235"/>
        <v>-24.419176048423587</v>
      </c>
      <c r="BG95" s="18">
        <f t="shared" si="235"/>
        <v>0.99750912987321971</v>
      </c>
      <c r="BH95" s="18">
        <f t="shared" si="235"/>
        <v>0.18211384290622856</v>
      </c>
      <c r="BI95" s="18">
        <f t="shared" si="236"/>
        <v>-1.3171512718428646</v>
      </c>
      <c r="BK95" s="18">
        <f t="shared" si="237"/>
        <v>0.45317818729404546</v>
      </c>
      <c r="BL95" s="18">
        <f t="shared" si="238"/>
        <v>3.0708540342845092</v>
      </c>
      <c r="BM95" s="18">
        <f t="shared" si="239"/>
        <v>3.3709923528487229</v>
      </c>
      <c r="BO95" t="str">
        <f t="shared" si="260"/>
        <v>51 Skilled agricultural and related trades</v>
      </c>
      <c r="BP95" s="18">
        <f t="shared" si="240"/>
        <v>-0.25013118034142856</v>
      </c>
      <c r="BQ95" s="18">
        <f t="shared" si="240"/>
        <v>-29.187166716943935</v>
      </c>
      <c r="BR95" s="18">
        <f t="shared" si="240"/>
        <v>1.4882664222717557</v>
      </c>
      <c r="BS95" s="18">
        <f t="shared" si="240"/>
        <v>-0.9446839441617394</v>
      </c>
      <c r="BT95" s="18">
        <f t="shared" si="241"/>
        <v>-2.2626490392871235</v>
      </c>
      <c r="BV95" s="18">
        <f t="shared" si="242"/>
        <v>-0.14025101128786188</v>
      </c>
      <c r="BW95" s="18">
        <f t="shared" si="243"/>
        <v>3.1739510479382282</v>
      </c>
      <c r="BX95" s="18">
        <f t="shared" si="244"/>
        <v>3.0837268650112826</v>
      </c>
      <c r="BZ95" t="str">
        <f t="shared" si="261"/>
        <v>51 Skilled agricultural and related trades</v>
      </c>
      <c r="CA95" s="18">
        <f t="shared" si="245"/>
        <v>-5.7224048138574517</v>
      </c>
      <c r="CB95" s="18">
        <f t="shared" si="245"/>
        <v>-10.321568429906126</v>
      </c>
      <c r="CC95" s="18">
        <f t="shared" si="245"/>
        <v>-1.0036196806925912</v>
      </c>
      <c r="CD95" s="18">
        <f t="shared" si="245"/>
        <v>-0.49894837146879922</v>
      </c>
      <c r="CE95" s="18">
        <f t="shared" si="246"/>
        <v>-1.3001868267797922</v>
      </c>
      <c r="CG95" s="18">
        <f t="shared" si="247"/>
        <v>-0.66745735677465889</v>
      </c>
      <c r="CH95" s="18">
        <f t="shared" si="248"/>
        <v>2.4661635549397376</v>
      </c>
      <c r="CI95" s="18">
        <f t="shared" si="249"/>
        <v>1.9984911100298985</v>
      </c>
      <c r="CK95" t="str">
        <f t="shared" si="262"/>
        <v>51 Skilled agricultural and related trades</v>
      </c>
      <c r="CL95" s="18">
        <f t="shared" si="250"/>
        <v>-6.4580405433954606</v>
      </c>
      <c r="CM95" s="18">
        <f t="shared" si="250"/>
        <v>-20.75776435544028</v>
      </c>
      <c r="CN95" s="18">
        <f t="shared" si="250"/>
        <v>-7.2369481992926366</v>
      </c>
      <c r="CO95" s="18">
        <f t="shared" si="250"/>
        <v>-9.2500019730603853</v>
      </c>
      <c r="CP95" s="18">
        <f t="shared" si="251"/>
        <v>-9.3967802491333288</v>
      </c>
      <c r="CR95" s="18">
        <f t="shared" si="252"/>
        <v>-8.5838853921795568</v>
      </c>
      <c r="CS95" s="18">
        <f t="shared" si="253"/>
        <v>1.2773403289750185</v>
      </c>
      <c r="CT95" s="18">
        <f t="shared" si="254"/>
        <v>-4.9097271676759142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1.9893748481289553</v>
      </c>
      <c r="C96" s="18">
        <f t="shared" si="210"/>
        <v>-29.808258350699656</v>
      </c>
      <c r="D96" s="18">
        <f t="shared" si="210"/>
        <v>4.8472808815441137</v>
      </c>
      <c r="E96" s="18">
        <f t="shared" si="210"/>
        <v>4.0030900605454001</v>
      </c>
      <c r="F96" s="18">
        <f t="shared" si="211"/>
        <v>1.7351182482920224</v>
      </c>
      <c r="H96" s="18">
        <f t="shared" si="212"/>
        <v>4.2837290514477822</v>
      </c>
      <c r="I96" s="18">
        <f t="shared" si="213"/>
        <v>3.1180130411664564</v>
      </c>
      <c r="J96" s="18">
        <f t="shared" si="214"/>
        <v>6.1877481297894166</v>
      </c>
      <c r="L96" t="str">
        <f t="shared" si="255"/>
        <v>52 Skilled metal, electrical and electronic trades</v>
      </c>
      <c r="M96" s="18">
        <f t="shared" si="215"/>
        <v>8.4522264227452339</v>
      </c>
      <c r="N96" s="18">
        <f t="shared" si="215"/>
        <v>-27.344972680859712</v>
      </c>
      <c r="O96" s="18">
        <f t="shared" si="215"/>
        <v>11.368293457745992</v>
      </c>
      <c r="P96" s="18">
        <f t="shared" si="215"/>
        <v>5.3501999576248904</v>
      </c>
      <c r="Q96" s="18">
        <f t="shared" si="216"/>
        <v>4.7343631006246278</v>
      </c>
      <c r="S96" s="18">
        <f t="shared" si="217"/>
        <v>7.3192011128208057</v>
      </c>
      <c r="T96" s="18">
        <f t="shared" si="218"/>
        <v>4.4347196518352616</v>
      </c>
      <c r="U96" s="18">
        <f t="shared" si="219"/>
        <v>9.3125425295193622</v>
      </c>
      <c r="W96" t="str">
        <f t="shared" si="256"/>
        <v>52 Skilled metal, electrical and electronic trades</v>
      </c>
      <c r="X96" s="18">
        <f t="shared" si="220"/>
        <v>0.4327699564963261</v>
      </c>
      <c r="Y96" s="18">
        <f t="shared" si="220"/>
        <v>-19.130491051761545</v>
      </c>
      <c r="Z96" s="18">
        <f t="shared" si="220"/>
        <v>4.6752788338828344</v>
      </c>
      <c r="AA96" s="18">
        <f t="shared" si="220"/>
        <v>2.2879406294471938</v>
      </c>
      <c r="AB96" s="18">
        <f t="shared" si="221"/>
        <v>1.5261954153368062</v>
      </c>
      <c r="AD96" s="18">
        <f t="shared" si="222"/>
        <v>3.0776080753424084</v>
      </c>
      <c r="AE96" s="18">
        <f t="shared" si="223"/>
        <v>3.4006473231467993</v>
      </c>
      <c r="AF96" s="18">
        <f t="shared" si="224"/>
        <v>5.482903497238345</v>
      </c>
      <c r="AH96" t="str">
        <f t="shared" si="257"/>
        <v>52 Skilled metal, electrical and electronic trades</v>
      </c>
      <c r="AI96" s="18">
        <f t="shared" si="225"/>
        <v>-1.4293159794165011</v>
      </c>
      <c r="AJ96" s="18">
        <f t="shared" si="225"/>
        <v>-15.402691477087572</v>
      </c>
      <c r="AK96" s="18">
        <f t="shared" si="225"/>
        <v>1.9407741973671122</v>
      </c>
      <c r="AL96" s="18">
        <f t="shared" si="225"/>
        <v>2.0027275574818537</v>
      </c>
      <c r="AM96" s="18">
        <f t="shared" si="226"/>
        <v>0.79775909114150334</v>
      </c>
      <c r="AO96" s="18">
        <f t="shared" si="227"/>
        <v>1.9820722550778047</v>
      </c>
      <c r="AP96" s="18">
        <f t="shared" si="228"/>
        <v>2.756207803359545</v>
      </c>
      <c r="AQ96" s="18">
        <f t="shared" si="229"/>
        <v>4.1710354389761894</v>
      </c>
      <c r="AS96" t="str">
        <f t="shared" si="258"/>
        <v>52 Skilled metal, electrical and electronic trades</v>
      </c>
      <c r="AT96" s="18">
        <f t="shared" si="230"/>
        <v>-0.83222517465962875</v>
      </c>
      <c r="AU96" s="18">
        <f t="shared" si="230"/>
        <v>-11.088847046038641</v>
      </c>
      <c r="AV96" s="18">
        <f t="shared" si="230"/>
        <v>1.1371840230578023</v>
      </c>
      <c r="AW96" s="18">
        <f t="shared" si="230"/>
        <v>1.2743961101348233</v>
      </c>
      <c r="AX96" s="18">
        <f t="shared" si="231"/>
        <v>0.41109355819941573</v>
      </c>
      <c r="AZ96" s="18">
        <f t="shared" si="232"/>
        <v>1.2286380763880667</v>
      </c>
      <c r="BA96" s="18">
        <f t="shared" si="233"/>
        <v>2.6168556848467972</v>
      </c>
      <c r="BB96" s="18">
        <f t="shared" si="234"/>
        <v>3.4956203632751981</v>
      </c>
      <c r="BD96" t="str">
        <f t="shared" si="259"/>
        <v>52 Skilled metal, electrical and electronic trades</v>
      </c>
      <c r="BE96" s="18">
        <f t="shared" si="235"/>
        <v>3.7439658044859492</v>
      </c>
      <c r="BF96" s="18">
        <f t="shared" si="235"/>
        <v>-15.401555134366463</v>
      </c>
      <c r="BG96" s="18">
        <f t="shared" si="235"/>
        <v>1.0799583299436755E-2</v>
      </c>
      <c r="BH96" s="18">
        <f t="shared" si="235"/>
        <v>-0.25679045242074094</v>
      </c>
      <c r="BI96" s="18">
        <f t="shared" si="236"/>
        <v>-1.1954620392848669</v>
      </c>
      <c r="BK96" s="18">
        <f t="shared" si="237"/>
        <v>-0.16767342047863121</v>
      </c>
      <c r="BL96" s="18">
        <f t="shared" si="238"/>
        <v>2.0083028888560506</v>
      </c>
      <c r="BM96" s="18">
        <f t="shared" si="239"/>
        <v>1.8817581575963693</v>
      </c>
      <c r="BO96" t="str">
        <f t="shared" si="260"/>
        <v>52 Skilled metal, electrical and electronic trades</v>
      </c>
      <c r="BP96" s="18">
        <f t="shared" si="240"/>
        <v>2.6805430240672834</v>
      </c>
      <c r="BQ96" s="18">
        <f t="shared" si="240"/>
        <v>-19.013074174097465</v>
      </c>
      <c r="BR96" s="18">
        <f t="shared" si="240"/>
        <v>-0.26266253747416757</v>
      </c>
      <c r="BS96" s="18">
        <f t="shared" si="240"/>
        <v>-1.3674224642398425</v>
      </c>
      <c r="BT96" s="18">
        <f t="shared" si="241"/>
        <v>-2.2353782237475195</v>
      </c>
      <c r="BV96" s="18">
        <f t="shared" si="242"/>
        <v>-1.0005355688986528</v>
      </c>
      <c r="BW96" s="18">
        <f t="shared" si="243"/>
        <v>2.0639868439381592</v>
      </c>
      <c r="BX96" s="18">
        <f t="shared" si="244"/>
        <v>1.3266147052298116</v>
      </c>
      <c r="BZ96" t="str">
        <f t="shared" si="261"/>
        <v>52 Skilled metal, electrical and electronic trades</v>
      </c>
      <c r="CA96" s="18">
        <f t="shared" si="245"/>
        <v>-1.3185652803431869</v>
      </c>
      <c r="CB96" s="18">
        <f t="shared" si="245"/>
        <v>-11.166496724272189</v>
      </c>
      <c r="CC96" s="18">
        <f t="shared" si="245"/>
        <v>-3.9134158431115451</v>
      </c>
      <c r="CD96" s="18">
        <f t="shared" si="245"/>
        <v>-5.8234708144836116</v>
      </c>
      <c r="CE96" s="18">
        <f t="shared" si="246"/>
        <v>-5.5760127126868619</v>
      </c>
      <c r="CG96" s="18">
        <f t="shared" si="247"/>
        <v>-5.1910423104341241</v>
      </c>
      <c r="CH96" s="18">
        <f t="shared" si="248"/>
        <v>1.5214920046840552</v>
      </c>
      <c r="CI96" s="18">
        <f t="shared" si="249"/>
        <v>-2.3152732203479909</v>
      </c>
      <c r="CK96" t="str">
        <f t="shared" si="262"/>
        <v>52 Skilled metal, electrical and electronic trades</v>
      </c>
      <c r="CL96" s="18">
        <f t="shared" si="250"/>
        <v>-2.1170801734724964</v>
      </c>
      <c r="CM96" s="18">
        <f t="shared" si="250"/>
        <v>-18.965097887376359</v>
      </c>
      <c r="CN96" s="18">
        <f t="shared" si="250"/>
        <v>-8.7490819942272928</v>
      </c>
      <c r="CO96" s="18">
        <f t="shared" si="250"/>
        <v>-4.1833343881833462</v>
      </c>
      <c r="CP96" s="18">
        <f t="shared" si="251"/>
        <v>-6.6172189438613476</v>
      </c>
      <c r="CR96" s="18">
        <f t="shared" si="252"/>
        <v>-5.7300848018178918</v>
      </c>
      <c r="CS96" s="18">
        <f t="shared" si="253"/>
        <v>1.2834008750242321</v>
      </c>
      <c r="CT96" s="18">
        <f t="shared" si="254"/>
        <v>-3.1006221120998601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-2.1907136766217361</v>
      </c>
      <c r="C97" s="18">
        <f t="shared" si="210"/>
        <v>-38.932327687002669</v>
      </c>
      <c r="D97" s="18">
        <f t="shared" si="210"/>
        <v>9.3159814955654063</v>
      </c>
      <c r="E97" s="18">
        <f t="shared" si="210"/>
        <v>0.91111873281415345</v>
      </c>
      <c r="F97" s="18">
        <f t="shared" si="211"/>
        <v>0.26832077904825891</v>
      </c>
      <c r="H97" s="18">
        <f t="shared" si="212"/>
        <v>3.6383683018855972</v>
      </c>
      <c r="I97" s="18">
        <f t="shared" si="213"/>
        <v>3.2742997219582737</v>
      </c>
      <c r="J97" s="18">
        <f t="shared" si="214"/>
        <v>5.803082676278204</v>
      </c>
      <c r="L97" t="str">
        <f t="shared" si="255"/>
        <v>53 Skilled construction and building trades</v>
      </c>
      <c r="M97" s="18">
        <f t="shared" si="215"/>
        <v>11.105682197987266</v>
      </c>
      <c r="N97" s="18">
        <f t="shared" si="215"/>
        <v>-30.267209238625469</v>
      </c>
      <c r="O97" s="18">
        <f t="shared" si="215"/>
        <v>7.4857956348945986</v>
      </c>
      <c r="P97" s="18">
        <f t="shared" si="215"/>
        <v>3.9847444019339706</v>
      </c>
      <c r="Q97" s="18">
        <f t="shared" si="216"/>
        <v>2.4750277067183246</v>
      </c>
      <c r="S97" s="18">
        <f t="shared" si="217"/>
        <v>5.1389037078431565</v>
      </c>
      <c r="T97" s="18">
        <f t="shared" si="218"/>
        <v>3.683217187642196</v>
      </c>
      <c r="U97" s="18">
        <f t="shared" si="219"/>
        <v>7.2089303661899251</v>
      </c>
      <c r="W97" t="str">
        <f t="shared" si="256"/>
        <v>53 Skilled construction and building trades</v>
      </c>
      <c r="X97" s="18">
        <f t="shared" si="220"/>
        <v>6.0344622566521622E-2</v>
      </c>
      <c r="Y97" s="18">
        <f t="shared" si="220"/>
        <v>-19.977741183423113</v>
      </c>
      <c r="Z97" s="18">
        <f t="shared" si="220"/>
        <v>4.7276090692800254</v>
      </c>
      <c r="AA97" s="18">
        <f t="shared" si="220"/>
        <v>1.4329086921684331</v>
      </c>
      <c r="AB97" s="18">
        <f t="shared" si="221"/>
        <v>0.94425253430494571</v>
      </c>
      <c r="AD97" s="18">
        <f t="shared" si="222"/>
        <v>2.5194614024402595</v>
      </c>
      <c r="AE97" s="18">
        <f t="shared" si="223"/>
        <v>3.3686720532478898</v>
      </c>
      <c r="AF97" s="18">
        <f t="shared" si="224"/>
        <v>5.0578382846334646</v>
      </c>
      <c r="AH97" t="str">
        <f t="shared" si="257"/>
        <v>53 Skilled construction and building trades</v>
      </c>
      <c r="AI97" s="18">
        <f t="shared" si="225"/>
        <v>5.9434559109316165</v>
      </c>
      <c r="AJ97" s="18">
        <f t="shared" si="225"/>
        <v>-12.380697544922247</v>
      </c>
      <c r="AK97" s="18">
        <f t="shared" si="225"/>
        <v>3.7303651884123434</v>
      </c>
      <c r="AL97" s="18">
        <f t="shared" si="225"/>
        <v>1.7752720427966606</v>
      </c>
      <c r="AM97" s="18">
        <f t="shared" si="226"/>
        <v>1.4283832112443884</v>
      </c>
      <c r="AO97" s="18">
        <f t="shared" si="227"/>
        <v>2.4228407139914587</v>
      </c>
      <c r="AP97" s="18">
        <f t="shared" si="228"/>
        <v>3.4527152796438587</v>
      </c>
      <c r="AQ97" s="18">
        <f t="shared" si="229"/>
        <v>5.0570465309656809</v>
      </c>
      <c r="AS97" t="str">
        <f t="shared" si="258"/>
        <v>53 Skilled construction and building trades</v>
      </c>
      <c r="AT97" s="18">
        <f t="shared" si="230"/>
        <v>4.810916493332118</v>
      </c>
      <c r="AU97" s="18">
        <f t="shared" si="230"/>
        <v>-14.927589293289723</v>
      </c>
      <c r="AV97" s="18">
        <f t="shared" si="230"/>
        <v>4.1204769245214434</v>
      </c>
      <c r="AW97" s="18">
        <f t="shared" si="230"/>
        <v>0.86693365172638703</v>
      </c>
      <c r="AX97" s="18">
        <f t="shared" si="231"/>
        <v>0.79404033497441073</v>
      </c>
      <c r="AZ97" s="18">
        <f t="shared" si="232"/>
        <v>1.9399920179067998</v>
      </c>
      <c r="BA97" s="18">
        <f t="shared" si="233"/>
        <v>3.2907173131802914</v>
      </c>
      <c r="BB97" s="18">
        <f t="shared" si="234"/>
        <v>4.585917060725575</v>
      </c>
      <c r="BD97" t="str">
        <f t="shared" si="259"/>
        <v>53 Skilled construction and building trades</v>
      </c>
      <c r="BE97" s="18">
        <f t="shared" si="235"/>
        <v>7.1770043383868387</v>
      </c>
      <c r="BF97" s="18">
        <f t="shared" si="235"/>
        <v>-18.403302995215142</v>
      </c>
      <c r="BG97" s="18">
        <f t="shared" si="235"/>
        <v>0.77568105092180595</v>
      </c>
      <c r="BH97" s="18">
        <f t="shared" si="235"/>
        <v>-0.90625445893495193</v>
      </c>
      <c r="BI97" s="18">
        <f t="shared" si="236"/>
        <v>-1.5859491907871615</v>
      </c>
      <c r="BK97" s="18">
        <f t="shared" si="237"/>
        <v>-0.34875168923265143</v>
      </c>
      <c r="BL97" s="18">
        <f t="shared" si="238"/>
        <v>2.1943117194549444</v>
      </c>
      <c r="BM97" s="18">
        <f t="shared" si="239"/>
        <v>1.9387131091263221</v>
      </c>
      <c r="BO97" t="str">
        <f t="shared" si="260"/>
        <v>53 Skilled construction and building trades</v>
      </c>
      <c r="BP97" s="18">
        <f t="shared" si="240"/>
        <v>8.9580806627157052</v>
      </c>
      <c r="BQ97" s="18">
        <f t="shared" si="240"/>
        <v>-21.392230162513503</v>
      </c>
      <c r="BR97" s="18">
        <f t="shared" si="240"/>
        <v>2.7543643106322735</v>
      </c>
      <c r="BS97" s="18">
        <f t="shared" si="240"/>
        <v>-0.45625867111562801</v>
      </c>
      <c r="BT97" s="18">
        <f t="shared" si="241"/>
        <v>-0.93667437887262617</v>
      </c>
      <c r="BV97" s="18">
        <f t="shared" si="242"/>
        <v>0.60264488719437015</v>
      </c>
      <c r="BW97" s="18">
        <f t="shared" si="243"/>
        <v>2.8019120687232224</v>
      </c>
      <c r="BX97" s="18">
        <f t="shared" si="244"/>
        <v>3.2170006431996079</v>
      </c>
      <c r="BZ97" t="str">
        <f t="shared" si="261"/>
        <v>53 Skilled construction and building trades</v>
      </c>
      <c r="CA97" s="18">
        <f t="shared" si="245"/>
        <v>2.6915612412538703</v>
      </c>
      <c r="CB97" s="18">
        <f t="shared" si="245"/>
        <v>-13.93229339485681</v>
      </c>
      <c r="CC97" s="18">
        <f t="shared" si="245"/>
        <v>-2.3841436875204014</v>
      </c>
      <c r="CD97" s="18">
        <f t="shared" si="245"/>
        <v>-3.3947162707001488</v>
      </c>
      <c r="CE97" s="18">
        <f t="shared" si="246"/>
        <v>-3.7771580304949315</v>
      </c>
      <c r="CG97" s="18">
        <f t="shared" si="247"/>
        <v>-3.0590265683386075</v>
      </c>
      <c r="CH97" s="18">
        <f t="shared" si="248"/>
        <v>1.8704353499872539</v>
      </c>
      <c r="CI97" s="18">
        <f t="shared" si="249"/>
        <v>-0.35574379754671481</v>
      </c>
      <c r="CK97" t="str">
        <f t="shared" si="262"/>
        <v>53 Skilled construction and building trades</v>
      </c>
      <c r="CL97" s="18">
        <f t="shared" si="250"/>
        <v>3.2403220252541498</v>
      </c>
      <c r="CM97" s="18">
        <f t="shared" si="250"/>
        <v>-19.359058619495674</v>
      </c>
      <c r="CN97" s="18">
        <f t="shared" si="250"/>
        <v>-12.190865367012705</v>
      </c>
      <c r="CO97" s="18">
        <f t="shared" si="250"/>
        <v>-15.448725270599073</v>
      </c>
      <c r="CP97" s="18">
        <f t="shared" si="251"/>
        <v>-14.696671121448478</v>
      </c>
      <c r="CR97" s="18">
        <f t="shared" si="252"/>
        <v>-14.3764285466758</v>
      </c>
      <c r="CS97" s="18">
        <f t="shared" si="253"/>
        <v>0.78369638422837173</v>
      </c>
      <c r="CT97" s="18">
        <f t="shared" si="254"/>
        <v>-9.5549259844198922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1.5710667281679802</v>
      </c>
      <c r="C98" s="18">
        <f t="shared" si="210"/>
        <v>-7.6430389748172285</v>
      </c>
      <c r="D98" s="18">
        <f t="shared" si="210"/>
        <v>5.2510855331305617</v>
      </c>
      <c r="E98" s="18">
        <f t="shared" si="210"/>
        <v>3.2349849739566672</v>
      </c>
      <c r="F98" s="18">
        <f t="shared" si="211"/>
        <v>3.1405567451922467</v>
      </c>
      <c r="H98" s="18">
        <f t="shared" si="212"/>
        <v>3.9026905813642987</v>
      </c>
      <c r="I98" s="18">
        <f t="shared" si="213"/>
        <v>3.4546072165553054</v>
      </c>
      <c r="J98" s="18">
        <f t="shared" si="214"/>
        <v>6.1275846993357641</v>
      </c>
      <c r="L98" t="str">
        <f t="shared" si="255"/>
        <v>54 Textiles, printing and other skilled trades</v>
      </c>
      <c r="M98" s="18">
        <f t="shared" si="215"/>
        <v>6.9738812490042656</v>
      </c>
      <c r="N98" s="18">
        <f t="shared" si="215"/>
        <v>9.4332985009907944</v>
      </c>
      <c r="O98" s="18">
        <f t="shared" si="215"/>
        <v>5.5251862963750842</v>
      </c>
      <c r="P98" s="18">
        <f t="shared" si="215"/>
        <v>5.1140764254753446</v>
      </c>
      <c r="Q98" s="18">
        <f t="shared" si="216"/>
        <v>5.5075849437737912</v>
      </c>
      <c r="S98" s="18">
        <f t="shared" si="217"/>
        <v>5.2509347824158503</v>
      </c>
      <c r="T98" s="18">
        <f t="shared" si="218"/>
        <v>4.0360549474149465</v>
      </c>
      <c r="U98" s="18">
        <f t="shared" si="219"/>
        <v>7.5149230214365259</v>
      </c>
      <c r="W98" t="str">
        <f t="shared" si="256"/>
        <v>54 Textiles, printing and other skilled trades</v>
      </c>
      <c r="X98" s="18">
        <f t="shared" si="220"/>
        <v>-3.0231910071795376</v>
      </c>
      <c r="Y98" s="18">
        <f t="shared" si="220"/>
        <v>13.424696385069446</v>
      </c>
      <c r="Z98" s="18">
        <f t="shared" si="220"/>
        <v>3.3431736178962224</v>
      </c>
      <c r="AA98" s="18">
        <f t="shared" si="220"/>
        <v>2.7220515363544306</v>
      </c>
      <c r="AB98" s="18">
        <f t="shared" si="221"/>
        <v>3.5552425204883997</v>
      </c>
      <c r="AD98" s="18">
        <f t="shared" si="222"/>
        <v>2.9286763269990246</v>
      </c>
      <c r="AE98" s="18">
        <f t="shared" si="223"/>
        <v>3.684517502805873</v>
      </c>
      <c r="AF98" s="18">
        <f t="shared" si="224"/>
        <v>5.5942389638261369</v>
      </c>
      <c r="AH98" t="str">
        <f t="shared" si="257"/>
        <v>54 Textiles, printing and other skilled trades</v>
      </c>
      <c r="AI98" s="18">
        <f t="shared" si="225"/>
        <v>-4.658746513616741</v>
      </c>
      <c r="AJ98" s="18">
        <f t="shared" si="225"/>
        <v>24.114880996255494</v>
      </c>
      <c r="AK98" s="18">
        <f t="shared" si="225"/>
        <v>1.3017716283073577</v>
      </c>
      <c r="AL98" s="18">
        <f t="shared" si="225"/>
        <v>2.6000248258071457</v>
      </c>
      <c r="AM98" s="18">
        <f t="shared" si="226"/>
        <v>3.4157015148788439</v>
      </c>
      <c r="AO98" s="18">
        <f t="shared" si="227"/>
        <v>2.1654355423004867</v>
      </c>
      <c r="AP98" s="18">
        <f t="shared" si="228"/>
        <v>3.4742580794774547</v>
      </c>
      <c r="AQ98" s="18">
        <f t="shared" si="229"/>
        <v>4.895457096286937</v>
      </c>
      <c r="AS98" t="str">
        <f t="shared" si="258"/>
        <v>54 Textiles, printing and other skilled trades</v>
      </c>
      <c r="AT98" s="18">
        <f t="shared" si="230"/>
        <v>-4.7195079920000378</v>
      </c>
      <c r="AU98" s="18">
        <f t="shared" si="230"/>
        <v>19.003893329779629</v>
      </c>
      <c r="AV98" s="18">
        <f t="shared" si="230"/>
        <v>1.558654821771821</v>
      </c>
      <c r="AW98" s="18">
        <f t="shared" si="230"/>
        <v>1.8635420946791603</v>
      </c>
      <c r="AX98" s="18">
        <f t="shared" si="231"/>
        <v>2.7621898499542663</v>
      </c>
      <c r="AZ98" s="18">
        <f t="shared" si="232"/>
        <v>1.7618114395903994</v>
      </c>
      <c r="BA98" s="18">
        <f t="shared" si="233"/>
        <v>3.2674855478424636</v>
      </c>
      <c r="BB98" s="18">
        <f t="shared" si="234"/>
        <v>4.4421018842712767</v>
      </c>
      <c r="BD98" t="str">
        <f t="shared" si="259"/>
        <v>54 Textiles, printing and other skilled trades</v>
      </c>
      <c r="BE98" s="18">
        <f t="shared" si="235"/>
        <v>0.28487457641412917</v>
      </c>
      <c r="BF98" s="18">
        <f t="shared" si="235"/>
        <v>-1.8873680313115981</v>
      </c>
      <c r="BG98" s="18">
        <f t="shared" si="235"/>
        <v>1.5551401934049469</v>
      </c>
      <c r="BH98" s="18">
        <f t="shared" si="235"/>
        <v>0.16972085178661445</v>
      </c>
      <c r="BI98" s="18">
        <f t="shared" si="236"/>
        <v>0.47024110469275904</v>
      </c>
      <c r="BK98" s="18">
        <f t="shared" si="237"/>
        <v>0.62941447010838036</v>
      </c>
      <c r="BL98" s="18">
        <f t="shared" si="238"/>
        <v>2.4691139384044769</v>
      </c>
      <c r="BM98" s="18">
        <f t="shared" si="239"/>
        <v>2.9223993684171168</v>
      </c>
      <c r="BO98" t="str">
        <f t="shared" si="260"/>
        <v>54 Textiles, printing and other skilled trades</v>
      </c>
      <c r="BP98" s="18">
        <f t="shared" si="240"/>
        <v>-2.4389626486482685</v>
      </c>
      <c r="BQ98" s="18">
        <f t="shared" si="240"/>
        <v>-3.9524479428490578</v>
      </c>
      <c r="BR98" s="18">
        <f t="shared" si="240"/>
        <v>-0.16587307995397094</v>
      </c>
      <c r="BS98" s="18">
        <f t="shared" si="240"/>
        <v>0.22440819078219931</v>
      </c>
      <c r="BT98" s="18">
        <f t="shared" si="241"/>
        <v>-0.16368867212593896</v>
      </c>
      <c r="BV98" s="18">
        <f t="shared" si="242"/>
        <v>9.4145202691819918E-2</v>
      </c>
      <c r="BW98" s="18">
        <f t="shared" si="243"/>
        <v>2.2660770732490398</v>
      </c>
      <c r="BX98" s="18">
        <f t="shared" si="244"/>
        <v>2.335001014742577</v>
      </c>
      <c r="BZ98" t="str">
        <f t="shared" si="261"/>
        <v>54 Textiles, printing and other skilled trades</v>
      </c>
      <c r="CA98" s="18">
        <f t="shared" si="245"/>
        <v>-3.448255649035592</v>
      </c>
      <c r="CB98" s="18">
        <f t="shared" si="245"/>
        <v>0.14559564110352419</v>
      </c>
      <c r="CC98" s="18">
        <f t="shared" si="245"/>
        <v>-2.0205255328358818</v>
      </c>
      <c r="CD98" s="18">
        <f t="shared" si="245"/>
        <v>-3.834632709581598</v>
      </c>
      <c r="CE98" s="18">
        <f t="shared" si="246"/>
        <v>-3.0258692091736594</v>
      </c>
      <c r="CG98" s="18">
        <f t="shared" si="247"/>
        <v>-3.2336934211473434</v>
      </c>
      <c r="CH98" s="18">
        <f t="shared" si="248"/>
        <v>1.760010377978527</v>
      </c>
      <c r="CI98" s="18">
        <f t="shared" si="249"/>
        <v>-0.6275507493713639</v>
      </c>
      <c r="CK98" t="str">
        <f t="shared" si="262"/>
        <v>54 Textiles, printing and other skilled trades</v>
      </c>
      <c r="CL98" s="18">
        <f t="shared" si="250"/>
        <v>-6.0645178046409125</v>
      </c>
      <c r="CM98" s="18">
        <f t="shared" si="250"/>
        <v>7.325468009660363</v>
      </c>
      <c r="CN98" s="18">
        <f t="shared" si="250"/>
        <v>-10.767068096595322</v>
      </c>
      <c r="CO98" s="18">
        <f t="shared" si="250"/>
        <v>-3.1472127872481104</v>
      </c>
      <c r="CP98" s="18">
        <f t="shared" si="251"/>
        <v>-4.9880755280874762</v>
      </c>
      <c r="CR98" s="18">
        <f t="shared" si="252"/>
        <v>-5.7568479437256066</v>
      </c>
      <c r="CS98" s="18">
        <f t="shared" si="253"/>
        <v>1.1339168321802262</v>
      </c>
      <c r="CT98" s="18">
        <f t="shared" si="254"/>
        <v>-3.4000739244945066</v>
      </c>
    </row>
    <row r="99" spans="1:98" x14ac:dyDescent="0.2">
      <c r="A99" t="str">
        <f t="shared" si="209"/>
        <v>61 Caring personal service occupations</v>
      </c>
      <c r="B99" s="18">
        <f t="shared" si="210"/>
        <v>9.01518711110052</v>
      </c>
      <c r="C99" s="18">
        <f t="shared" si="210"/>
        <v>0.93988454274180899</v>
      </c>
      <c r="D99" s="18">
        <f t="shared" si="210"/>
        <v>6.8730181765272791</v>
      </c>
      <c r="E99" s="18">
        <f t="shared" si="210"/>
        <v>6.0777675944187814</v>
      </c>
      <c r="F99" s="18">
        <f t="shared" si="211"/>
        <v>5.9962328701554712</v>
      </c>
      <c r="H99" s="18">
        <f t="shared" si="212"/>
        <v>6.3421914353471776</v>
      </c>
      <c r="I99" s="18">
        <f t="shared" si="213"/>
        <v>4.3457392410169327</v>
      </c>
      <c r="J99" s="18">
        <f t="shared" si="214"/>
        <v>8.5178389377395192</v>
      </c>
      <c r="L99" t="str">
        <f t="shared" si="255"/>
        <v>61 Caring personal service occupations</v>
      </c>
      <c r="M99" s="18">
        <f t="shared" si="215"/>
        <v>10.44846756449116</v>
      </c>
      <c r="N99" s="18">
        <f t="shared" si="215"/>
        <v>3.3995776652689269</v>
      </c>
      <c r="O99" s="18">
        <f t="shared" si="215"/>
        <v>7.4378816818009286</v>
      </c>
      <c r="P99" s="18">
        <f t="shared" si="215"/>
        <v>6.7749064227658806</v>
      </c>
      <c r="Q99" s="18">
        <f t="shared" si="216"/>
        <v>6.7670815387065542</v>
      </c>
      <c r="S99" s="18">
        <f t="shared" si="217"/>
        <v>6.9954423609568384</v>
      </c>
      <c r="T99" s="18">
        <f t="shared" si="218"/>
        <v>4.7280233420067264</v>
      </c>
      <c r="U99" s="18">
        <f t="shared" si="219"/>
        <v>9.2249250919296912</v>
      </c>
      <c r="W99" t="str">
        <f t="shared" si="256"/>
        <v>61 Caring personal service occupations</v>
      </c>
      <c r="X99" s="18">
        <f t="shared" si="220"/>
        <v>0.26438136701447679</v>
      </c>
      <c r="Y99" s="18">
        <f t="shared" si="220"/>
        <v>17.694969263726577</v>
      </c>
      <c r="Z99" s="18">
        <f t="shared" si="220"/>
        <v>3.1008932044114257</v>
      </c>
      <c r="AA99" s="18">
        <f t="shared" si="220"/>
        <v>2.6868558989835201</v>
      </c>
      <c r="AB99" s="18">
        <f t="shared" si="221"/>
        <v>3.6963960550913333</v>
      </c>
      <c r="AD99" s="18">
        <f t="shared" si="222"/>
        <v>2.8246832580539616</v>
      </c>
      <c r="AE99" s="18">
        <f t="shared" si="223"/>
        <v>4.1820760638792143</v>
      </c>
      <c r="AF99" s="18">
        <f t="shared" si="224"/>
        <v>5.9137762897526036</v>
      </c>
      <c r="AH99" t="str">
        <f t="shared" si="257"/>
        <v>61 Caring personal service occupations</v>
      </c>
      <c r="AI99" s="18">
        <f t="shared" si="225"/>
        <v>-2.2683571139632375</v>
      </c>
      <c r="AJ99" s="18">
        <f t="shared" si="225"/>
        <v>19.285840827880051</v>
      </c>
      <c r="AK99" s="18">
        <f t="shared" si="225"/>
        <v>0.5730905365153971</v>
      </c>
      <c r="AL99" s="18">
        <f t="shared" si="225"/>
        <v>1.2038717633240381</v>
      </c>
      <c r="AM99" s="18">
        <f t="shared" si="226"/>
        <v>2.0494273479929603</v>
      </c>
      <c r="AO99" s="18">
        <f t="shared" si="227"/>
        <v>0.99317300000669739</v>
      </c>
      <c r="AP99" s="18">
        <f t="shared" si="228"/>
        <v>3.3591307910303181</v>
      </c>
      <c r="AQ99" s="18">
        <f t="shared" si="229"/>
        <v>4.0012243113912049</v>
      </c>
      <c r="AS99" t="str">
        <f t="shared" si="258"/>
        <v>61 Caring personal service occupations</v>
      </c>
      <c r="AT99" s="18">
        <f t="shared" si="230"/>
        <v>-0.50659568599783489</v>
      </c>
      <c r="AU99" s="18">
        <f t="shared" si="230"/>
        <v>16.484797725303689</v>
      </c>
      <c r="AV99" s="18">
        <f t="shared" si="230"/>
        <v>0.7881460128688289</v>
      </c>
      <c r="AW99" s="18">
        <f t="shared" si="230"/>
        <v>1.612961723293016</v>
      </c>
      <c r="AX99" s="18">
        <f t="shared" si="231"/>
        <v>2.2234365528215783</v>
      </c>
      <c r="AZ99" s="18">
        <f t="shared" si="232"/>
        <v>1.3372758670197271</v>
      </c>
      <c r="BA99" s="18">
        <f t="shared" si="233"/>
        <v>3.4754261755496563</v>
      </c>
      <c r="BB99" s="18">
        <f t="shared" si="234"/>
        <v>4.3347932743958539</v>
      </c>
      <c r="BD99" t="str">
        <f t="shared" si="259"/>
        <v>61 Caring personal service occupations</v>
      </c>
      <c r="BE99" s="18">
        <f t="shared" si="235"/>
        <v>3.9113127214586818</v>
      </c>
      <c r="BF99" s="18">
        <f t="shared" si="235"/>
        <v>-4.6882293491398386</v>
      </c>
      <c r="BG99" s="18">
        <f t="shared" si="235"/>
        <v>2.1727715191056873</v>
      </c>
      <c r="BH99" s="18">
        <f t="shared" si="235"/>
        <v>0.94110055373546331</v>
      </c>
      <c r="BI99" s="18">
        <f t="shared" si="236"/>
        <v>0.96164608301709809</v>
      </c>
      <c r="BK99" s="18">
        <f t="shared" si="237"/>
        <v>1.3499989151890546</v>
      </c>
      <c r="BL99" s="18">
        <f t="shared" si="238"/>
        <v>3.3506952115301081</v>
      </c>
      <c r="BM99" s="18">
        <f t="shared" si="239"/>
        <v>4.2323993083491773</v>
      </c>
      <c r="BO99" t="str">
        <f t="shared" si="260"/>
        <v>61 Caring personal service occupations</v>
      </c>
      <c r="BP99" s="18">
        <f t="shared" si="240"/>
        <v>1.007146389891278</v>
      </c>
      <c r="BQ99" s="18">
        <f t="shared" si="240"/>
        <v>-17.736677875984963</v>
      </c>
      <c r="BR99" s="18">
        <f t="shared" si="240"/>
        <v>1.0990779179131493</v>
      </c>
      <c r="BS99" s="18">
        <f t="shared" si="240"/>
        <v>-1.9273692104486262</v>
      </c>
      <c r="BT99" s="18">
        <f t="shared" si="241"/>
        <v>-2.0732639640607342</v>
      </c>
      <c r="BV99" s="18">
        <f t="shared" si="242"/>
        <v>-0.92875627125023064</v>
      </c>
      <c r="BW99" s="18">
        <f t="shared" si="243"/>
        <v>2.8215102749375331</v>
      </c>
      <c r="BX99" s="18">
        <f t="shared" si="244"/>
        <v>2.2066149122144552</v>
      </c>
      <c r="BZ99" t="str">
        <f t="shared" si="261"/>
        <v>61 Caring personal service occupations</v>
      </c>
      <c r="CA99" s="18">
        <f t="shared" si="245"/>
        <v>-12.132518317435093</v>
      </c>
      <c r="CB99" s="18">
        <f t="shared" si="245"/>
        <v>-19.253280773695213</v>
      </c>
      <c r="CC99" s="18">
        <f t="shared" si="245"/>
        <v>-5.7479640257409699</v>
      </c>
      <c r="CD99" s="18">
        <f t="shared" si="245"/>
        <v>-2.4449315650215797</v>
      </c>
      <c r="CE99" s="18">
        <f t="shared" si="246"/>
        <v>-4.6232959388659234</v>
      </c>
      <c r="CG99" s="18">
        <f t="shared" si="247"/>
        <v>-3.5586075875881251</v>
      </c>
      <c r="CH99" s="18">
        <f t="shared" si="248"/>
        <v>1.4613079862745515</v>
      </c>
      <c r="CI99" s="18">
        <f t="shared" si="249"/>
        <v>-1.283849813460225</v>
      </c>
      <c r="CK99" t="str">
        <f t="shared" si="262"/>
        <v>61 Caring personal service occupations</v>
      </c>
      <c r="CL99" s="18">
        <f t="shared" si="250"/>
        <v>-6.337006930181655</v>
      </c>
      <c r="CM99" s="18">
        <f t="shared" si="250"/>
        <v>2.4551660909268858</v>
      </c>
      <c r="CN99" s="18">
        <f t="shared" si="250"/>
        <v>-4.6644544027706347</v>
      </c>
      <c r="CO99" s="18">
        <f t="shared" si="250"/>
        <v>-2.8979838582347539</v>
      </c>
      <c r="CP99" s="18">
        <f t="shared" si="251"/>
        <v>-3.1291381707099553</v>
      </c>
      <c r="CR99" s="18">
        <f t="shared" si="252"/>
        <v>-3.4904145103324291</v>
      </c>
      <c r="CS99" s="18">
        <f t="shared" si="253"/>
        <v>1.360078888491012</v>
      </c>
      <c r="CT99" s="18">
        <f t="shared" si="254"/>
        <v>-1.3826782138707805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16.37461463295957</v>
      </c>
      <c r="C100" s="18">
        <f t="shared" si="210"/>
        <v>5.7634203025626274</v>
      </c>
      <c r="D100" s="18">
        <f t="shared" si="210"/>
        <v>7.9834784907278689</v>
      </c>
      <c r="E100" s="18">
        <f t="shared" si="210"/>
        <v>6.3982404495102285</v>
      </c>
      <c r="F100" s="18">
        <f t="shared" si="211"/>
        <v>6.8511392702211849</v>
      </c>
      <c r="H100" s="18">
        <f t="shared" si="212"/>
        <v>6.9240503473245951</v>
      </c>
      <c r="I100" s="18">
        <f t="shared" si="213"/>
        <v>4.7007695496986912</v>
      </c>
      <c r="J100" s="18">
        <f t="shared" si="214"/>
        <v>9.1562835169855852</v>
      </c>
      <c r="L100" t="str">
        <f t="shared" si="255"/>
        <v>62 Leisure, travel and related personal service occupations</v>
      </c>
      <c r="M100" s="18">
        <f t="shared" si="215"/>
        <v>6.1483216961940368</v>
      </c>
      <c r="N100" s="18">
        <f t="shared" si="215"/>
        <v>-0.16839104131877169</v>
      </c>
      <c r="O100" s="18">
        <f t="shared" si="215"/>
        <v>5.4554644513981065</v>
      </c>
      <c r="P100" s="18">
        <f t="shared" si="215"/>
        <v>6.6614332924230135</v>
      </c>
      <c r="Q100" s="18">
        <f t="shared" si="216"/>
        <v>5.8444228756478367</v>
      </c>
      <c r="S100" s="18">
        <f t="shared" si="217"/>
        <v>6.2579190563440301</v>
      </c>
      <c r="T100" s="18">
        <f t="shared" si="218"/>
        <v>4.2601153365515509</v>
      </c>
      <c r="U100" s="18">
        <f t="shared" si="219"/>
        <v>8.404727608196815</v>
      </c>
      <c r="W100" t="str">
        <f t="shared" si="256"/>
        <v>62 Leisure, travel and related personal service occupations</v>
      </c>
      <c r="X100" s="18">
        <f t="shared" si="220"/>
        <v>0.73488174465108358</v>
      </c>
      <c r="Y100" s="18">
        <f t="shared" si="220"/>
        <v>5.8407619471211092</v>
      </c>
      <c r="Z100" s="18">
        <f t="shared" si="220"/>
        <v>4.1435816254673741</v>
      </c>
      <c r="AA100" s="18">
        <f t="shared" si="220"/>
        <v>3.8772424616647205</v>
      </c>
      <c r="AB100" s="18">
        <f t="shared" si="221"/>
        <v>4.0821432864302842</v>
      </c>
      <c r="AD100" s="18">
        <f t="shared" si="222"/>
        <v>3.9659464143546375</v>
      </c>
      <c r="AE100" s="18">
        <f t="shared" si="223"/>
        <v>4.262490214771919</v>
      </c>
      <c r="AF100" s="18">
        <f t="shared" si="224"/>
        <v>6.746151580195936</v>
      </c>
      <c r="AH100" t="str">
        <f t="shared" si="257"/>
        <v>62 Leisure, travel and related personal service occupations</v>
      </c>
      <c r="AI100" s="18">
        <f t="shared" si="225"/>
        <v>-0.44503322739698481</v>
      </c>
      <c r="AJ100" s="18">
        <f t="shared" si="225"/>
        <v>8.7019337505302339</v>
      </c>
      <c r="AK100" s="18">
        <f t="shared" si="225"/>
        <v>2.6291511849602101</v>
      </c>
      <c r="AL100" s="18">
        <f t="shared" si="225"/>
        <v>3.5185715082705959</v>
      </c>
      <c r="AM100" s="18">
        <f t="shared" si="226"/>
        <v>3.5555438139089679</v>
      </c>
      <c r="AO100" s="18">
        <f t="shared" si="227"/>
        <v>3.221244901668352</v>
      </c>
      <c r="AP100" s="18">
        <f t="shared" si="228"/>
        <v>4.0377501862564946</v>
      </c>
      <c r="AQ100" s="18">
        <f t="shared" si="229"/>
        <v>6.0679358474121425</v>
      </c>
      <c r="AS100" t="str">
        <f t="shared" si="258"/>
        <v>62 Leisure, travel and related personal service occupations</v>
      </c>
      <c r="AT100" s="18">
        <f t="shared" si="230"/>
        <v>-0.58056340115445471</v>
      </c>
      <c r="AU100" s="18">
        <f t="shared" si="230"/>
        <v>12.321475864273278</v>
      </c>
      <c r="AV100" s="18">
        <f t="shared" si="230"/>
        <v>3.622381874064784</v>
      </c>
      <c r="AW100" s="18">
        <f t="shared" si="230"/>
        <v>3.7947842928895303</v>
      </c>
      <c r="AX100" s="18">
        <f t="shared" si="231"/>
        <v>4.2540349829553792</v>
      </c>
      <c r="AZ100" s="18">
        <f t="shared" si="232"/>
        <v>3.7372849728631641</v>
      </c>
      <c r="BA100" s="18">
        <f t="shared" si="233"/>
        <v>4.1964433400459189</v>
      </c>
      <c r="BB100" s="18">
        <f t="shared" si="234"/>
        <v>6.5404894666580615</v>
      </c>
      <c r="BD100" t="str">
        <f t="shared" si="259"/>
        <v>62 Leisure, travel and related personal service occupations</v>
      </c>
      <c r="BE100" s="18">
        <f t="shared" si="235"/>
        <v>-3.1118236427706614</v>
      </c>
      <c r="BF100" s="18">
        <f t="shared" si="235"/>
        <v>-11.33291211397095</v>
      </c>
      <c r="BG100" s="18">
        <f t="shared" si="235"/>
        <v>-0.51406351733460642</v>
      </c>
      <c r="BH100" s="18">
        <f t="shared" si="235"/>
        <v>-0.80187235434949766</v>
      </c>
      <c r="BI100" s="18">
        <f t="shared" si="236"/>
        <v>-1.4060301783557549</v>
      </c>
      <c r="BK100" s="18">
        <f t="shared" si="237"/>
        <v>-0.70602870776880211</v>
      </c>
      <c r="BL100" s="18">
        <f t="shared" si="238"/>
        <v>2.4097606245445435</v>
      </c>
      <c r="BM100" s="18">
        <f t="shared" si="239"/>
        <v>1.9115223257388569</v>
      </c>
      <c r="BO100" t="str">
        <f t="shared" si="260"/>
        <v>62 Leisure, travel and related personal service occupations</v>
      </c>
      <c r="BP100" s="18">
        <f t="shared" si="240"/>
        <v>-2.6186145188967336</v>
      </c>
      <c r="BQ100" s="18">
        <f t="shared" si="240"/>
        <v>-19.246743491044484</v>
      </c>
      <c r="BR100" s="18">
        <f t="shared" si="240"/>
        <v>4.6278002446054067E-2</v>
      </c>
      <c r="BS100" s="18">
        <f t="shared" si="240"/>
        <v>-1.4947007236037479</v>
      </c>
      <c r="BT100" s="18">
        <f t="shared" si="241"/>
        <v>-2.2374452379703258</v>
      </c>
      <c r="BV100" s="18">
        <f t="shared" si="242"/>
        <v>-0.98369660684568538</v>
      </c>
      <c r="BW100" s="18">
        <f t="shared" si="243"/>
        <v>2.6095998607931215</v>
      </c>
      <c r="BX100" s="18">
        <f t="shared" si="244"/>
        <v>1.9392135543529809</v>
      </c>
      <c r="BZ100" t="str">
        <f t="shared" si="261"/>
        <v>62 Leisure, travel and related personal service occupations</v>
      </c>
      <c r="CA100" s="18">
        <f t="shared" si="245"/>
        <v>-2.5476803133747006</v>
      </c>
      <c r="CB100" s="18">
        <f t="shared" si="245"/>
        <v>-15.312289150588043</v>
      </c>
      <c r="CC100" s="18">
        <f t="shared" si="245"/>
        <v>-1.4174074082854538</v>
      </c>
      <c r="CD100" s="18">
        <f t="shared" si="245"/>
        <v>-4.0085668601381963</v>
      </c>
      <c r="CE100" s="18">
        <f t="shared" si="246"/>
        <v>-3.9612175739014543</v>
      </c>
      <c r="CG100" s="18">
        <f t="shared" si="247"/>
        <v>-3.1525042032420569</v>
      </c>
      <c r="CH100" s="18">
        <f t="shared" si="248"/>
        <v>2.0631151197441966</v>
      </c>
      <c r="CI100" s="18">
        <f t="shared" si="249"/>
        <v>-0.15572042230415084</v>
      </c>
      <c r="CK100" t="str">
        <f t="shared" si="262"/>
        <v>62 Leisure, travel and related personal service occupations</v>
      </c>
      <c r="CL100" s="18">
        <f t="shared" si="250"/>
        <v>-7.248178221175805</v>
      </c>
      <c r="CM100" s="18">
        <f t="shared" si="250"/>
        <v>-0.11631186680370886</v>
      </c>
      <c r="CN100" s="18">
        <f t="shared" si="250"/>
        <v>-8.9079866992765151</v>
      </c>
      <c r="CO100" s="18">
        <f t="shared" si="250"/>
        <v>-3.929914507107557</v>
      </c>
      <c r="CP100" s="18">
        <f t="shared" si="251"/>
        <v>-5.2839418706324581</v>
      </c>
      <c r="CR100" s="18">
        <f t="shared" si="252"/>
        <v>-5.6187876311318501</v>
      </c>
      <c r="CS100" s="18">
        <f t="shared" si="253"/>
        <v>1.1776037792191829</v>
      </c>
      <c r="CT100" s="18">
        <f t="shared" si="254"/>
        <v>-3.2204426607435832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12.657441542053792</v>
      </c>
      <c r="C101" s="18">
        <f t="shared" si="210"/>
        <v>-20.245308088957191</v>
      </c>
      <c r="D101" s="18">
        <f t="shared" si="210"/>
        <v>9.0731023568861637</v>
      </c>
      <c r="E101" s="18">
        <f t="shared" si="210"/>
        <v>4.896695791300254</v>
      </c>
      <c r="F101" s="18">
        <f t="shared" si="211"/>
        <v>4.3812914629689281</v>
      </c>
      <c r="H101" s="18">
        <f t="shared" si="212"/>
        <v>6.2707537266086355</v>
      </c>
      <c r="I101" s="18">
        <f t="shared" si="213"/>
        <v>4.6094097127940437</v>
      </c>
      <c r="J101" s="18">
        <f t="shared" si="214"/>
        <v>8.6186526896628877</v>
      </c>
      <c r="L101" t="str">
        <f t="shared" si="255"/>
        <v>63 Community and civil enforcement occupations</v>
      </c>
      <c r="M101" s="18">
        <f t="shared" si="215"/>
        <v>4.330567458756085</v>
      </c>
      <c r="N101" s="18">
        <f t="shared" si="215"/>
        <v>4.3975268016841484</v>
      </c>
      <c r="O101" s="18">
        <f t="shared" si="215"/>
        <v>3.2847802143507909</v>
      </c>
      <c r="P101" s="18">
        <f t="shared" si="215"/>
        <v>5.3409806777942048</v>
      </c>
      <c r="Q101" s="18">
        <f t="shared" si="216"/>
        <v>4.6352073767666813</v>
      </c>
      <c r="S101" s="18">
        <f t="shared" si="217"/>
        <v>4.6510719748070528</v>
      </c>
      <c r="T101" s="18">
        <f t="shared" si="218"/>
        <v>3.7592294909612356</v>
      </c>
      <c r="U101" s="18">
        <f t="shared" si="219"/>
        <v>6.8907664873453678</v>
      </c>
      <c r="W101" t="str">
        <f t="shared" si="256"/>
        <v>63 Community and civil enforcement occupations</v>
      </c>
      <c r="X101" s="18">
        <f t="shared" si="220"/>
        <v>-2.0914294792528043</v>
      </c>
      <c r="Y101" s="18">
        <f t="shared" si="220"/>
        <v>17.914989459590068</v>
      </c>
      <c r="Z101" s="18">
        <f t="shared" si="220"/>
        <v>2.5488702249266471</v>
      </c>
      <c r="AA101" s="18">
        <f t="shared" si="220"/>
        <v>2.5590732179146647</v>
      </c>
      <c r="AB101" s="18">
        <f t="shared" si="221"/>
        <v>3.4541146380265175</v>
      </c>
      <c r="AD101" s="18">
        <f t="shared" si="222"/>
        <v>2.5556721074640798</v>
      </c>
      <c r="AE101" s="18">
        <f t="shared" si="223"/>
        <v>4.0702982356997319</v>
      </c>
      <c r="AF101" s="18">
        <f t="shared" si="224"/>
        <v>5.6465015608313962</v>
      </c>
      <c r="AH101" t="str">
        <f t="shared" si="257"/>
        <v>63 Community and civil enforcement occupations</v>
      </c>
      <c r="AI101" s="18">
        <f t="shared" si="225"/>
        <v>-4.0475829140077639</v>
      </c>
      <c r="AJ101" s="18">
        <f t="shared" si="225"/>
        <v>34.332557999126642</v>
      </c>
      <c r="AK101" s="18">
        <f t="shared" si="225"/>
        <v>-0.96900545655790316</v>
      </c>
      <c r="AL101" s="18">
        <f t="shared" si="225"/>
        <v>2.7867509856225992</v>
      </c>
      <c r="AM101" s="18">
        <f t="shared" si="226"/>
        <v>3.3119415421153819</v>
      </c>
      <c r="AO101" s="18">
        <f t="shared" si="227"/>
        <v>1.5192668123176878</v>
      </c>
      <c r="AP101" s="18">
        <f t="shared" si="228"/>
        <v>3.2925449786471717</v>
      </c>
      <c r="AQ101" s="18">
        <f t="shared" si="229"/>
        <v>4.2963489401202981</v>
      </c>
      <c r="AS101" t="str">
        <f t="shared" si="258"/>
        <v>63 Community and civil enforcement occupations</v>
      </c>
      <c r="AT101" s="18">
        <f t="shared" si="230"/>
        <v>-4.7552124603177699</v>
      </c>
      <c r="AU101" s="18">
        <f t="shared" si="230"/>
        <v>31.306407472540609</v>
      </c>
      <c r="AV101" s="18">
        <f t="shared" si="230"/>
        <v>-3.2982830609491476</v>
      </c>
      <c r="AW101" s="18">
        <f t="shared" si="230"/>
        <v>1.2859014301934701</v>
      </c>
      <c r="AX101" s="18">
        <f t="shared" si="231"/>
        <v>1.4633451017783239</v>
      </c>
      <c r="AZ101" s="18">
        <f t="shared" si="232"/>
        <v>-0.26581109565270156</v>
      </c>
      <c r="BA101" s="18">
        <f t="shared" si="233"/>
        <v>3.061949472398795</v>
      </c>
      <c r="BB101" s="18">
        <f t="shared" si="234"/>
        <v>2.8888756561178841</v>
      </c>
      <c r="BD101" t="str">
        <f t="shared" si="259"/>
        <v>63 Community and civil enforcement occupations</v>
      </c>
      <c r="BE101" s="18">
        <f t="shared" si="235"/>
        <v>-7.2527252281510357</v>
      </c>
      <c r="BF101" s="18">
        <f t="shared" si="235"/>
        <v>39.611983003137262</v>
      </c>
      <c r="BG101" s="18">
        <f t="shared" si="235"/>
        <v>-6.7891903563735863</v>
      </c>
      <c r="BH101" s="18">
        <f t="shared" si="235"/>
        <v>1.2869231500841849</v>
      </c>
      <c r="BI101" s="18">
        <f t="shared" si="236"/>
        <v>0.69009315866552789</v>
      </c>
      <c r="BK101" s="18">
        <f t="shared" si="237"/>
        <v>-1.4800130143806434</v>
      </c>
      <c r="BL101" s="18">
        <f t="shared" si="238"/>
        <v>1.6618633988233711</v>
      </c>
      <c r="BM101" s="18">
        <f t="shared" si="239"/>
        <v>0.51476847906180012</v>
      </c>
      <c r="BO101" t="str">
        <f t="shared" si="260"/>
        <v>63 Community and civil enforcement occupations</v>
      </c>
      <c r="BP101" s="18">
        <f t="shared" si="240"/>
        <v>-2.6233116939022305</v>
      </c>
      <c r="BQ101" s="18">
        <f t="shared" si="240"/>
        <v>16.997505507782428</v>
      </c>
      <c r="BR101" s="18">
        <f t="shared" si="240"/>
        <v>-3.6784498561894363</v>
      </c>
      <c r="BS101" s="18">
        <f t="shared" si="240"/>
        <v>0.40734439599066086</v>
      </c>
      <c r="BT101" s="18">
        <f t="shared" si="241"/>
        <v>6.4042831578214887E-2</v>
      </c>
      <c r="BV101" s="18">
        <f t="shared" si="242"/>
        <v>-0.97348964379396774</v>
      </c>
      <c r="BW101" s="18">
        <f t="shared" si="243"/>
        <v>2.2124346163717501</v>
      </c>
      <c r="BX101" s="18">
        <f t="shared" si="244"/>
        <v>1.5098421803674489</v>
      </c>
      <c r="BZ101" t="str">
        <f t="shared" si="261"/>
        <v>63 Community and civil enforcement occupations</v>
      </c>
      <c r="CA101" s="18">
        <f t="shared" si="245"/>
        <v>-3.6736009277060999</v>
      </c>
      <c r="CB101" s="18">
        <f t="shared" si="245"/>
        <v>21.248108725678062</v>
      </c>
      <c r="CC101" s="18">
        <f t="shared" si="245"/>
        <v>-5.0716959665455974</v>
      </c>
      <c r="CD101" s="18">
        <f t="shared" si="245"/>
        <v>-2.3448128337489216</v>
      </c>
      <c r="CE101" s="18">
        <f t="shared" si="246"/>
        <v>-1.8872560631809421</v>
      </c>
      <c r="CG101" s="18">
        <f t="shared" si="247"/>
        <v>-3.2623681051368814</v>
      </c>
      <c r="CH101" s="18">
        <f t="shared" si="248"/>
        <v>1.7747672953971172</v>
      </c>
      <c r="CI101" s="18">
        <f t="shared" si="249"/>
        <v>-0.62667913059775149</v>
      </c>
      <c r="CK101" t="str">
        <f t="shared" si="262"/>
        <v>63 Community and civil enforcement occupations</v>
      </c>
      <c r="CL101" s="18">
        <f t="shared" si="250"/>
        <v>-10.815729255330986</v>
      </c>
      <c r="CM101" s="18">
        <f t="shared" si="250"/>
        <v>50.033941618752273</v>
      </c>
      <c r="CN101" s="18">
        <f t="shared" si="250"/>
        <v>-16.740621756157825</v>
      </c>
      <c r="CO101" s="18">
        <f t="shared" si="250"/>
        <v>-5.3866305488056376</v>
      </c>
      <c r="CP101" s="18">
        <f t="shared" si="251"/>
        <v>-6.4341156457715982</v>
      </c>
      <c r="CR101" s="18">
        <f t="shared" si="252"/>
        <v>-9.3336650034985809</v>
      </c>
      <c r="CS101" s="18">
        <f t="shared" si="253"/>
        <v>0.69058666152597148</v>
      </c>
      <c r="CT101" s="18">
        <f t="shared" si="254"/>
        <v>-6.9627584340588804</v>
      </c>
    </row>
    <row r="102" spans="1:98" x14ac:dyDescent="0.2">
      <c r="A102" t="str">
        <f t="shared" si="209"/>
        <v>71 Sales occupations</v>
      </c>
      <c r="B102" s="18">
        <f t="shared" si="210"/>
        <v>6.0465963994672967</v>
      </c>
      <c r="C102" s="18">
        <f t="shared" si="210"/>
        <v>-12.479422278169139</v>
      </c>
      <c r="D102" s="18">
        <f t="shared" si="210"/>
        <v>3.7496348007767466</v>
      </c>
      <c r="E102" s="18">
        <f t="shared" si="210"/>
        <v>4.1015543410095612</v>
      </c>
      <c r="F102" s="18">
        <f t="shared" si="211"/>
        <v>2.8699313365037504</v>
      </c>
      <c r="H102" s="18">
        <f t="shared" si="212"/>
        <v>3.9841153923006356</v>
      </c>
      <c r="I102" s="18">
        <f t="shared" si="213"/>
        <v>3.2195455003376283</v>
      </c>
      <c r="J102" s="18">
        <f t="shared" si="214"/>
        <v>6.0258850536974551</v>
      </c>
      <c r="L102" t="str">
        <f t="shared" si="255"/>
        <v>71 Sales occupations</v>
      </c>
      <c r="M102" s="18">
        <f t="shared" si="215"/>
        <v>6.9799235738290832</v>
      </c>
      <c r="N102" s="18">
        <f t="shared" si="215"/>
        <v>-1.2355520809602338</v>
      </c>
      <c r="O102" s="18">
        <f t="shared" si="215"/>
        <v>5.3237385841913287</v>
      </c>
      <c r="P102" s="18">
        <f t="shared" si="215"/>
        <v>5.5478147206601047</v>
      </c>
      <c r="Q102" s="18">
        <f t="shared" si="216"/>
        <v>5.0407410699484734</v>
      </c>
      <c r="S102" s="18">
        <f t="shared" si="217"/>
        <v>5.4730697561124586</v>
      </c>
      <c r="T102" s="18">
        <f t="shared" si="218"/>
        <v>3.5956208961100522</v>
      </c>
      <c r="U102" s="18">
        <f t="shared" si="219"/>
        <v>7.4117743697670324</v>
      </c>
      <c r="W102" t="str">
        <f t="shared" si="256"/>
        <v>71 Sales occupations</v>
      </c>
      <c r="X102" s="18">
        <f t="shared" si="220"/>
        <v>-0.98573234906836893</v>
      </c>
      <c r="Y102" s="18">
        <f t="shared" si="220"/>
        <v>13.988968928748369</v>
      </c>
      <c r="Z102" s="18">
        <f t="shared" si="220"/>
        <v>1.5494150234408144</v>
      </c>
      <c r="AA102" s="18">
        <f t="shared" si="220"/>
        <v>2.7467665239746308</v>
      </c>
      <c r="AB102" s="18">
        <f t="shared" si="221"/>
        <v>3.037597619316279</v>
      </c>
      <c r="AD102" s="18">
        <f t="shared" si="222"/>
        <v>2.3460888809045288</v>
      </c>
      <c r="AE102" s="18">
        <f t="shared" si="223"/>
        <v>3.3258232424844048</v>
      </c>
      <c r="AF102" s="18">
        <f t="shared" si="224"/>
        <v>4.9004918482074444</v>
      </c>
      <c r="AH102" t="str">
        <f t="shared" si="257"/>
        <v>71 Sales occupations</v>
      </c>
      <c r="AI102" s="18">
        <f t="shared" si="225"/>
        <v>-1.8751306693464365</v>
      </c>
      <c r="AJ102" s="18">
        <f t="shared" si="225"/>
        <v>16.663170035872987</v>
      </c>
      <c r="AK102" s="18">
        <f t="shared" si="225"/>
        <v>0.25089843237757758</v>
      </c>
      <c r="AL102" s="18">
        <f t="shared" si="225"/>
        <v>2.4508386577583696</v>
      </c>
      <c r="AM102" s="18">
        <f t="shared" si="226"/>
        <v>2.5877831033836562</v>
      </c>
      <c r="AO102" s="18">
        <f t="shared" si="227"/>
        <v>1.7122128775506784</v>
      </c>
      <c r="AP102" s="18">
        <f t="shared" si="228"/>
        <v>3.1590224621179219</v>
      </c>
      <c r="AQ102" s="18">
        <f t="shared" si="229"/>
        <v>4.3147699571720155</v>
      </c>
      <c r="AS102" t="str">
        <f t="shared" si="258"/>
        <v>71 Sales occupations</v>
      </c>
      <c r="AT102" s="18">
        <f t="shared" si="230"/>
        <v>-2.4441223027537484</v>
      </c>
      <c r="AU102" s="18">
        <f t="shared" si="230"/>
        <v>11.195658381620488</v>
      </c>
      <c r="AV102" s="18">
        <f t="shared" si="230"/>
        <v>-0.33861766287149875</v>
      </c>
      <c r="AW102" s="18">
        <f t="shared" si="230"/>
        <v>2.1004900572840102</v>
      </c>
      <c r="AX102" s="18">
        <f t="shared" si="231"/>
        <v>1.8738078055814178</v>
      </c>
      <c r="AZ102" s="18">
        <f t="shared" si="232"/>
        <v>1.2808925499277812</v>
      </c>
      <c r="BA102" s="18">
        <f t="shared" si="233"/>
        <v>2.7546118001530395</v>
      </c>
      <c r="BB102" s="18">
        <f t="shared" si="234"/>
        <v>3.6557467177272818</v>
      </c>
      <c r="BD102" t="str">
        <f t="shared" si="259"/>
        <v>71 Sales occupations</v>
      </c>
      <c r="BE102" s="18">
        <f t="shared" si="235"/>
        <v>0.75011810652783062</v>
      </c>
      <c r="BF102" s="18">
        <f t="shared" si="235"/>
        <v>-9.9868379530720919E-2</v>
      </c>
      <c r="BG102" s="18">
        <f t="shared" si="235"/>
        <v>-0.33348397219979953</v>
      </c>
      <c r="BH102" s="18">
        <f t="shared" si="235"/>
        <v>9.6243693715880596E-2</v>
      </c>
      <c r="BI102" s="18">
        <f t="shared" si="236"/>
        <v>-5.0496654661269513E-2</v>
      </c>
      <c r="BK102" s="18">
        <f t="shared" si="237"/>
        <v>-4.720433891302056E-2</v>
      </c>
      <c r="BL102" s="18">
        <f t="shared" si="238"/>
        <v>2.4312840643680111</v>
      </c>
      <c r="BM102" s="18">
        <f t="shared" si="239"/>
        <v>2.3975948879868536</v>
      </c>
      <c r="BO102" t="str">
        <f t="shared" si="260"/>
        <v>71 Sales occupations</v>
      </c>
      <c r="BP102" s="18">
        <f t="shared" si="240"/>
        <v>-1.135947016359784</v>
      </c>
      <c r="BQ102" s="18">
        <f t="shared" si="240"/>
        <v>-11.7939565295059</v>
      </c>
      <c r="BR102" s="18">
        <f t="shared" si="240"/>
        <v>-0.94880114764709367</v>
      </c>
      <c r="BS102" s="18">
        <f t="shared" si="240"/>
        <v>-1.843767483750236</v>
      </c>
      <c r="BT102" s="18">
        <f t="shared" si="241"/>
        <v>-2.2203475132020922</v>
      </c>
      <c r="BV102" s="18">
        <f t="shared" si="242"/>
        <v>-1.5463474845910041</v>
      </c>
      <c r="BW102" s="18">
        <f t="shared" si="243"/>
        <v>2.4216973181365953</v>
      </c>
      <c r="BX102" s="18">
        <f t="shared" si="244"/>
        <v>1.3529647518080834</v>
      </c>
      <c r="BZ102" t="str">
        <f t="shared" si="261"/>
        <v>71 Sales occupations</v>
      </c>
      <c r="CA102" s="18">
        <f t="shared" si="245"/>
        <v>-2.4091052724606099</v>
      </c>
      <c r="CB102" s="18">
        <f t="shared" si="245"/>
        <v>-8.7240948719310651</v>
      </c>
      <c r="CC102" s="18">
        <f t="shared" si="245"/>
        <v>-5.0950499946219701</v>
      </c>
      <c r="CD102" s="18">
        <f t="shared" si="245"/>
        <v>-8.4741732041556883</v>
      </c>
      <c r="CE102" s="18">
        <f t="shared" si="246"/>
        <v>-7.4471455563333571</v>
      </c>
      <c r="CG102" s="18">
        <f t="shared" si="247"/>
        <v>-7.3613831653452699</v>
      </c>
      <c r="CH102" s="18">
        <f t="shared" si="248"/>
        <v>1.4257485926616242</v>
      </c>
      <c r="CI102" s="18">
        <f t="shared" si="249"/>
        <v>-3.8586451144518863</v>
      </c>
      <c r="CK102" t="str">
        <f t="shared" si="262"/>
        <v>71 Sales occupations</v>
      </c>
      <c r="CL102" s="18">
        <f t="shared" si="250"/>
        <v>-6.7720374888638908</v>
      </c>
      <c r="CM102" s="18">
        <f t="shared" si="250"/>
        <v>2.7345113915947517</v>
      </c>
      <c r="CN102" s="18">
        <f t="shared" si="250"/>
        <v>-11.887572286288817</v>
      </c>
      <c r="CO102" s="18">
        <f t="shared" si="250"/>
        <v>-6.5253682380297047</v>
      </c>
      <c r="CP102" s="18">
        <f t="shared" si="251"/>
        <v>-7.6918623290733628</v>
      </c>
      <c r="CR102" s="18">
        <f t="shared" si="252"/>
        <v>-8.348080623878074</v>
      </c>
      <c r="CS102" s="18">
        <f t="shared" si="253"/>
        <v>0.83772719153047959</v>
      </c>
      <c r="CT102" s="18">
        <f t="shared" si="254"/>
        <v>-5.8668435597934216</v>
      </c>
    </row>
    <row r="103" spans="1:98" x14ac:dyDescent="0.2">
      <c r="A103" t="str">
        <f t="shared" si="209"/>
        <v>72 Customer service occupations</v>
      </c>
      <c r="B103" s="18">
        <f t="shared" si="210"/>
        <v>7.6695001250138173</v>
      </c>
      <c r="C103" s="18">
        <f t="shared" si="210"/>
        <v>4.5322587501047007</v>
      </c>
      <c r="D103" s="18">
        <f t="shared" si="210"/>
        <v>12.730531989131254</v>
      </c>
      <c r="E103" s="18">
        <f t="shared" si="210"/>
        <v>6.5511721607826034</v>
      </c>
      <c r="F103" s="18">
        <f t="shared" si="211"/>
        <v>8.315354928441776</v>
      </c>
      <c r="H103" s="18">
        <f t="shared" si="212"/>
        <v>8.5723754835174582</v>
      </c>
      <c r="I103" s="18">
        <f t="shared" si="213"/>
        <v>4.5791738878190325</v>
      </c>
      <c r="J103" s="18">
        <f t="shared" si="214"/>
        <v>10.367098303962585</v>
      </c>
      <c r="L103" t="str">
        <f t="shared" si="255"/>
        <v>72 Customer service occupations</v>
      </c>
      <c r="M103" s="18">
        <f t="shared" si="215"/>
        <v>10.552236827513294</v>
      </c>
      <c r="N103" s="18">
        <f t="shared" si="215"/>
        <v>5.4161593445741341</v>
      </c>
      <c r="O103" s="18">
        <f t="shared" si="215"/>
        <v>10.887219003746162</v>
      </c>
      <c r="P103" s="18">
        <f t="shared" si="215"/>
        <v>6.0247812188589656</v>
      </c>
      <c r="Q103" s="18">
        <f t="shared" si="216"/>
        <v>7.482257886119914</v>
      </c>
      <c r="S103" s="18">
        <f t="shared" si="217"/>
        <v>7.6214288923479812</v>
      </c>
      <c r="T103" s="18">
        <f t="shared" si="218"/>
        <v>4.4671555731893742</v>
      </c>
      <c r="U103" s="18">
        <f t="shared" si="219"/>
        <v>9.5638564288345052</v>
      </c>
      <c r="W103" t="str">
        <f t="shared" si="256"/>
        <v>72 Customer service occupations</v>
      </c>
      <c r="X103" s="18">
        <f t="shared" si="220"/>
        <v>1.363116018153554</v>
      </c>
      <c r="Y103" s="18">
        <f t="shared" si="220"/>
        <v>19.683769923839868</v>
      </c>
      <c r="Z103" s="18">
        <f t="shared" si="220"/>
        <v>6.9871415078290644</v>
      </c>
      <c r="AA103" s="18">
        <f t="shared" si="220"/>
        <v>3.4505817824447504</v>
      </c>
      <c r="AB103" s="18">
        <f t="shared" si="221"/>
        <v>5.4997449473107363</v>
      </c>
      <c r="AD103" s="18">
        <f t="shared" si="222"/>
        <v>4.6162510634235376</v>
      </c>
      <c r="AE103" s="18">
        <f t="shared" si="223"/>
        <v>3.9869845618633493</v>
      </c>
      <c r="AF103" s="18">
        <f t="shared" si="224"/>
        <v>7.0164331802877289</v>
      </c>
      <c r="AH103" t="str">
        <f t="shared" si="257"/>
        <v>72 Customer service occupations</v>
      </c>
      <c r="AI103" s="18">
        <f t="shared" si="225"/>
        <v>1.4882838556027345</v>
      </c>
      <c r="AJ103" s="18">
        <f t="shared" si="225"/>
        <v>25.52369648852617</v>
      </c>
      <c r="AK103" s="18">
        <f t="shared" si="225"/>
        <v>6.9619176006360695</v>
      </c>
      <c r="AL103" s="18">
        <f t="shared" si="225"/>
        <v>3.5567170203037568</v>
      </c>
      <c r="AM103" s="18">
        <f t="shared" si="226"/>
        <v>5.874384242677011</v>
      </c>
      <c r="AO103" s="18">
        <f t="shared" si="227"/>
        <v>4.6795650257083654</v>
      </c>
      <c r="AP103" s="18">
        <f t="shared" si="228"/>
        <v>4.1124907121172338</v>
      </c>
      <c r="AQ103" s="18">
        <f t="shared" si="229"/>
        <v>7.1462790346663141</v>
      </c>
      <c r="AS103" t="str">
        <f t="shared" si="258"/>
        <v>72 Customer service occupations</v>
      </c>
      <c r="AT103" s="18">
        <f t="shared" si="230"/>
        <v>-0.56723999667516178</v>
      </c>
      <c r="AU103" s="18">
        <f t="shared" si="230"/>
        <v>9.4150798091505941</v>
      </c>
      <c r="AV103" s="18">
        <f t="shared" si="230"/>
        <v>6.3190551687995367</v>
      </c>
      <c r="AW103" s="18">
        <f t="shared" si="230"/>
        <v>2.1037532157320626</v>
      </c>
      <c r="AX103" s="18">
        <f t="shared" si="231"/>
        <v>3.8506841252142543</v>
      </c>
      <c r="AZ103" s="18">
        <f t="shared" si="232"/>
        <v>3.4899492218694261</v>
      </c>
      <c r="BA103" s="18">
        <f t="shared" si="233"/>
        <v>3.457415381044604</v>
      </c>
      <c r="BB103" s="18">
        <f t="shared" si="234"/>
        <v>5.8251765335850747</v>
      </c>
      <c r="BD103" t="str">
        <f t="shared" si="259"/>
        <v>72 Customer service occupations</v>
      </c>
      <c r="BE103" s="18">
        <f t="shared" si="235"/>
        <v>3.5811165250488219</v>
      </c>
      <c r="BF103" s="18">
        <f t="shared" si="235"/>
        <v>-0.11515832632580381</v>
      </c>
      <c r="BG103" s="18">
        <f t="shared" si="235"/>
        <v>5.5735617093005452</v>
      </c>
      <c r="BH103" s="18">
        <f t="shared" si="235"/>
        <v>1.3909717185420778</v>
      </c>
      <c r="BI103" s="18">
        <f t="shared" si="236"/>
        <v>2.5839149330675548</v>
      </c>
      <c r="BK103" s="18">
        <f t="shared" si="237"/>
        <v>2.7664248373409084</v>
      </c>
      <c r="BL103" s="18">
        <f t="shared" si="238"/>
        <v>3.0370732438411263</v>
      </c>
      <c r="BM103" s="18">
        <f t="shared" si="239"/>
        <v>4.9773282976254274</v>
      </c>
      <c r="BO103" t="str">
        <f t="shared" si="260"/>
        <v>72 Customer service occupations</v>
      </c>
      <c r="BP103" s="18">
        <f t="shared" si="240"/>
        <v>3.4415864177123279</v>
      </c>
      <c r="BQ103" s="18">
        <f t="shared" si="240"/>
        <v>-11.823062720421685</v>
      </c>
      <c r="BR103" s="18">
        <f t="shared" si="240"/>
        <v>5.6523358087708475</v>
      </c>
      <c r="BS103" s="18">
        <f t="shared" si="240"/>
        <v>-0.16902548938915185</v>
      </c>
      <c r="BT103" s="18">
        <f t="shared" si="241"/>
        <v>0.82952631448736103</v>
      </c>
      <c r="BV103" s="18">
        <f t="shared" si="242"/>
        <v>1.7348872380207769</v>
      </c>
      <c r="BW103" s="18">
        <f t="shared" si="243"/>
        <v>3.2539092838881123</v>
      </c>
      <c r="BX103" s="18">
        <f t="shared" si="244"/>
        <v>4.4117876176634541</v>
      </c>
      <c r="BZ103" t="str">
        <f t="shared" si="261"/>
        <v>72 Customer service occupations</v>
      </c>
      <c r="CA103" s="18">
        <f t="shared" si="245"/>
        <v>-1.0908557073908698</v>
      </c>
      <c r="CB103" s="18">
        <f t="shared" si="245"/>
        <v>-2.5915505939991368</v>
      </c>
      <c r="CC103" s="18">
        <f t="shared" si="245"/>
        <v>1.5160851616217608</v>
      </c>
      <c r="CD103" s="18">
        <f t="shared" si="245"/>
        <v>-1.8051759200480633</v>
      </c>
      <c r="CE103" s="18">
        <f t="shared" si="246"/>
        <v>-0.82897400872145033</v>
      </c>
      <c r="CG103" s="18">
        <f t="shared" si="247"/>
        <v>-0.71034124775822827</v>
      </c>
      <c r="CH103" s="18">
        <f t="shared" si="248"/>
        <v>1.9850329724822924</v>
      </c>
      <c r="CI103" s="18">
        <f t="shared" si="249"/>
        <v>1.4525646584369056</v>
      </c>
      <c r="CK103" t="str">
        <f t="shared" si="262"/>
        <v>72 Customer service occupations</v>
      </c>
      <c r="CL103" s="18">
        <f t="shared" si="250"/>
        <v>0.92660304589895492</v>
      </c>
      <c r="CM103" s="18">
        <f t="shared" si="250"/>
        <v>18.998955427968632</v>
      </c>
      <c r="CN103" s="18">
        <f t="shared" si="250"/>
        <v>0.91680639010944809</v>
      </c>
      <c r="CO103" s="18">
        <f t="shared" si="250"/>
        <v>-0.24610754275931068</v>
      </c>
      <c r="CP103" s="18">
        <f t="shared" si="251"/>
        <v>1.2257951720827664</v>
      </c>
      <c r="CR103" s="18">
        <f t="shared" si="252"/>
        <v>0.14003377636762071</v>
      </c>
      <c r="CS103" s="18">
        <f t="shared" si="253"/>
        <v>2.0485332278896928</v>
      </c>
      <c r="CT103" s="18">
        <f t="shared" si="254"/>
        <v>2.1542268479562532</v>
      </c>
    </row>
    <row r="104" spans="1:98" x14ac:dyDescent="0.2">
      <c r="A104" t="str">
        <f t="shared" si="209"/>
        <v>81 Process, plant and machine operatives</v>
      </c>
      <c r="B104" s="18">
        <f t="shared" si="210"/>
        <v>9.1132812449250533</v>
      </c>
      <c r="C104" s="18">
        <f t="shared" si="210"/>
        <v>-12.998483000893712</v>
      </c>
      <c r="D104" s="18">
        <f t="shared" si="210"/>
        <v>10.946309869887871</v>
      </c>
      <c r="E104" s="18">
        <f t="shared" si="210"/>
        <v>8.3991901406614602</v>
      </c>
      <c r="F104" s="18">
        <f t="shared" si="211"/>
        <v>7.6984540807415458</v>
      </c>
      <c r="H104" s="18">
        <f t="shared" si="212"/>
        <v>9.2416653951712604</v>
      </c>
      <c r="I104" s="18">
        <f t="shared" si="213"/>
        <v>5.4093582857293043</v>
      </c>
      <c r="J104" s="18">
        <f t="shared" si="214"/>
        <v>11.280799709564748</v>
      </c>
      <c r="L104" t="str">
        <f t="shared" si="255"/>
        <v>81 Process, plant and machine operatives</v>
      </c>
      <c r="M104" s="18">
        <f t="shared" si="215"/>
        <v>11.309513952292649</v>
      </c>
      <c r="N104" s="18">
        <f t="shared" si="215"/>
        <v>-11.432404260807605</v>
      </c>
      <c r="O104" s="18">
        <f t="shared" si="215"/>
        <v>12.410451403029633</v>
      </c>
      <c r="P104" s="18">
        <f t="shared" si="215"/>
        <v>7.0032639763773386</v>
      </c>
      <c r="Q104" s="18">
        <f t="shared" si="216"/>
        <v>7.3877914027121738</v>
      </c>
      <c r="S104" s="18">
        <f t="shared" si="217"/>
        <v>8.7761243124371937</v>
      </c>
      <c r="T104" s="18">
        <f t="shared" si="218"/>
        <v>5.0132100427367821</v>
      </c>
      <c r="U104" s="18">
        <f t="shared" si="219"/>
        <v>10.732814054934824</v>
      </c>
      <c r="W104" t="str">
        <f t="shared" si="256"/>
        <v>81 Process, plant and machine operatives</v>
      </c>
      <c r="X104" s="18">
        <f t="shared" si="220"/>
        <v>0.51176373946015818</v>
      </c>
      <c r="Y104" s="18">
        <f t="shared" si="220"/>
        <v>-2.4362375511880696</v>
      </c>
      <c r="Z104" s="18">
        <f t="shared" si="220"/>
        <v>10.314938141505436</v>
      </c>
      <c r="AA104" s="18">
        <f t="shared" si="220"/>
        <v>5.4052391823589785</v>
      </c>
      <c r="AB104" s="18">
        <f t="shared" si="221"/>
        <v>6.4002465656159524</v>
      </c>
      <c r="AD104" s="18">
        <f t="shared" si="222"/>
        <v>7.0170332803160651</v>
      </c>
      <c r="AE104" s="18">
        <f t="shared" si="223"/>
        <v>4.8463190527375355</v>
      </c>
      <c r="AF104" s="18">
        <f t="shared" si="224"/>
        <v>9.306880898874482</v>
      </c>
      <c r="AH104" t="str">
        <f t="shared" si="257"/>
        <v>81 Process, plant and machine operatives</v>
      </c>
      <c r="AI104" s="18">
        <f t="shared" si="225"/>
        <v>0.54577746155228812</v>
      </c>
      <c r="AJ104" s="18">
        <f t="shared" si="225"/>
        <v>-4.1543232522662006</v>
      </c>
      <c r="AK104" s="18">
        <f t="shared" si="225"/>
        <v>8.7920534993777046</v>
      </c>
      <c r="AL104" s="18">
        <f t="shared" si="225"/>
        <v>3.4957116453159909</v>
      </c>
      <c r="AM104" s="18">
        <f t="shared" si="226"/>
        <v>4.6191945078975172</v>
      </c>
      <c r="AO104" s="18">
        <f t="shared" si="227"/>
        <v>5.2318716635096685</v>
      </c>
      <c r="AP104" s="18">
        <f t="shared" si="228"/>
        <v>3.9232045973892626</v>
      </c>
      <c r="AQ104" s="18">
        <f t="shared" si="229"/>
        <v>7.4296503427128346</v>
      </c>
      <c r="AS104" t="str">
        <f t="shared" si="258"/>
        <v>81 Process, plant and machine operatives</v>
      </c>
      <c r="AT104" s="18">
        <f t="shared" si="230"/>
        <v>-1.5043924113192775</v>
      </c>
      <c r="AU104" s="18">
        <f t="shared" si="230"/>
        <v>-6.7600381128706699</v>
      </c>
      <c r="AV104" s="18">
        <f t="shared" si="230"/>
        <v>8.0078744644888733</v>
      </c>
      <c r="AW104" s="18">
        <f t="shared" si="230"/>
        <v>3.1398249424174018</v>
      </c>
      <c r="AX104" s="18">
        <f t="shared" si="231"/>
        <v>3.9791930688871435</v>
      </c>
      <c r="AZ104" s="18">
        <f t="shared" si="232"/>
        <v>4.7376277461952387</v>
      </c>
      <c r="BA104" s="18">
        <f t="shared" si="233"/>
        <v>3.8645372714258608</v>
      </c>
      <c r="BB104" s="18">
        <f t="shared" si="234"/>
        <v>7.0242620085845253</v>
      </c>
      <c r="BD104" t="str">
        <f t="shared" si="259"/>
        <v>81 Process, plant and machine operatives</v>
      </c>
      <c r="BE104" s="18">
        <f t="shared" si="235"/>
        <v>3.5510103727850462</v>
      </c>
      <c r="BF104" s="18">
        <f t="shared" si="235"/>
        <v>-12.943949953101818</v>
      </c>
      <c r="BG104" s="18">
        <f t="shared" si="235"/>
        <v>7.0079817496049301</v>
      </c>
      <c r="BH104" s="18">
        <f t="shared" si="235"/>
        <v>1.6611625950770703</v>
      </c>
      <c r="BI104" s="18">
        <f t="shared" si="236"/>
        <v>2.3061894350753009</v>
      </c>
      <c r="BK104" s="18">
        <f t="shared" si="237"/>
        <v>3.4130718744625144</v>
      </c>
      <c r="BL104" s="18">
        <f t="shared" si="238"/>
        <v>2.9154298082535002</v>
      </c>
      <c r="BM104" s="18">
        <f t="shared" si="239"/>
        <v>5.3754103140684961</v>
      </c>
      <c r="BO104" t="str">
        <f t="shared" si="260"/>
        <v>81 Process, plant and machine operatives</v>
      </c>
      <c r="BP104" s="18">
        <f t="shared" si="240"/>
        <v>2.7961293725040193</v>
      </c>
      <c r="BQ104" s="18">
        <f t="shared" si="240"/>
        <v>-18.051272924506655</v>
      </c>
      <c r="BR104" s="18">
        <f t="shared" si="240"/>
        <v>6.7816918498952106</v>
      </c>
      <c r="BS104" s="18">
        <f t="shared" si="240"/>
        <v>4.8579431213724433E-2</v>
      </c>
      <c r="BT104" s="18">
        <f t="shared" si="241"/>
        <v>0.84014618306624822</v>
      </c>
      <c r="BV104" s="18">
        <f t="shared" si="242"/>
        <v>2.2444045940005264</v>
      </c>
      <c r="BW104" s="18">
        <f t="shared" si="243"/>
        <v>3.0304808952762885</v>
      </c>
      <c r="BX104" s="18">
        <f t="shared" si="244"/>
        <v>4.5883058038586277</v>
      </c>
      <c r="BZ104" t="str">
        <f t="shared" si="261"/>
        <v>81 Process, plant and machine operatives</v>
      </c>
      <c r="CA104" s="18">
        <f t="shared" si="245"/>
        <v>-1.4048111452788059</v>
      </c>
      <c r="CB104" s="18">
        <f t="shared" si="245"/>
        <v>-13.066509787163872</v>
      </c>
      <c r="CC104" s="18">
        <f t="shared" si="245"/>
        <v>1.2963482173603991</v>
      </c>
      <c r="CD104" s="18">
        <f t="shared" si="245"/>
        <v>-6.9155774981661366</v>
      </c>
      <c r="CE104" s="18">
        <f t="shared" si="246"/>
        <v>-4.8310266533765356</v>
      </c>
      <c r="CG104" s="18">
        <f t="shared" si="247"/>
        <v>-4.255037030203102</v>
      </c>
      <c r="CH104" s="18">
        <f t="shared" si="248"/>
        <v>1.9118860998428744</v>
      </c>
      <c r="CI104" s="18">
        <f t="shared" si="249"/>
        <v>-1.0821487072066871</v>
      </c>
      <c r="CK104" t="str">
        <f t="shared" si="262"/>
        <v>81 Process, plant and machine operatives</v>
      </c>
      <c r="CL104" s="18">
        <f t="shared" si="250"/>
        <v>-7.2146578209379753</v>
      </c>
      <c r="CM104" s="18">
        <f t="shared" si="250"/>
        <v>-9.5505383865692508</v>
      </c>
      <c r="CN104" s="18">
        <f t="shared" si="250"/>
        <v>-14.31059949153568</v>
      </c>
      <c r="CO104" s="18">
        <f t="shared" si="250"/>
        <v>-9.3964348896612648</v>
      </c>
      <c r="CP104" s="18">
        <f t="shared" si="251"/>
        <v>-10.971122327586924</v>
      </c>
      <c r="CR104" s="18">
        <f t="shared" si="252"/>
        <v>-11.065030721669523</v>
      </c>
      <c r="CS104" s="18">
        <f t="shared" si="253"/>
        <v>0.69256193101270291</v>
      </c>
      <c r="CT104" s="18">
        <f t="shared" si="254"/>
        <v>-8.1080115132084689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12.688519260331855</v>
      </c>
      <c r="C105" s="18">
        <f t="shared" si="210"/>
        <v>-25.739070421330744</v>
      </c>
      <c r="D105" s="18">
        <f t="shared" si="210"/>
        <v>11.688137068440895</v>
      </c>
      <c r="E105" s="18">
        <f t="shared" si="210"/>
        <v>6.2097484463646158</v>
      </c>
      <c r="F105" s="18">
        <f t="shared" si="211"/>
        <v>5.5060742272871721</v>
      </c>
      <c r="H105" s="18">
        <f t="shared" si="212"/>
        <v>8.0053501395940696</v>
      </c>
      <c r="I105" s="18">
        <f t="shared" si="213"/>
        <v>5.5872409737326656</v>
      </c>
      <c r="J105" s="18">
        <f t="shared" si="214"/>
        <v>10.439721066393414</v>
      </c>
      <c r="L105" t="str">
        <f t="shared" si="255"/>
        <v>82 Transport and mobile machine drivers and operatives</v>
      </c>
      <c r="M105" s="18">
        <f t="shared" si="215"/>
        <v>10.228415588920603</v>
      </c>
      <c r="N105" s="18">
        <f t="shared" si="215"/>
        <v>-21.060005670025728</v>
      </c>
      <c r="O105" s="18">
        <f t="shared" si="215"/>
        <v>9.8292784863079454</v>
      </c>
      <c r="P105" s="18">
        <f t="shared" si="215"/>
        <v>6.2164738323147173</v>
      </c>
      <c r="Q105" s="18">
        <f t="shared" si="216"/>
        <v>5.3599143133464588</v>
      </c>
      <c r="S105" s="18">
        <f t="shared" si="217"/>
        <v>7.4073405183480601</v>
      </c>
      <c r="T105" s="18">
        <f t="shared" si="218"/>
        <v>5.2153722949983772</v>
      </c>
      <c r="U105" s="18">
        <f t="shared" si="219"/>
        <v>9.7998336887991968</v>
      </c>
      <c r="W105" t="str">
        <f t="shared" si="256"/>
        <v>82 Transport and mobile machine drivers and operatives</v>
      </c>
      <c r="X105" s="18">
        <f t="shared" si="220"/>
        <v>4.0739357542160626</v>
      </c>
      <c r="Y105" s="18">
        <f t="shared" si="220"/>
        <v>-3.6801430656666967</v>
      </c>
      <c r="Z105" s="18">
        <f t="shared" si="220"/>
        <v>5.9268136583418229</v>
      </c>
      <c r="AA105" s="18">
        <f t="shared" si="220"/>
        <v>4.3972223373903496</v>
      </c>
      <c r="AB105" s="18">
        <f t="shared" si="221"/>
        <v>4.3463291848717889</v>
      </c>
      <c r="AD105" s="18">
        <f t="shared" si="222"/>
        <v>4.9046160694149465</v>
      </c>
      <c r="AE105" s="18">
        <f t="shared" si="223"/>
        <v>4.7191958849042592</v>
      </c>
      <c r="AF105" s="18">
        <f t="shared" si="224"/>
        <v>7.7125449558592019</v>
      </c>
      <c r="AH105" t="str">
        <f t="shared" si="257"/>
        <v>82 Transport and mobile machine drivers and operatives</v>
      </c>
      <c r="AI105" s="18">
        <f t="shared" si="225"/>
        <v>2.9992838852567649</v>
      </c>
      <c r="AJ105" s="18">
        <f t="shared" si="225"/>
        <v>-7.1562331529612226</v>
      </c>
      <c r="AK105" s="18">
        <f t="shared" si="225"/>
        <v>5.3680034701984347</v>
      </c>
      <c r="AL105" s="18">
        <f t="shared" si="225"/>
        <v>2.7087965480294685</v>
      </c>
      <c r="AM105" s="18">
        <f t="shared" si="226"/>
        <v>2.8811492765947744</v>
      </c>
      <c r="AO105" s="18">
        <f t="shared" si="227"/>
        <v>3.5876571542655</v>
      </c>
      <c r="AP105" s="18">
        <f t="shared" si="228"/>
        <v>4.2951445094934204</v>
      </c>
      <c r="AQ105" s="18">
        <f t="shared" si="229"/>
        <v>6.5112209550227451</v>
      </c>
      <c r="AS105" t="str">
        <f t="shared" si="258"/>
        <v>82 Transport and mobile machine drivers and operatives</v>
      </c>
      <c r="AT105" s="18">
        <f t="shared" si="230"/>
        <v>1.4000230123255353</v>
      </c>
      <c r="AU105" s="18">
        <f t="shared" si="230"/>
        <v>-7.4332539379563194</v>
      </c>
      <c r="AV105" s="18">
        <f t="shared" si="230"/>
        <v>4.6514061092252978</v>
      </c>
      <c r="AW105" s="18">
        <f t="shared" si="230"/>
        <v>2.3856267720775648</v>
      </c>
      <c r="AX105" s="18">
        <f t="shared" si="231"/>
        <v>2.4408425697664216</v>
      </c>
      <c r="AZ105" s="18">
        <f t="shared" si="232"/>
        <v>3.1353827880974627</v>
      </c>
      <c r="BA105" s="18">
        <f t="shared" si="233"/>
        <v>4.2305353685502034</v>
      </c>
      <c r="BB105" s="18">
        <f t="shared" si="234"/>
        <v>6.158079927872584</v>
      </c>
      <c r="BD105" t="str">
        <f t="shared" si="259"/>
        <v>82 Transport and mobile machine drivers and operatives</v>
      </c>
      <c r="BE105" s="18">
        <f t="shared" si="235"/>
        <v>5.0618437227520241</v>
      </c>
      <c r="BF105" s="18">
        <f t="shared" si="235"/>
        <v>-10.686198271169733</v>
      </c>
      <c r="BG105" s="18">
        <f t="shared" si="235"/>
        <v>4.2593694134489324</v>
      </c>
      <c r="BH105" s="18">
        <f t="shared" si="235"/>
        <v>1.726674525120564</v>
      </c>
      <c r="BI105" s="18">
        <f t="shared" si="236"/>
        <v>1.6810816679751595</v>
      </c>
      <c r="BK105" s="18">
        <f t="shared" si="237"/>
        <v>2.5639951892918011</v>
      </c>
      <c r="BL105" s="18">
        <f t="shared" si="238"/>
        <v>3.4156303118121789</v>
      </c>
      <c r="BM105" s="18">
        <f t="shared" si="239"/>
        <v>5.1267822691116738</v>
      </c>
      <c r="BO105" t="str">
        <f t="shared" si="260"/>
        <v>82 Transport and mobile machine drivers and operatives</v>
      </c>
      <c r="BP105" s="18">
        <f t="shared" si="240"/>
        <v>4.3233457433660805</v>
      </c>
      <c r="BQ105" s="18">
        <f t="shared" si="240"/>
        <v>-17.433188692719149</v>
      </c>
      <c r="BR105" s="18">
        <f t="shared" si="240"/>
        <v>4.6274158792555697</v>
      </c>
      <c r="BS105" s="18">
        <f t="shared" si="240"/>
        <v>0.67084128852570313</v>
      </c>
      <c r="BT105" s="18">
        <f t="shared" si="241"/>
        <v>0.63623352615367335</v>
      </c>
      <c r="BV105" s="18">
        <f t="shared" si="242"/>
        <v>1.9727891711004641</v>
      </c>
      <c r="BW105" s="18">
        <f t="shared" si="243"/>
        <v>3.6691020649256112</v>
      </c>
      <c r="BX105" s="18">
        <f t="shared" si="244"/>
        <v>4.9270682981382929</v>
      </c>
      <c r="BZ105" t="str">
        <f t="shared" si="261"/>
        <v>82 Transport and mobile machine drivers and operatives</v>
      </c>
      <c r="CA105" s="18">
        <f t="shared" si="245"/>
        <v>-0.80028653046898546</v>
      </c>
      <c r="CB105" s="18">
        <f t="shared" si="245"/>
        <v>-11.753402684936864</v>
      </c>
      <c r="CC105" s="18">
        <f t="shared" si="245"/>
        <v>-1.294977176648926</v>
      </c>
      <c r="CD105" s="18">
        <f t="shared" si="245"/>
        <v>-2.4737700793590389</v>
      </c>
      <c r="CE105" s="18">
        <f t="shared" si="246"/>
        <v>-2.7167575581009573</v>
      </c>
      <c r="CG105" s="18">
        <f t="shared" si="247"/>
        <v>-2.0824116761267053</v>
      </c>
      <c r="CH105" s="18">
        <f t="shared" si="248"/>
        <v>2.299819178865703</v>
      </c>
      <c r="CI105" s="18">
        <f t="shared" si="249"/>
        <v>0.8522513263617304</v>
      </c>
      <c r="CK105" t="str">
        <f t="shared" si="262"/>
        <v>82 Transport and mobile machine drivers and operatives</v>
      </c>
      <c r="CL105" s="18">
        <f t="shared" si="250"/>
        <v>1.0479459223585286</v>
      </c>
      <c r="CM105" s="18">
        <f t="shared" si="250"/>
        <v>-8.6630751088816247</v>
      </c>
      <c r="CN105" s="18">
        <f t="shared" si="250"/>
        <v>-7.6321629810135905</v>
      </c>
      <c r="CO105" s="18">
        <f t="shared" si="250"/>
        <v>-6.8668252741943769</v>
      </c>
      <c r="CP105" s="18">
        <f t="shared" si="251"/>
        <v>-7.2196736922729539</v>
      </c>
      <c r="CR105" s="18">
        <f t="shared" si="252"/>
        <v>-7.1226398613587927</v>
      </c>
      <c r="CS105" s="18">
        <f t="shared" si="253"/>
        <v>1.4670336209744006</v>
      </c>
      <c r="CT105" s="18">
        <f t="shared" si="254"/>
        <v>-3.6303220803102443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-0.25173207686663979</v>
      </c>
      <c r="C106" s="18">
        <f t="shared" si="210"/>
        <v>-21.727088420661765</v>
      </c>
      <c r="D106" s="18">
        <f t="shared" si="210"/>
        <v>4.1469441188235701</v>
      </c>
      <c r="E106" s="18">
        <f t="shared" si="210"/>
        <v>5.4827763925708428</v>
      </c>
      <c r="F106" s="18">
        <f t="shared" si="211"/>
        <v>3.1225703320306497</v>
      </c>
      <c r="H106" s="18">
        <f t="shared" si="212"/>
        <v>5.0356059686655019</v>
      </c>
      <c r="I106" s="18">
        <f t="shared" si="213"/>
        <v>4.2740416152587501</v>
      </c>
      <c r="J106" s="18">
        <f t="shared" si="214"/>
        <v>7.5099359409860122</v>
      </c>
      <c r="L106" t="str">
        <f t="shared" si="255"/>
        <v>91 Elementary trades and related occupations</v>
      </c>
      <c r="M106" s="18">
        <f t="shared" si="215"/>
        <v>5.4757798660397761</v>
      </c>
      <c r="N106" s="18">
        <f t="shared" si="215"/>
        <v>-35.854532002901919</v>
      </c>
      <c r="O106" s="18">
        <f t="shared" si="215"/>
        <v>7.0810739272676226</v>
      </c>
      <c r="P106" s="18">
        <f t="shared" si="215"/>
        <v>6.6126044765602909</v>
      </c>
      <c r="Q106" s="18">
        <f t="shared" si="216"/>
        <v>3.4221218462491043</v>
      </c>
      <c r="S106" s="18">
        <f t="shared" si="217"/>
        <v>6.7685327929868366</v>
      </c>
      <c r="T106" s="18">
        <f t="shared" si="218"/>
        <v>4.3459028903761965</v>
      </c>
      <c r="U106" s="18">
        <f t="shared" si="219"/>
        <v>8.8413488003684204</v>
      </c>
      <c r="W106" t="str">
        <f t="shared" si="256"/>
        <v>91 Elementary trades and related occupations</v>
      </c>
      <c r="X106" s="18">
        <f t="shared" si="220"/>
        <v>-3.6061834116556613</v>
      </c>
      <c r="Y106" s="18">
        <f t="shared" si="220"/>
        <v>-13.158913873794798</v>
      </c>
      <c r="Z106" s="18">
        <f t="shared" si="220"/>
        <v>0.91031168992767864</v>
      </c>
      <c r="AA106" s="18">
        <f t="shared" si="220"/>
        <v>2.0113532564174808</v>
      </c>
      <c r="AB106" s="18">
        <f t="shared" si="221"/>
        <v>0.64808232338373628</v>
      </c>
      <c r="AD106" s="18">
        <f t="shared" si="222"/>
        <v>1.6430109926660608</v>
      </c>
      <c r="AE106" s="18">
        <f t="shared" si="223"/>
        <v>3.6453445349031721</v>
      </c>
      <c r="AF106" s="18">
        <f t="shared" si="224"/>
        <v>4.687071282359212</v>
      </c>
      <c r="AH106" t="str">
        <f t="shared" si="257"/>
        <v>91 Elementary trades and related occupations</v>
      </c>
      <c r="AI106" s="18">
        <f t="shared" si="225"/>
        <v>-3.3868234897716287</v>
      </c>
      <c r="AJ106" s="18">
        <f t="shared" si="225"/>
        <v>-20.966899232551249</v>
      </c>
      <c r="AK106" s="18">
        <f t="shared" si="225"/>
        <v>1.0748219819758154</v>
      </c>
      <c r="AL106" s="18">
        <f t="shared" si="225"/>
        <v>2.5083849545961545</v>
      </c>
      <c r="AM106" s="18">
        <f t="shared" si="226"/>
        <v>0.41269333089528626</v>
      </c>
      <c r="AO106" s="18">
        <f t="shared" si="227"/>
        <v>2.0282855890874307</v>
      </c>
      <c r="AP106" s="18">
        <f t="shared" si="228"/>
        <v>3.6165090632730656</v>
      </c>
      <c r="AQ106" s="18">
        <f t="shared" si="229"/>
        <v>4.9201496610611573</v>
      </c>
      <c r="AS106" t="str">
        <f t="shared" si="258"/>
        <v>91 Elementary trades and related occupations</v>
      </c>
      <c r="AT106" s="18">
        <f t="shared" si="230"/>
        <v>-3.3101305574289697</v>
      </c>
      <c r="AU106" s="18">
        <f t="shared" si="230"/>
        <v>-14.705113084789989</v>
      </c>
      <c r="AV106" s="18">
        <f t="shared" si="230"/>
        <v>0.5605339032653589</v>
      </c>
      <c r="AW106" s="18">
        <f t="shared" si="230"/>
        <v>1.4261881281458111</v>
      </c>
      <c r="AX106" s="18">
        <f t="shared" si="231"/>
        <v>6.5672405606087558E-2</v>
      </c>
      <c r="AZ106" s="18">
        <f t="shared" si="232"/>
        <v>1.1368118937482352</v>
      </c>
      <c r="BA106" s="18">
        <f t="shared" si="233"/>
        <v>3.0810771212167909</v>
      </c>
      <c r="BB106" s="18">
        <f t="shared" si="234"/>
        <v>3.8455834764984598</v>
      </c>
      <c r="BD106" t="str">
        <f t="shared" si="259"/>
        <v>91 Elementary trades and related occupations</v>
      </c>
      <c r="BE106" s="18">
        <f t="shared" si="235"/>
        <v>0.82140153566305774</v>
      </c>
      <c r="BF106" s="18">
        <f t="shared" si="235"/>
        <v>-21.923677640267169</v>
      </c>
      <c r="BG106" s="18">
        <f t="shared" si="235"/>
        <v>0.31902808980508457</v>
      </c>
      <c r="BH106" s="18">
        <f t="shared" si="235"/>
        <v>1.9026021819723127</v>
      </c>
      <c r="BI106" s="18">
        <f t="shared" si="236"/>
        <v>-0.26891544030843706</v>
      </c>
      <c r="BK106" s="18">
        <f t="shared" si="237"/>
        <v>1.3719859796585299</v>
      </c>
      <c r="BL106" s="18">
        <f t="shared" si="238"/>
        <v>2.1829327968435175</v>
      </c>
      <c r="BM106" s="18">
        <f t="shared" si="239"/>
        <v>3.2229259528875787</v>
      </c>
      <c r="BO106" t="str">
        <f t="shared" si="260"/>
        <v>91 Elementary trades and related occupations</v>
      </c>
      <c r="BP106" s="18">
        <f t="shared" si="240"/>
        <v>-0.77184567804914339</v>
      </c>
      <c r="BQ106" s="18">
        <f t="shared" si="240"/>
        <v>-19.772182424458329</v>
      </c>
      <c r="BR106" s="18">
        <f t="shared" si="240"/>
        <v>-0.69769404876323105</v>
      </c>
      <c r="BS106" s="18">
        <f t="shared" si="240"/>
        <v>0.10829240865570799</v>
      </c>
      <c r="BT106" s="18">
        <f t="shared" si="241"/>
        <v>-1.516406627767608</v>
      </c>
      <c r="BV106" s="18">
        <f t="shared" si="242"/>
        <v>-0.16109399893776688</v>
      </c>
      <c r="BW106" s="18">
        <f t="shared" si="243"/>
        <v>2.1839665410473552</v>
      </c>
      <c r="BX106" s="18">
        <f t="shared" si="244"/>
        <v>2.0652920872709757</v>
      </c>
      <c r="BZ106" t="str">
        <f t="shared" si="261"/>
        <v>91 Elementary trades and related occupations</v>
      </c>
      <c r="CA106" s="18">
        <f t="shared" si="245"/>
        <v>-2.9996474504297432</v>
      </c>
      <c r="CB106" s="18">
        <f t="shared" si="245"/>
        <v>-16.055986458280213</v>
      </c>
      <c r="CC106" s="18">
        <f t="shared" si="245"/>
        <v>-5.0359784708957411</v>
      </c>
      <c r="CD106" s="18">
        <f t="shared" si="245"/>
        <v>-2.7291099017689113</v>
      </c>
      <c r="CE106" s="18">
        <f t="shared" si="246"/>
        <v>-4.3409898897416195</v>
      </c>
      <c r="CG106" s="18">
        <f t="shared" si="247"/>
        <v>-3.5042263062459389</v>
      </c>
      <c r="CH106" s="18">
        <f t="shared" si="248"/>
        <v>1.7255882228085495</v>
      </c>
      <c r="CI106" s="18">
        <f t="shared" si="249"/>
        <v>-0.86214474687978937</v>
      </c>
      <c r="CK106" t="str">
        <f t="shared" si="262"/>
        <v>91 Elementary trades and related occupations</v>
      </c>
      <c r="CL106" s="18">
        <f t="shared" si="250"/>
        <v>-6.5989950223833249</v>
      </c>
      <c r="CM106" s="18">
        <f t="shared" si="250"/>
        <v>-5.4169453913516801</v>
      </c>
      <c r="CN106" s="18">
        <f t="shared" si="250"/>
        <v>-9.5183175464176646</v>
      </c>
      <c r="CO106" s="18">
        <f t="shared" si="250"/>
        <v>-3.9763106384044677</v>
      </c>
      <c r="CP106" s="18">
        <f t="shared" si="251"/>
        <v>-5.8327181486313773</v>
      </c>
      <c r="CR106" s="18">
        <f t="shared" si="252"/>
        <v>-5.8603712594259116</v>
      </c>
      <c r="CS106" s="18">
        <f t="shared" si="253"/>
        <v>1.1823783799661092</v>
      </c>
      <c r="CT106" s="18">
        <f t="shared" si="254"/>
        <v>-3.3803868564805439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10.031557697393033</v>
      </c>
      <c r="C107" s="18">
        <f t="shared" si="210"/>
        <v>-12.590235368109326</v>
      </c>
      <c r="D107" s="18">
        <f t="shared" si="210"/>
        <v>8.8132292925595657</v>
      </c>
      <c r="E107" s="18">
        <f t="shared" si="210"/>
        <v>5.5233826033560307</v>
      </c>
      <c r="F107" s="18">
        <f t="shared" si="211"/>
        <v>5.2939621178623941</v>
      </c>
      <c r="H107" s="18">
        <f t="shared" si="212"/>
        <v>6.6087953395305821</v>
      </c>
      <c r="I107" s="18">
        <f t="shared" si="213"/>
        <v>4.5985345413385614</v>
      </c>
      <c r="J107" s="18">
        <f t="shared" si="214"/>
        <v>8.8629150756530439</v>
      </c>
      <c r="L107" t="str">
        <f t="shared" ref="L107" si="263">A107</f>
        <v>92 Elementary administration and service occupations</v>
      </c>
      <c r="M107" s="18">
        <f t="shared" si="215"/>
        <v>10.990142767972655</v>
      </c>
      <c r="N107" s="18">
        <f t="shared" si="215"/>
        <v>-4.016880833963155</v>
      </c>
      <c r="O107" s="18">
        <f t="shared" si="215"/>
        <v>9.1823966937816479</v>
      </c>
      <c r="P107" s="18">
        <f t="shared" si="215"/>
        <v>7.9244430887284167</v>
      </c>
      <c r="Q107" s="18">
        <f t="shared" si="216"/>
        <v>7.5250761226856477</v>
      </c>
      <c r="S107" s="18">
        <f t="shared" si="217"/>
        <v>8.3421422535316037</v>
      </c>
      <c r="T107" s="18">
        <f t="shared" si="218"/>
        <v>5.1238470139048697</v>
      </c>
      <c r="U107" s="18">
        <f t="shared" si="219"/>
        <v>10.452092530798707</v>
      </c>
      <c r="W107" t="str">
        <f t="shared" ref="W107" si="264">A107</f>
        <v>92 Elementary administration and service occupations</v>
      </c>
      <c r="X107" s="18">
        <f t="shared" si="220"/>
        <v>2.0158080743952533</v>
      </c>
      <c r="Y107" s="18">
        <f t="shared" si="220"/>
        <v>11.322985586504508</v>
      </c>
      <c r="Z107" s="18">
        <f t="shared" si="220"/>
        <v>4.6986737688218705</v>
      </c>
      <c r="AA107" s="18">
        <f t="shared" si="220"/>
        <v>3.6071969447542429</v>
      </c>
      <c r="AB107" s="18">
        <f t="shared" si="221"/>
        <v>4.4147551314962064</v>
      </c>
      <c r="AD107" s="18">
        <f t="shared" si="222"/>
        <v>3.9697523730293449</v>
      </c>
      <c r="AE107" s="18">
        <f t="shared" si="223"/>
        <v>4.4590888381561999</v>
      </c>
      <c r="AF107" s="18">
        <f t="shared" si="224"/>
        <v>6.8906841119277695</v>
      </c>
      <c r="AH107" t="str">
        <f t="shared" ref="AH107" si="265">L107</f>
        <v>92 Elementary administration and service occupations</v>
      </c>
      <c r="AI107" s="18">
        <f t="shared" si="225"/>
        <v>1.7873476495209539</v>
      </c>
      <c r="AJ107" s="18">
        <f t="shared" si="225"/>
        <v>10.203143868628239</v>
      </c>
      <c r="AK107" s="18">
        <f t="shared" si="225"/>
        <v>4.3453535980428004</v>
      </c>
      <c r="AL107" s="18">
        <f t="shared" si="225"/>
        <v>4.0997675670702005</v>
      </c>
      <c r="AM107" s="18">
        <f t="shared" si="226"/>
        <v>4.5480826137609176</v>
      </c>
      <c r="AO107" s="18">
        <f t="shared" si="227"/>
        <v>4.1815652869582776</v>
      </c>
      <c r="AP107" s="18">
        <f t="shared" si="228"/>
        <v>4.2110191742441128</v>
      </c>
      <c r="AQ107" s="18">
        <f t="shared" si="229"/>
        <v>6.859610447032094</v>
      </c>
      <c r="AS107" t="str">
        <f t="shared" ref="AS107" si="266">W107</f>
        <v>92 Elementary administration and service occupations</v>
      </c>
      <c r="AT107" s="18">
        <f t="shared" si="230"/>
        <v>0.99427306622517087</v>
      </c>
      <c r="AU107" s="18">
        <f t="shared" si="230"/>
        <v>10.545560547405719</v>
      </c>
      <c r="AV107" s="18">
        <f t="shared" si="230"/>
        <v>4.3191323101025914</v>
      </c>
      <c r="AW107" s="18">
        <f t="shared" si="230"/>
        <v>3.9493241079533892</v>
      </c>
      <c r="AX107" s="18">
        <f t="shared" si="231"/>
        <v>4.4656749780269456</v>
      </c>
      <c r="AZ107" s="18">
        <f t="shared" si="232"/>
        <v>4.0724476165850954</v>
      </c>
      <c r="BA107" s="18">
        <f t="shared" si="233"/>
        <v>4.2523641512761445</v>
      </c>
      <c r="BB107" s="18">
        <f t="shared" si="234"/>
        <v>6.8127160242623663</v>
      </c>
      <c r="BD107" t="str">
        <f t="shared" ref="BD107" si="267">AH107</f>
        <v>92 Elementary administration and service occupations</v>
      </c>
      <c r="BE107" s="18">
        <f t="shared" si="235"/>
        <v>1.0216518850130196</v>
      </c>
      <c r="BF107" s="18">
        <f t="shared" si="235"/>
        <v>-8.0756739810011631</v>
      </c>
      <c r="BG107" s="18">
        <f t="shared" si="235"/>
        <v>0.92859829174605224</v>
      </c>
      <c r="BH107" s="18">
        <f t="shared" si="235"/>
        <v>-0.37997490455947691</v>
      </c>
      <c r="BI107" s="18">
        <f t="shared" si="236"/>
        <v>-0.4742387251628899</v>
      </c>
      <c r="BK107" s="18">
        <f t="shared" si="237"/>
        <v>5.4320093981452544E-2</v>
      </c>
      <c r="BL107" s="18">
        <f t="shared" si="238"/>
        <v>2.785030450908077</v>
      </c>
      <c r="BM107" s="18">
        <f t="shared" si="239"/>
        <v>2.8220557893194664</v>
      </c>
      <c r="BO107" t="str">
        <f t="shared" ref="BO107" si="268">AS107</f>
        <v>92 Elementary administration and service occupations</v>
      </c>
      <c r="BP107" s="18">
        <f t="shared" si="240"/>
        <v>2.8663238508438438</v>
      </c>
      <c r="BQ107" s="18">
        <f t="shared" si="240"/>
        <v>-18.047045935429651</v>
      </c>
      <c r="BR107" s="18">
        <f t="shared" si="240"/>
        <v>2.793855686784763</v>
      </c>
      <c r="BS107" s="18">
        <f t="shared" si="240"/>
        <v>-0.46983626729573125</v>
      </c>
      <c r="BT107" s="18">
        <f t="shared" si="241"/>
        <v>-0.67485134825296944</v>
      </c>
      <c r="BV107" s="18">
        <f t="shared" si="242"/>
        <v>0.60638197418001472</v>
      </c>
      <c r="BW107" s="18">
        <f t="shared" si="243"/>
        <v>3.0588544934096351</v>
      </c>
      <c r="BX107" s="18">
        <f t="shared" si="244"/>
        <v>3.4626204234455393</v>
      </c>
      <c r="BZ107" t="str">
        <f t="shared" ref="BZ107" si="269">BD107</f>
        <v>92 Elementary administration and service occupations</v>
      </c>
      <c r="CA107" s="18">
        <f t="shared" si="245"/>
        <v>0.15189587217183664</v>
      </c>
      <c r="CB107" s="18">
        <f t="shared" si="245"/>
        <v>-14.66654977615881</v>
      </c>
      <c r="CC107" s="18">
        <f t="shared" si="245"/>
        <v>-1.4109404625991639</v>
      </c>
      <c r="CD107" s="18">
        <f t="shared" si="245"/>
        <v>-4.2153413347789321</v>
      </c>
      <c r="CE107" s="18">
        <f t="shared" si="246"/>
        <v>-4.0430566687227554</v>
      </c>
      <c r="CG107" s="18">
        <f t="shared" si="247"/>
        <v>-3.2895185717278785</v>
      </c>
      <c r="CH107" s="18">
        <f t="shared" si="248"/>
        <v>1.9928252857126072</v>
      </c>
      <c r="CI107" s="18">
        <f t="shared" si="249"/>
        <v>-0.34183490200287991</v>
      </c>
      <c r="CK107" t="str">
        <f t="shared" ref="CK107" si="270">BO107</f>
        <v>92 Elementary administration and service occupations</v>
      </c>
      <c r="CL107" s="18">
        <f t="shared" si="250"/>
        <v>-7.5091166554160704</v>
      </c>
      <c r="CM107" s="18">
        <f t="shared" si="250"/>
        <v>-1.2183605463757297</v>
      </c>
      <c r="CN107" s="18">
        <f t="shared" si="250"/>
        <v>-8.6373335773751396</v>
      </c>
      <c r="CO107" s="18">
        <f t="shared" si="250"/>
        <v>-5.1294510001396727</v>
      </c>
      <c r="CP107" s="18">
        <f t="shared" si="251"/>
        <v>-6.0028605230793115</v>
      </c>
      <c r="CR107" s="18">
        <f t="shared" si="252"/>
        <v>-6.3134604704001118</v>
      </c>
      <c r="CS107" s="18">
        <f t="shared" si="253"/>
        <v>1.0874076841690394</v>
      </c>
      <c r="CT107" s="18">
        <f t="shared" si="254"/>
        <v>-3.8827182650772674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9.36881181107454</v>
      </c>
      <c r="C109" s="26">
        <f>IF(AND(D$6-C$6 &lt;&gt; 0,C35&lt;&gt;0,D35&lt;&gt;0),(EXP(LN(D35/C35)/(D$6-C$6))-1)*100,0)</f>
        <v>-2.861133337400612</v>
      </c>
      <c r="D109" s="26">
        <f>IF(AND(E$6-D$6 &lt;&gt; 0,D35&lt;&gt;0,E35&lt;&gt;0),(EXP(LN(E35/D35)/(E$6-D$6))-1)*100,0)</f>
        <v>5.3033194284021423</v>
      </c>
      <c r="E109" s="26">
        <f>IF(AND(F$6-E$6 &lt;&gt; 0,E35&lt;&gt;0,F35&lt;&gt;0),(EXP(LN(F35/E35)/(F$6-E$6))-1)*100,0)</f>
        <v>4.025823860754052</v>
      </c>
      <c r="F109" s="26">
        <f>IF(AND(F$6-C$6 &lt;&gt; 0,C35&lt;&gt;0,F35&lt;&gt;0),(EXP(LN(F35/C35)/(F$6-C$6))-1)*100,0)</f>
        <v>3.9772761504186294</v>
      </c>
      <c r="H109" s="26">
        <f t="shared" ref="H109" si="271">IF($F$6-$D$6 &lt;&gt; 0,(EXP(LN(1+(H72/100))/($F$6-$D$6))-1)*100,0)</f>
        <v>4.4499243613637773</v>
      </c>
      <c r="I109" s="26">
        <f t="shared" ref="I109" si="272">IF(D35&gt;0,((1+(I35/D35))^(1/($F$6-$D$6))-1)*100,0)</f>
        <v>3.5302090272136155</v>
      </c>
      <c r="J109" s="26">
        <f t="shared" ref="J109" si="273">IF($F$6-$D$6 &lt;&gt; 0,(EXP(LN(1+(J72/100))/($F$6-$D$6))-1)*100,0)</f>
        <v>6.5885859902791166</v>
      </c>
      <c r="L109" s="24" t="str">
        <f>L35</f>
        <v>All occupations</v>
      </c>
      <c r="M109" s="26">
        <f>IF(AND(N$6-M$6 &lt;&gt; 0,M35&lt;&gt;0,N35&lt;&gt;0),(EXP(LN(N35/M35)/(N$6-M$6))-1)*100,0)</f>
        <v>9.8023431233654321</v>
      </c>
      <c r="N109" s="26">
        <f>IF(AND(O$6-N$6 &lt;&gt; 0,N35&lt;&gt;0,O35&lt;&gt;0),(EXP(LN(O35/N35)/(O$6-N$6))-1)*100,0)</f>
        <v>-0.36031557080644649</v>
      </c>
      <c r="O109" s="26">
        <f>IF(AND(P$6-O$6 &lt;&gt; 0,O35&lt;&gt;0,P35&lt;&gt;0),(EXP(LN(P35/O35)/(P$6-O$6))-1)*100,0)</f>
        <v>4.9866212855377734</v>
      </c>
      <c r="P109" s="26">
        <f>IF(AND(Q$6-P$6 &lt;&gt; 0,P35&lt;&gt;0,Q35&lt;&gt;0),(EXP(LN(Q35/P35)/(Q$6-P$6))-1)*100,0)</f>
        <v>4.1262704775722581</v>
      </c>
      <c r="Q109" s="26">
        <f>IF(AND(Q$6-N$6 &lt;&gt; 0,N35&lt;&gt;0,Q35&lt;&gt;0),(EXP(LN(Q35/N35)/(Q$6-N$6))-1)*100,0)</f>
        <v>4.1073950105660062</v>
      </c>
      <c r="S109" s="26">
        <f t="shared" ref="S109" si="274">IF($F$6-$D$6 &lt;&gt; 0,(EXP(LN(1+(S72/100))/($F$6-$D$6))-1)*100,0)</f>
        <v>4.4122678293465833</v>
      </c>
      <c r="T109" s="26">
        <f t="shared" ref="T109" si="275">IF(O35&gt;0,((1+(T35/O35))^(1/($F$6-$D$6))-1)*100,0)</f>
        <v>3.6304633274086173</v>
      </c>
      <c r="U109" s="26">
        <f t="shared" ref="U109" si="276">IF($F$6-$D$6 &lt;&gt; 0,(EXP(LN(1+(U72/100))/($F$6-$D$6))-1)*100,0)</f>
        <v>6.6273540962164645</v>
      </c>
      <c r="W109" s="24" t="str">
        <f>W35</f>
        <v>All occupations</v>
      </c>
      <c r="X109" s="26">
        <f>IF(AND(Y$6-X$6 &lt;&gt; 0,X35&lt;&gt;0,Y35&lt;&gt;0),(EXP(LN(Y35/X35)/(Y$6-X$6))-1)*100,0)</f>
        <v>0.86465642018269673</v>
      </c>
      <c r="Y109" s="26">
        <f>IF(AND(Z$6-Y$6 &lt;&gt; 0,Y35&lt;&gt;0,Z35&lt;&gt;0),(EXP(LN(Z35/Y35)/(Z$6-Y$6))-1)*100,0)</f>
        <v>11.212205105517349</v>
      </c>
      <c r="Z109" s="26">
        <f>IF(AND(AA$6-Z$6 &lt;&gt; 0,Z35&lt;&gt;0,AA35&lt;&gt;0),(EXP(LN(AA35/Z35)/(AA$6-Z$6))-1)*100,0)</f>
        <v>1.3946258769986564</v>
      </c>
      <c r="AA109" s="26">
        <f>IF(AND(AB$6-AA$6 &lt;&gt; 0,AA35&lt;&gt;0,AB35&lt;&gt;0),(EXP(LN(AB35/AA35)/(AB$6-AA$6))-1)*100,0)</f>
        <v>1.583803737767453</v>
      </c>
      <c r="AB109" s="26">
        <f>IF(AND(AB$6-Y$6 &lt;&gt; 0,Y35&lt;&gt;0,AB35&lt;&gt;0),(EXP(LN(AB35/Y35)/(AB$6-Y$6))-1)*100,0)</f>
        <v>2.1008811768137514</v>
      </c>
      <c r="AD109" s="26">
        <f t="shared" ref="AD109" si="277">IF($F$6-$D$6 &lt;&gt; 0,(EXP(LN(1+(AD72/100))/($F$6-$D$6))-1)*100,0)</f>
        <v>1.5207052655344278</v>
      </c>
      <c r="AE109" s="26">
        <f t="shared" ref="AE109" si="278">IF(Z35&gt;0,((1+(AE35/Z35))^(1/($F$6-$D$6))-1)*100,0)</f>
        <v>3.2839665551801067</v>
      </c>
      <c r="AF109" s="26">
        <f t="shared" ref="AF109" si="279">IF($F$6-$D$6 &lt;&gt; 0,(EXP(LN(1+(AF72/100))/($F$6-$D$6))-1)*100,0)</f>
        <v>4.289844257165587</v>
      </c>
      <c r="AH109" s="24" t="str">
        <f>AH35</f>
        <v>All occupations</v>
      </c>
      <c r="AI109" s="26">
        <f>IF(AND(AJ$6-AI$6 &lt;&gt; 0,AI35&lt;&gt;0,AJ35&lt;&gt;0),(EXP(LN(AJ35/AI35)/(AJ$6-AI$6))-1)*100,0)</f>
        <v>-1.5168866802184544</v>
      </c>
      <c r="AJ109" s="26">
        <f>IF(AND(AK$6-AJ$6 &lt;&gt; 0,AJ35&lt;&gt;0,AK35&lt;&gt;0),(EXP(LN(AK35/AJ35)/(AK$6-AJ$6))-1)*100,0)</f>
        <v>11.465682157259893</v>
      </c>
      <c r="AK109" s="26">
        <f>IF(AND(AL$6-AK$6 &lt;&gt; 0,AK35&lt;&gt;0,AL35&lt;&gt;0),(EXP(LN(AL35/AK35)/(AL$6-AK$6))-1)*100,0)</f>
        <v>-0.17198541408929291</v>
      </c>
      <c r="AL109" s="26">
        <f>IF(AND(AM$6-AL$6 &lt;&gt; 0,AL35&lt;&gt;0,AM35&lt;&gt;0),(EXP(LN(AM35/AL35)/(AM$6-AL$6))-1)*100,0)</f>
        <v>1.2348134481745987</v>
      </c>
      <c r="AM109" s="26">
        <f>IF(AND(AM$6-AJ$6 &lt;&gt; 0,AJ35&lt;&gt;0,AM35&lt;&gt;0),(EXP(LN(AM35/AJ35)/(AM$6-AJ$6))-1)*100,0)</f>
        <v>1.4013853786351449</v>
      </c>
      <c r="AO109" s="26">
        <f t="shared" ref="AO109" si="280">IF($F$6-$D$6 &lt;&gt; 0,(EXP(LN(1+(AO72/100))/($F$6-$D$6))-1)*100,0)</f>
        <v>0.7636914085429769</v>
      </c>
      <c r="AP109" s="26">
        <f t="shared" ref="AP109" si="281">IF(AK35&gt;0,((1+(AP35/AK35))^(1/($F$6-$D$6))-1)*100,0)</f>
        <v>3.0018910248490016</v>
      </c>
      <c r="AQ109" s="26">
        <f t="shared" ref="AQ109" si="282">IF($F$6-$D$6 &lt;&gt; 0,(EXP(LN(1+(AQ72/100))/($F$6-$D$6))-1)*100,0)</f>
        <v>3.5161790511003765</v>
      </c>
      <c r="AS109" s="24" t="str">
        <f>AS35</f>
        <v>All occupations</v>
      </c>
      <c r="AT109" s="26">
        <f>IF(AND(AU$6-AT$6 &lt;&gt; 0,AT35&lt;&gt;0,AU35&lt;&gt;0),(EXP(LN(AU35/AT35)/(AU$6-AT$6))-1)*100,0)</f>
        <v>-0.19705160364473784</v>
      </c>
      <c r="AU109" s="26">
        <f>IF(AND(AV$6-AU$6 &lt;&gt; 0,AU35&lt;&gt;0,AV35&lt;&gt;0),(EXP(LN(AV35/AU35)/(AV$6-AU$6))-1)*100,0)</f>
        <v>8.1786683934831785</v>
      </c>
      <c r="AV109" s="26">
        <f>IF(AND(AW$6-AV$6 &lt;&gt; 0,AV35&lt;&gt;0,AW35&lt;&gt;0),(EXP(LN(AW35/AV35)/(AW$6-AV$6))-1)*100,0)</f>
        <v>0.9075631065760037</v>
      </c>
      <c r="AW109" s="26">
        <f>IF(AND(AX$6-AW$6 &lt;&gt; 0,AW35&lt;&gt;0,AX35&lt;&gt;0),(EXP(LN(AX35/AW35)/(AX$6-AW$6))-1)*100,0)</f>
        <v>1.5941540787564268</v>
      </c>
      <c r="AX109" s="26">
        <f>IF(AND(AX$6-AU$6 &lt;&gt; 0,AU35&lt;&gt;0,AX35&lt;&gt;0),(EXP(LN(AX35/AU35)/(AX$6-AU$6))-1)*100,0)</f>
        <v>1.7777774836869265</v>
      </c>
      <c r="AZ109" s="26">
        <f t="shared" ref="AZ109" si="283">IF($F$6-$D$6 &lt;&gt; 0,(EXP(LN(1+(AZ72/100))/($F$6-$D$6))-1)*100,0)</f>
        <v>1.3647729100739969</v>
      </c>
      <c r="BA109" s="26">
        <f t="shared" ref="BA109" si="284">IF(AV35&gt;0,((1+(BA35/AV35))^(1/($F$6-$D$6))-1)*100,0)</f>
        <v>3.0550299118264457</v>
      </c>
      <c r="BB109" s="26">
        <f t="shared" ref="BB109" si="285">IF($F$6-$D$6 &lt;&gt; 0,(EXP(LN(1+(BB72/100))/($F$6-$D$6))-1)*100,0)</f>
        <v>3.9808612945370969</v>
      </c>
      <c r="BD109" s="24" t="str">
        <f>BD35</f>
        <v>All occupations</v>
      </c>
      <c r="BE109" s="26">
        <f>IF(AND(BF$6-BE$6 &lt;&gt; 0,BE35&lt;&gt;0,BF35&lt;&gt;0),(EXP(LN(BF35/BE35)/(BF$6-BE$6))-1)*100,0)</f>
        <v>3.2284634514020194</v>
      </c>
      <c r="BF109" s="26">
        <f>IF(AND(BG$6-BF$6 &lt;&gt; 0,BF35&lt;&gt;0,BG35&lt;&gt;0),(EXP(LN(BG35/BF35)/(BG$6-BF$6))-1)*100,0)</f>
        <v>-5.1604759985865334</v>
      </c>
      <c r="BG109" s="26">
        <f>IF(AND(BH$6-BG$6 &lt;&gt; 0,BG35&lt;&gt;0,BH35&lt;&gt;0),(EXP(LN(BH35/BG35)/(BH$6-BG$6))-1)*100,0)</f>
        <v>0.85218087302301182</v>
      </c>
      <c r="BH109" s="26">
        <f>IF(AND(BI$6-BH$6 &lt;&gt; 0,BH35&lt;&gt;0,BI35&lt;&gt;0),(EXP(LN(BI35/BH35)/(BI$6-BH$6))-1)*100,0)</f>
        <v>0.17925123158082368</v>
      </c>
      <c r="BI109" s="26">
        <f>IF(AND(BI$6-BF$6 &lt;&gt; 0,BF35&lt;&gt;0,BI35&lt;&gt;0),(EXP(LN(BI35/BF35)/(BI$6-BF$6))-1)*100,0)</f>
        <v>4.5970866768718643E-2</v>
      </c>
      <c r="BK109" s="26">
        <f t="shared" ref="BK109" si="286">IF($F$6-$D$6 &lt;&gt; 0,(EXP(LN(1+(BK72/100))/($F$6-$D$6))-1)*100,0)</f>
        <v>0.40306072906881596</v>
      </c>
      <c r="BL109" s="26">
        <f t="shared" ref="BL109" si="287">IF(BG35&gt;0,((1+(BL35/BG35))^(1/($F$6-$D$6))-1)*100,0)</f>
        <v>2.5845227849002006</v>
      </c>
      <c r="BM109" s="26">
        <f t="shared" ref="BM109" si="288">IF($F$6-$D$6 &lt;&gt; 0,(EXP(LN(1+(BM72/100))/($F$6-$D$6))-1)*100,0)</f>
        <v>2.8690139043232588</v>
      </c>
      <c r="BO109" s="24" t="str">
        <f>BO35</f>
        <v>All occupations</v>
      </c>
      <c r="BP109" s="26">
        <f>IF(AND(BQ$6-BP$6 &lt;&gt; 0,BP35&lt;&gt;0,BQ35&lt;&gt;0),(EXP(LN(BQ35/BP35)/(BQ$6-BP$6))-1)*100,0)</f>
        <v>1.9673699975320424</v>
      </c>
      <c r="BQ109" s="26">
        <f>IF(AND(BR$6-BQ$6 &lt;&gt; 0,BQ35&lt;&gt;0,BR35&lt;&gt;0),(EXP(LN(BR35/BQ35)/(BR$6-BQ$6))-1)*100,0)</f>
        <v>-13.901856878281183</v>
      </c>
      <c r="BR109" s="26">
        <f>IF(AND(BS$6-BR$6 &lt;&gt; 0,BR35&lt;&gt;0,BS35&lt;&gt;0),(EXP(LN(BS35/BR35)/(BS$6-BR$6))-1)*100,0)</f>
        <v>1.1596448180305474</v>
      </c>
      <c r="BS109" s="26">
        <f>IF(AND(BT$6-BS$6 &lt;&gt; 0,BS35&lt;&gt;0,BT35&lt;&gt;0),(EXP(LN(BT35/BS35)/(BT$6-BS$6))-1)*100,0)</f>
        <v>-1.1025822086129566</v>
      </c>
      <c r="BT109" s="26">
        <f>IF(AND(BT$6-BQ$6 &lt;&gt; 0,BQ35&lt;&gt;0,BT35&lt;&gt;0),(EXP(LN(BT35/BQ35)/(BT$6-BQ$6))-1)*100,0)</f>
        <v>-1.2601446361157898</v>
      </c>
      <c r="BV109" s="26">
        <f t="shared" ref="BV109" si="289">IF($F$6-$D$6 &lt;&gt; 0,(EXP(LN(1+(BV72/100))/($F$6-$D$6))-1)*100,0)</f>
        <v>-0.35418425792900221</v>
      </c>
      <c r="BW109" s="26">
        <f t="shared" ref="BW109" si="290">IF(BR35&gt;0,((1+(BW35/BR35))^(1/($F$6-$D$6))-1)*100,0)</f>
        <v>2.653371280362804</v>
      </c>
      <c r="BX109" s="26">
        <f t="shared" ref="BX109" si="291">IF($F$6-$D$6 &lt;&gt; 0,(EXP(LN(1+(BX72/100))/($F$6-$D$6))-1)*100,0)</f>
        <v>2.4098902844810199</v>
      </c>
      <c r="BZ109" s="24" t="str">
        <f>BZ35</f>
        <v>All occupations</v>
      </c>
      <c r="CA109" s="26">
        <f>IF(AND(CB$6-CA$6 &lt;&gt; 0,CA35&lt;&gt;0,CB35&lt;&gt;0),(EXP(LN(CB35/CA35)/(CB$6-CA$6))-1)*100,0)</f>
        <v>-1.2435065373892495</v>
      </c>
      <c r="CB109" s="26">
        <f>IF(AND(CC$6-CB$6 &lt;&gt; 0,CB35&lt;&gt;0,CC35&lt;&gt;0),(EXP(LN(CC35/CB35)/(CC$6-CB$6))-1)*100,0)</f>
        <v>-9.1971179323291903</v>
      </c>
      <c r="CC109" s="26">
        <f>IF(AND(CD$6-CC$6 &lt;&gt; 0,CC35&lt;&gt;0,CD35&lt;&gt;0),(EXP(LN(CD35/CC35)/(CD$6-CC$6))-1)*100,0)</f>
        <v>-2.704840956447363</v>
      </c>
      <c r="CD109" s="26">
        <f>IF(AND(CE$6-CD$6 &lt;&gt; 0,CD35&lt;&gt;0,CE35&lt;&gt;0),(EXP(LN(CE35/CD35)/(CE$6-CD$6))-1)*100,0)</f>
        <v>-4.568175508462069</v>
      </c>
      <c r="CE109" s="26">
        <f>IF(AND(CE$6-CB$6 &lt;&gt; 0,CB35&lt;&gt;0,CE35&lt;&gt;0),(EXP(LN(CE35/CB35)/(CE$6-CB$6))-1)*100,0)</f>
        <v>-4.2876446032189541</v>
      </c>
      <c r="CG109" s="26">
        <f t="shared" ref="CG109" si="292">IF($F$6-$D$6 &lt;&gt; 0,(EXP(LN(1+(CG72/100))/($F$6-$D$6))-1)*100,0)</f>
        <v>-3.95106316564382</v>
      </c>
      <c r="CH109" s="26">
        <f t="shared" ref="CH109" si="293">IF(CC35&gt;0,((1+(CH35/CC35))^(1/($F$6-$D$6))-1)*100,0)</f>
        <v>1.8281577817201411</v>
      </c>
      <c r="CI109" s="26">
        <f t="shared" ref="CI109" si="294">IF($F$6-$D$6 &lt;&gt; 0,(EXP(LN(1+(CI72/100))/($F$6-$D$6))-1)*100,0)</f>
        <v>-1.0119580024688601</v>
      </c>
      <c r="CK109" s="24" t="str">
        <f>CK35</f>
        <v>All occupations</v>
      </c>
      <c r="CL109" s="26">
        <f>IF(AND(CM$6-CL$6 &lt;&gt; 0,CL35&lt;&gt;0,CM35&lt;&gt;0),(EXP(LN(CM35/CL35)/(CM$6-CL$6))-1)*100,0)</f>
        <v>-4.0691978037630472</v>
      </c>
      <c r="CM109" s="26">
        <f>IF(AND(CN$6-CM$6 &lt;&gt; 0,CM35&lt;&gt;0,CN35&lt;&gt;0),(EXP(LN(CN35/CM35)/(CN$6-CM$6))-1)*100,0)</f>
        <v>-1.9660001459267273</v>
      </c>
      <c r="CN109" s="26">
        <f>IF(AND(CO$6-CN$6 &lt;&gt; 0,CN35&lt;&gt;0,CO35&lt;&gt;0),(EXP(LN(CO35/CN35)/(CO$6-CN$6))-1)*100,0)</f>
        <v>-8.4322535673175043</v>
      </c>
      <c r="CO109" s="26">
        <f>IF(AND(CP$6-CO$6 &lt;&gt; 0,CO35&lt;&gt;0,CP35&lt;&gt;0),(EXP(LN(CP35/CO35)/(CP$6-CO$6))-1)*100,0)</f>
        <v>-4.4822322050464543</v>
      </c>
      <c r="CP109" s="26">
        <f>IF(AND(CP$6-CM$6 &lt;&gt; 0,CM35&lt;&gt;0,CP35&lt;&gt;0),(EXP(LN(CP35/CM35)/(CP$6-CM$6))-1)*100,0)</f>
        <v>-5.5812628574669176</v>
      </c>
      <c r="CR109" s="26">
        <f t="shared" ref="CR109" si="295">IF($F$6-$D$6 &lt;&gt; 0,(EXP(LN(1+(CR72/100))/($F$6-$D$6))-1)*100,0)</f>
        <v>-5.8174846437638035</v>
      </c>
      <c r="CS109" s="26">
        <f t="shared" ref="CS109" si="296">IF(CN35&gt;0,((1+(CS35/CN35))^(1/($F$6-$D$6))-1)*100,0)</f>
        <v>1.2300348891016055</v>
      </c>
      <c r="CT109" s="26">
        <f t="shared" ref="CT109" si="297">IF($F$6-$D$6 &lt;&gt; 0,(EXP(LN(1+(CT72/100))/($F$6-$D$6))-1)*100,0)</f>
        <v>-3.2603173814465203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The Marches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The Marches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The Marches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The Marches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The Marches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The Marches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The Marches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The Marches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The Marches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0.10682595594183697</v>
      </c>
      <c r="C119" s="27">
        <f t="shared" si="299"/>
        <v>-2.203863808827794E-2</v>
      </c>
      <c r="D119" s="27">
        <f t="shared" si="299"/>
        <v>6.1949129933963953E-2</v>
      </c>
      <c r="E119" s="27">
        <f t="shared" si="299"/>
        <v>0.20297038869742179</v>
      </c>
      <c r="F119" s="27">
        <f t="shared" ref="F119:F144" si="300">F8-D8</f>
        <v>0.26491951863138574</v>
      </c>
      <c r="L119" t="str">
        <f>A119</f>
        <v>11 Corporate managers and directors</v>
      </c>
      <c r="M119" s="27">
        <f t="shared" ref="M119:P144" si="301">N8-M8</f>
        <v>1.0895786313257914</v>
      </c>
      <c r="N119" s="27">
        <f t="shared" si="301"/>
        <v>-9.9264657278625101E-2</v>
      </c>
      <c r="O119" s="27">
        <f t="shared" si="301"/>
        <v>0.46187467543051364</v>
      </c>
      <c r="P119" s="27">
        <f t="shared" si="301"/>
        <v>1.7107814060126549</v>
      </c>
      <c r="Q119" s="27">
        <f t="shared" ref="Q119:Q144" si="302">Q8-O8</f>
        <v>2.1726560814431686</v>
      </c>
      <c r="W119" t="str">
        <f>A119</f>
        <v>11 Corporate managers and directors</v>
      </c>
      <c r="X119" s="27">
        <f t="shared" ref="X119:AA144" si="303">Y8-X8</f>
        <v>0.7808151383909907</v>
      </c>
      <c r="Y119" s="27">
        <f t="shared" si="303"/>
        <v>0.45059614897412548</v>
      </c>
      <c r="Z119" s="27">
        <f t="shared" si="303"/>
        <v>-0.20570819459815226</v>
      </c>
      <c r="AA119" s="27">
        <f t="shared" si="303"/>
        <v>1.0113578017135501</v>
      </c>
      <c r="AB119" s="27">
        <f t="shared" ref="AB119:AB144" si="304">AB8-Z8</f>
        <v>0.80564960711539779</v>
      </c>
      <c r="AH119" t="str">
        <f>L119</f>
        <v>11 Corporate managers and directors</v>
      </c>
      <c r="AI119" s="27">
        <f t="shared" ref="AI119:AL144" si="305">AJ8-AI8</f>
        <v>0.11559754325560556</v>
      </c>
      <c r="AJ119" s="27">
        <f t="shared" si="305"/>
        <v>0.1292283182289149</v>
      </c>
      <c r="AK119" s="27">
        <f t="shared" si="305"/>
        <v>-0.10073052883608491</v>
      </c>
      <c r="AL119" s="27">
        <f t="shared" si="305"/>
        <v>0.11767677764429973</v>
      </c>
      <c r="AM119" s="27">
        <f t="shared" ref="AM119:AM144" si="306">AM8-AK8</f>
        <v>1.6946248808214825E-2</v>
      </c>
      <c r="AS119" t="str">
        <f>W119</f>
        <v>11 Corporate managers and directors</v>
      </c>
      <c r="AT119" s="27">
        <f t="shared" ref="AT119:AW144" si="307">AU8-AT8</f>
        <v>0.14388562456743981</v>
      </c>
      <c r="AU119" s="27">
        <f t="shared" si="307"/>
        <v>0.11114693225944006</v>
      </c>
      <c r="AV119" s="27">
        <f t="shared" si="307"/>
        <v>-0.18537603354893006</v>
      </c>
      <c r="AW119" s="27">
        <f t="shared" si="307"/>
        <v>0.15393598711588719</v>
      </c>
      <c r="AX119" s="27">
        <f t="shared" ref="AX119:AX144" si="308">AX8-AV8</f>
        <v>-3.1440046433042879E-2</v>
      </c>
      <c r="BD119" t="str">
        <f>AH119</f>
        <v>11 Corporate managers and directors</v>
      </c>
      <c r="BE119" s="27">
        <f t="shared" ref="BE119:BH144" si="309">BF8-BE8</f>
        <v>1.069974239041759</v>
      </c>
      <c r="BF119" s="27">
        <f t="shared" si="309"/>
        <v>7.6451052825882826E-2</v>
      </c>
      <c r="BG119" s="27">
        <f t="shared" si="309"/>
        <v>-0.40587970487956682</v>
      </c>
      <c r="BH119" s="27">
        <f t="shared" si="309"/>
        <v>0.33913201935795279</v>
      </c>
      <c r="BI119" s="27">
        <f t="shared" ref="BI119:BI144" si="310">BI8-BG8</f>
        <v>-6.6747685521614031E-2</v>
      </c>
      <c r="BO119" t="str">
        <f>AS119</f>
        <v>11 Corporate managers and directors</v>
      </c>
      <c r="BP119" s="27">
        <f t="shared" ref="BP119:BS144" si="311">BQ8-BP8</f>
        <v>0.66900284392902831</v>
      </c>
      <c r="BQ119" s="27">
        <f t="shared" si="311"/>
        <v>-0.24846569333642599</v>
      </c>
      <c r="BR119" s="27">
        <f t="shared" si="311"/>
        <v>-0.30280962718017079</v>
      </c>
      <c r="BS119" s="27">
        <f t="shared" si="311"/>
        <v>-0.33280483713793174</v>
      </c>
      <c r="BT119" s="27">
        <f t="shared" ref="BT119:BT144" si="312">BT8-BR8</f>
        <v>-0.63561446431810253</v>
      </c>
      <c r="BZ119" t="str">
        <f>BD119</f>
        <v>11 Corporate managers and directors</v>
      </c>
      <c r="CA119" s="68">
        <f t="shared" ref="CA119:CD144" si="313">CB8-CA8</f>
        <v>0.24476681633894914</v>
      </c>
      <c r="CB119" s="68">
        <f t="shared" si="313"/>
        <v>8.7940137843857347E-2</v>
      </c>
      <c r="CC119" s="68">
        <f t="shared" si="313"/>
        <v>-0.47969350330028337</v>
      </c>
      <c r="CD119" s="68">
        <f t="shared" si="313"/>
        <v>-0.54140442190984017</v>
      </c>
      <c r="CE119" s="68">
        <f t="shared" ref="CE119:CE144" si="314">CE8-CC8</f>
        <v>-1.0210979252101235</v>
      </c>
      <c r="CK119" t="str">
        <f>BO119</f>
        <v>11 Corporate managers and directors</v>
      </c>
      <c r="CL119" s="68">
        <f t="shared" ref="CL119:CO144" si="315">CM8-CL8</f>
        <v>7.402644979428108E-2</v>
      </c>
      <c r="CM119" s="68">
        <f t="shared" si="315"/>
        <v>7.1882116632177473E-2</v>
      </c>
      <c r="CN119" s="68">
        <f t="shared" si="315"/>
        <v>-0.31294846840047508</v>
      </c>
      <c r="CO119" s="68">
        <f t="shared" si="315"/>
        <v>-8.9052443053500241E-2</v>
      </c>
      <c r="CP119" s="68">
        <f t="shared" ref="CP119:CP144" si="316">CP8-CN8</f>
        <v>-0.40200091145397532</v>
      </c>
    </row>
    <row r="120" spans="1:94" x14ac:dyDescent="0.2">
      <c r="A120" t="str">
        <f t="shared" si="298"/>
        <v>12 Other managers and proprietors</v>
      </c>
      <c r="B120" s="27">
        <f t="shared" si="299"/>
        <v>3.3541513513501223E-2</v>
      </c>
      <c r="C120" s="27">
        <f t="shared" si="299"/>
        <v>-1.2615756264212533E-2</v>
      </c>
      <c r="D120" s="27">
        <f t="shared" si="299"/>
        <v>6.3524429277547007E-2</v>
      </c>
      <c r="E120" s="27">
        <f t="shared" si="299"/>
        <v>0.13350587022919078</v>
      </c>
      <c r="F120" s="27">
        <f t="shared" si="300"/>
        <v>0.19703029950673778</v>
      </c>
      <c r="L120" t="str">
        <f t="shared" ref="L120:L143" si="317">A120</f>
        <v>12 Other managers and proprietors</v>
      </c>
      <c r="M120" s="27">
        <f t="shared" si="301"/>
        <v>0.29419130027146245</v>
      </c>
      <c r="N120" s="27">
        <f t="shared" si="301"/>
        <v>1.443368873292894E-2</v>
      </c>
      <c r="O120" s="27">
        <f t="shared" si="301"/>
        <v>0.58698140195549964</v>
      </c>
      <c r="P120" s="27">
        <f t="shared" si="301"/>
        <v>1.2868131371931346</v>
      </c>
      <c r="Q120" s="27">
        <f t="shared" si="302"/>
        <v>1.8737945391486344</v>
      </c>
      <c r="W120" t="str">
        <f t="shared" ref="W120:W143" si="318">A120</f>
        <v>12 Other managers and proprietors</v>
      </c>
      <c r="X120" s="27">
        <f t="shared" si="303"/>
        <v>8.0511861151452147E-2</v>
      </c>
      <c r="Y120" s="27">
        <f t="shared" si="303"/>
        <v>0.2652353739162967</v>
      </c>
      <c r="Z120" s="27">
        <f t="shared" si="303"/>
        <v>0.66909053044879085</v>
      </c>
      <c r="AA120" s="27">
        <f t="shared" si="303"/>
        <v>0.93998504026999674</v>
      </c>
      <c r="AB120" s="27">
        <f t="shared" si="304"/>
        <v>1.6090755707187876</v>
      </c>
      <c r="AH120" t="str">
        <f t="shared" ref="AH120:AH143" si="319">L120</f>
        <v>12 Other managers and proprietors</v>
      </c>
      <c r="AI120" s="27">
        <f t="shared" si="305"/>
        <v>2.3951297157802642E-3</v>
      </c>
      <c r="AJ120" s="27">
        <f t="shared" si="305"/>
        <v>0.1027960935121206</v>
      </c>
      <c r="AK120" s="27">
        <f t="shared" si="305"/>
        <v>0.14586245859826052</v>
      </c>
      <c r="AL120" s="27">
        <f t="shared" si="305"/>
        <v>0.26236312079116975</v>
      </c>
      <c r="AM120" s="27">
        <f t="shared" si="306"/>
        <v>0.40822557938943027</v>
      </c>
      <c r="AS120" t="str">
        <f t="shared" ref="AS120:AS143" si="320">W120</f>
        <v>12 Other managers and proprietors</v>
      </c>
      <c r="AT120" s="27">
        <f t="shared" si="307"/>
        <v>1.880252108410474E-5</v>
      </c>
      <c r="AU120" s="27">
        <f t="shared" si="307"/>
        <v>9.1004236093600865E-2</v>
      </c>
      <c r="AV120" s="27">
        <f t="shared" si="307"/>
        <v>0.17863538580533578</v>
      </c>
      <c r="AW120" s="27">
        <f t="shared" si="307"/>
        <v>0.2223721629546509</v>
      </c>
      <c r="AX120" s="27">
        <f t="shared" si="308"/>
        <v>0.40100754875998668</v>
      </c>
      <c r="BD120" t="str">
        <f t="shared" ref="BD120:BD143" si="321">AH120</f>
        <v>12 Other managers and proprietors</v>
      </c>
      <c r="BE120" s="27">
        <f t="shared" si="309"/>
        <v>0.13253346413542655</v>
      </c>
      <c r="BF120" s="27">
        <f t="shared" si="309"/>
        <v>-4.0883440799997617E-2</v>
      </c>
      <c r="BG120" s="27">
        <f t="shared" si="309"/>
        <v>0.3286434825939073</v>
      </c>
      <c r="BH120" s="27">
        <f t="shared" si="309"/>
        <v>0.20018873451262298</v>
      </c>
      <c r="BI120" s="27">
        <f t="shared" si="310"/>
        <v>0.52883221710653028</v>
      </c>
      <c r="BO120" t="str">
        <f t="shared" ref="BO120:BO143" si="322">AS120</f>
        <v>12 Other managers and proprietors</v>
      </c>
      <c r="BP120" s="27">
        <f t="shared" si="311"/>
        <v>0.14535256344156533</v>
      </c>
      <c r="BQ120" s="27">
        <f t="shared" si="311"/>
        <v>-5.632794996080448E-2</v>
      </c>
      <c r="BR120" s="27">
        <f t="shared" si="311"/>
        <v>0.51405210829799874</v>
      </c>
      <c r="BS120" s="27">
        <f t="shared" si="311"/>
        <v>7.4654761986630014E-3</v>
      </c>
      <c r="BT120" s="27">
        <f t="shared" si="312"/>
        <v>0.52151758449666175</v>
      </c>
      <c r="BZ120" t="str">
        <f t="shared" ref="BZ120:BZ143" si="323">BD120</f>
        <v>12 Other managers and proprietors</v>
      </c>
      <c r="CA120" s="68">
        <f t="shared" si="313"/>
        <v>1.3649543180053403E-2</v>
      </c>
      <c r="CB120" s="68">
        <f t="shared" si="313"/>
        <v>8.8462854215134445E-3</v>
      </c>
      <c r="CC120" s="68">
        <f t="shared" si="313"/>
        <v>5.7083638874518172E-2</v>
      </c>
      <c r="CD120" s="68">
        <f t="shared" si="313"/>
        <v>-0.33633270683181815</v>
      </c>
      <c r="CE120" s="68">
        <f t="shared" si="314"/>
        <v>-0.27924906795729998</v>
      </c>
      <c r="CK120" t="str">
        <f t="shared" ref="CK120:CK143" si="324">BO120</f>
        <v>12 Other managers and proprietors</v>
      </c>
      <c r="CL120" s="68">
        <f t="shared" si="315"/>
        <v>-4.6043158936444173E-2</v>
      </c>
      <c r="CM120" s="68">
        <f t="shared" si="315"/>
        <v>1.701537175086143E-2</v>
      </c>
      <c r="CN120" s="68">
        <f t="shared" si="315"/>
        <v>-5.4769159776144383E-2</v>
      </c>
      <c r="CO120" s="68">
        <f t="shared" si="315"/>
        <v>-0.12844097553094402</v>
      </c>
      <c r="CP120" s="68">
        <f t="shared" si="316"/>
        <v>-0.18321013530708841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0.32432813077675982</v>
      </c>
      <c r="C121" s="27">
        <f t="shared" si="299"/>
        <v>-8.7646493809427906E-2</v>
      </c>
      <c r="D121" s="27">
        <f t="shared" si="299"/>
        <v>0.24603931613427821</v>
      </c>
      <c r="E121" s="27">
        <f t="shared" si="299"/>
        <v>0.46785820493733032</v>
      </c>
      <c r="F121" s="27">
        <f t="shared" si="300"/>
        <v>0.71389752107160853</v>
      </c>
      <c r="L121" t="str">
        <f t="shared" si="317"/>
        <v>21 Science, research, engineering and technology professionals</v>
      </c>
      <c r="M121" s="27">
        <f t="shared" si="301"/>
        <v>1.2851375290025389</v>
      </c>
      <c r="N121" s="27">
        <f t="shared" si="301"/>
        <v>-0.18425792315716949</v>
      </c>
      <c r="O121" s="27">
        <f t="shared" si="301"/>
        <v>1.0866111395601115</v>
      </c>
      <c r="P121" s="27">
        <f t="shared" si="301"/>
        <v>2.1274231437820825</v>
      </c>
      <c r="Q121" s="27">
        <f t="shared" si="302"/>
        <v>3.214034283342194</v>
      </c>
      <c r="W121" t="str">
        <f t="shared" si="318"/>
        <v>21 Science, research, engineering and technology professionals</v>
      </c>
      <c r="X121" s="27">
        <f t="shared" si="303"/>
        <v>0.33954000757703451</v>
      </c>
      <c r="Y121" s="27">
        <f t="shared" si="303"/>
        <v>0.62909024943878222</v>
      </c>
      <c r="Z121" s="27">
        <f t="shared" si="303"/>
        <v>6.7221018263729171E-2</v>
      </c>
      <c r="AA121" s="27">
        <f t="shared" si="303"/>
        <v>0.30694726676086059</v>
      </c>
      <c r="AB121" s="27">
        <f t="shared" si="304"/>
        <v>0.37416828502458976</v>
      </c>
      <c r="AH121" t="str">
        <f t="shared" si="319"/>
        <v>21 Science, research, engineering and technology professionals</v>
      </c>
      <c r="AI121" s="27">
        <f t="shared" si="305"/>
        <v>-2.9599859507062343E-3</v>
      </c>
      <c r="AJ121" s="27">
        <f t="shared" si="305"/>
        <v>8.8055362684834604E-2</v>
      </c>
      <c r="AK121" s="27">
        <f t="shared" si="305"/>
        <v>1.3046413188371186E-3</v>
      </c>
      <c r="AL121" s="27">
        <f t="shared" si="305"/>
        <v>6.5146562058890911E-2</v>
      </c>
      <c r="AM121" s="27">
        <f t="shared" si="306"/>
        <v>6.645120337772803E-2</v>
      </c>
      <c r="AS121" t="str">
        <f t="shared" si="320"/>
        <v>21 Science, research, engineering and technology professionals</v>
      </c>
      <c r="AT121" s="27">
        <f t="shared" si="307"/>
        <v>0.10229835110966334</v>
      </c>
      <c r="AU121" s="27">
        <f t="shared" si="307"/>
        <v>0.18424925660056823</v>
      </c>
      <c r="AV121" s="27">
        <f t="shared" si="307"/>
        <v>-0.13141424139451741</v>
      </c>
      <c r="AW121" s="27">
        <f t="shared" si="307"/>
        <v>6.0804651360912843E-3</v>
      </c>
      <c r="AX121" s="27">
        <f t="shared" si="308"/>
        <v>-0.12533377625842612</v>
      </c>
      <c r="BD121" t="str">
        <f t="shared" si="321"/>
        <v>21 Science, research, engineering and technology professionals</v>
      </c>
      <c r="BE121" s="27">
        <f t="shared" si="309"/>
        <v>0.61968258347131044</v>
      </c>
      <c r="BF121" s="27">
        <f t="shared" si="309"/>
        <v>0.20555854505772775</v>
      </c>
      <c r="BG121" s="27">
        <f t="shared" si="309"/>
        <v>-9.5716417289863909E-2</v>
      </c>
      <c r="BH121" s="27">
        <f t="shared" si="309"/>
        <v>0.10454121607506472</v>
      </c>
      <c r="BI121" s="27">
        <f t="shared" si="310"/>
        <v>8.8247987852008158E-3</v>
      </c>
      <c r="BO121" t="str">
        <f t="shared" si="322"/>
        <v>21 Science, research, engineering and technology professionals</v>
      </c>
      <c r="BP121" s="27">
        <f t="shared" si="311"/>
        <v>0.39541734630734449</v>
      </c>
      <c r="BQ121" s="27">
        <f t="shared" si="311"/>
        <v>2.3141494659472794E-2</v>
      </c>
      <c r="BR121" s="27">
        <f t="shared" si="311"/>
        <v>-2.5196514726162356E-3</v>
      </c>
      <c r="BS121" s="27">
        <f t="shared" si="311"/>
        <v>-0.18849398153200281</v>
      </c>
      <c r="BT121" s="27">
        <f t="shared" si="312"/>
        <v>-0.19101363300461904</v>
      </c>
      <c r="BZ121" t="str">
        <f t="shared" si="323"/>
        <v>21 Science, research, engineering and technology professionals</v>
      </c>
      <c r="CA121" s="68">
        <f t="shared" si="313"/>
        <v>9.2919467033229397E-2</v>
      </c>
      <c r="CB121" s="68">
        <f t="shared" si="313"/>
        <v>9.0901180124920211E-2</v>
      </c>
      <c r="CC121" s="68">
        <f t="shared" si="313"/>
        <v>-0.14642131645534251</v>
      </c>
      <c r="CD121" s="68">
        <f t="shared" si="313"/>
        <v>-0.29708916562312504</v>
      </c>
      <c r="CE121" s="68">
        <f t="shared" si="314"/>
        <v>-0.44351048207846755</v>
      </c>
      <c r="CK121" t="str">
        <f t="shared" si="324"/>
        <v>21 Science, research, engineering and technology professionals</v>
      </c>
      <c r="CL121" s="68">
        <f t="shared" si="315"/>
        <v>6.6653825526742205E-2</v>
      </c>
      <c r="CM121" s="68">
        <f t="shared" si="315"/>
        <v>6.2804799466740391E-2</v>
      </c>
      <c r="CN121" s="68">
        <f t="shared" si="315"/>
        <v>-0.10273954118497142</v>
      </c>
      <c r="CO121" s="68">
        <f t="shared" si="315"/>
        <v>-8.0335586673603854E-2</v>
      </c>
      <c r="CP121" s="68">
        <f t="shared" si="316"/>
        <v>-0.18307512785857527</v>
      </c>
    </row>
    <row r="122" spans="1:94" x14ac:dyDescent="0.2">
      <c r="A122" t="str">
        <f t="shared" si="298"/>
        <v>22 Health professionals</v>
      </c>
      <c r="B122" s="27">
        <f t="shared" si="299"/>
        <v>0.44107781683103564</v>
      </c>
      <c r="C122" s="27">
        <f t="shared" si="299"/>
        <v>-2.3480445941450379E-2</v>
      </c>
      <c r="D122" s="27">
        <f t="shared" si="299"/>
        <v>0.37173136350581393</v>
      </c>
      <c r="E122" s="27">
        <f t="shared" si="299"/>
        <v>0.72021474176281108</v>
      </c>
      <c r="F122" s="27">
        <f t="shared" si="300"/>
        <v>1.091946105268625</v>
      </c>
      <c r="L122" t="str">
        <f t="shared" si="317"/>
        <v>22 Health professionals</v>
      </c>
      <c r="M122" s="27">
        <f t="shared" si="301"/>
        <v>1.3519002954415866</v>
      </c>
      <c r="N122" s="27">
        <f t="shared" si="301"/>
        <v>-3.228038665534827E-2</v>
      </c>
      <c r="O122" s="27">
        <f t="shared" si="301"/>
        <v>0.99503091220866846</v>
      </c>
      <c r="P122" s="27">
        <f t="shared" si="301"/>
        <v>1.9942915492916544</v>
      </c>
      <c r="Q122" s="27">
        <f t="shared" si="302"/>
        <v>2.9893224615003229</v>
      </c>
      <c r="W122" t="str">
        <f t="shared" si="318"/>
        <v>22 Health professionals</v>
      </c>
      <c r="X122" s="27">
        <f t="shared" si="303"/>
        <v>0.84109355802055674</v>
      </c>
      <c r="Y122" s="27">
        <f t="shared" si="303"/>
        <v>0.36892737340641535</v>
      </c>
      <c r="Z122" s="27">
        <f t="shared" si="303"/>
        <v>0.60406563334920627</v>
      </c>
      <c r="AA122" s="27">
        <f t="shared" si="303"/>
        <v>0.37461379482835344</v>
      </c>
      <c r="AB122" s="27">
        <f t="shared" si="304"/>
        <v>0.97867942817755971</v>
      </c>
      <c r="AH122" t="str">
        <f t="shared" si="319"/>
        <v>22 Health professionals</v>
      </c>
      <c r="AI122" s="27">
        <f t="shared" si="305"/>
        <v>-0.46770290630493339</v>
      </c>
      <c r="AJ122" s="27">
        <f t="shared" si="305"/>
        <v>-3.7979477480603929E-2</v>
      </c>
      <c r="AK122" s="27">
        <f t="shared" si="305"/>
        <v>-0.82000228320218826</v>
      </c>
      <c r="AL122" s="27">
        <f t="shared" si="305"/>
        <v>-0.79465362112464211</v>
      </c>
      <c r="AM122" s="27">
        <f t="shared" si="306"/>
        <v>-1.6146559043268303</v>
      </c>
      <c r="AS122" t="str">
        <f t="shared" si="320"/>
        <v>22 Health professionals</v>
      </c>
      <c r="AT122" s="27">
        <f t="shared" si="307"/>
        <v>3.6876511230681253E-2</v>
      </c>
      <c r="AU122" s="27">
        <f t="shared" si="307"/>
        <v>5.0637697438554841E-2</v>
      </c>
      <c r="AV122" s="27">
        <f t="shared" si="307"/>
        <v>1.7224134038085925E-2</v>
      </c>
      <c r="AW122" s="27">
        <f t="shared" si="307"/>
        <v>2.9574761992042176E-2</v>
      </c>
      <c r="AX122" s="27">
        <f t="shared" si="308"/>
        <v>4.6798896030128101E-2</v>
      </c>
      <c r="BD122" t="str">
        <f t="shared" si="321"/>
        <v>22 Health professionals</v>
      </c>
      <c r="BE122" s="27">
        <f t="shared" si="309"/>
        <v>0.54155703651940512</v>
      </c>
      <c r="BF122" s="27">
        <f t="shared" si="309"/>
        <v>-0.16692247986622255</v>
      </c>
      <c r="BG122" s="27">
        <f t="shared" si="309"/>
        <v>0.20155602793523708</v>
      </c>
      <c r="BH122" s="27">
        <f t="shared" si="309"/>
        <v>-9.8346999617296538E-2</v>
      </c>
      <c r="BI122" s="27">
        <f t="shared" si="310"/>
        <v>0.10320902831794054</v>
      </c>
      <c r="BO122" t="str">
        <f t="shared" si="322"/>
        <v>22 Health professionals</v>
      </c>
      <c r="BP122" s="27">
        <f t="shared" si="311"/>
        <v>0.32447007855235355</v>
      </c>
      <c r="BQ122" s="27">
        <f t="shared" si="311"/>
        <v>-0.26259446188948155</v>
      </c>
      <c r="BR122" s="27">
        <f t="shared" si="311"/>
        <v>0.11921167210532069</v>
      </c>
      <c r="BS122" s="27">
        <f t="shared" si="311"/>
        <v>-0.2616989637665994</v>
      </c>
      <c r="BT122" s="27">
        <f t="shared" si="312"/>
        <v>-0.14248729166127871</v>
      </c>
      <c r="BZ122" t="str">
        <f t="shared" si="323"/>
        <v>22 Health professionals</v>
      </c>
      <c r="CA122" s="68">
        <f t="shared" si="313"/>
        <v>0.14895847218595393</v>
      </c>
      <c r="CB122" s="68">
        <f t="shared" si="313"/>
        <v>-0.18742185655393817</v>
      </c>
      <c r="CC122" s="68">
        <f t="shared" si="313"/>
        <v>-7.0557724035266611E-2</v>
      </c>
      <c r="CD122" s="68">
        <f t="shared" si="313"/>
        <v>-0.27416083777668948</v>
      </c>
      <c r="CE122" s="68">
        <f t="shared" si="314"/>
        <v>-0.34471856181195609</v>
      </c>
      <c r="CK122" t="str">
        <f t="shared" si="324"/>
        <v>22 Health professionals</v>
      </c>
      <c r="CL122" s="68">
        <f t="shared" si="315"/>
        <v>3.3317612026941668E-2</v>
      </c>
      <c r="CM122" s="68">
        <f t="shared" si="315"/>
        <v>4.1259435080928442E-2</v>
      </c>
      <c r="CN122" s="68">
        <f t="shared" si="315"/>
        <v>-1.4126527940174632E-2</v>
      </c>
      <c r="CO122" s="68">
        <f t="shared" si="315"/>
        <v>3.5894595982301353E-2</v>
      </c>
      <c r="CP122" s="68">
        <f t="shared" si="316"/>
        <v>2.176806804212672E-2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0.19227644298835234</v>
      </c>
      <c r="C123" s="27">
        <f t="shared" si="299"/>
        <v>4.2767133555021708E-2</v>
      </c>
      <c r="D123" s="27">
        <f t="shared" si="299"/>
        <v>0.25391442371714579</v>
      </c>
      <c r="E123" s="27">
        <f t="shared" si="299"/>
        <v>0.44194212307939496</v>
      </c>
      <c r="F123" s="27">
        <f t="shared" si="300"/>
        <v>0.69585654679654074</v>
      </c>
      <c r="L123" t="str">
        <f t="shared" si="317"/>
        <v>23 Teaching and other educational professionals</v>
      </c>
      <c r="M123" s="27">
        <f t="shared" si="301"/>
        <v>1.3082316432160574</v>
      </c>
      <c r="N123" s="27">
        <f t="shared" si="301"/>
        <v>0.3085417673703299</v>
      </c>
      <c r="O123" s="27">
        <f t="shared" si="301"/>
        <v>1.3606918203633684</v>
      </c>
      <c r="P123" s="27">
        <f t="shared" si="301"/>
        <v>2.3978001474099315</v>
      </c>
      <c r="Q123" s="27">
        <f t="shared" si="302"/>
        <v>3.7584919677733</v>
      </c>
      <c r="W123" t="str">
        <f t="shared" si="318"/>
        <v>23 Teaching and other educational professionals</v>
      </c>
      <c r="X123" s="27">
        <f t="shared" si="303"/>
        <v>-0.99307111943024662</v>
      </c>
      <c r="Y123" s="27">
        <f t="shared" si="303"/>
        <v>0.39159294425873536</v>
      </c>
      <c r="Z123" s="27">
        <f t="shared" si="303"/>
        <v>-0.52106579976645007</v>
      </c>
      <c r="AA123" s="27">
        <f t="shared" si="303"/>
        <v>-0.73071183965449515</v>
      </c>
      <c r="AB123" s="27">
        <f t="shared" si="304"/>
        <v>-1.2517776394209452</v>
      </c>
      <c r="AH123" t="str">
        <f t="shared" si="319"/>
        <v>23 Teaching and other educational professionals</v>
      </c>
      <c r="AI123" s="27">
        <f t="shared" si="305"/>
        <v>-0.29565081758684975</v>
      </c>
      <c r="AJ123" s="27">
        <f t="shared" si="305"/>
        <v>-9.5970386646276884E-4</v>
      </c>
      <c r="AK123" s="27">
        <f t="shared" si="305"/>
        <v>-9.6014758032878206E-2</v>
      </c>
      <c r="AL123" s="27">
        <f t="shared" si="305"/>
        <v>7.5808918688793914E-3</v>
      </c>
      <c r="AM123" s="27">
        <f t="shared" si="306"/>
        <v>-8.8433866163998814E-2</v>
      </c>
      <c r="AS123" t="str">
        <f t="shared" si="320"/>
        <v>23 Teaching and other educational professionals</v>
      </c>
      <c r="AT123" s="27">
        <f t="shared" si="307"/>
        <v>-2.7098379588462049E-2</v>
      </c>
      <c r="AU123" s="27">
        <f t="shared" si="307"/>
        <v>1.9325486778445797E-2</v>
      </c>
      <c r="AV123" s="27">
        <f t="shared" si="307"/>
        <v>-2.391747765403035E-2</v>
      </c>
      <c r="AW123" s="27">
        <f t="shared" si="307"/>
        <v>-1.2814183668919885E-2</v>
      </c>
      <c r="AX123" s="27">
        <f t="shared" si="308"/>
        <v>-3.6731661322950235E-2</v>
      </c>
      <c r="BD123" t="str">
        <f t="shared" si="321"/>
        <v>23 Teaching and other educational professionals</v>
      </c>
      <c r="BE123" s="27">
        <f t="shared" si="309"/>
        <v>1.092653000627819E-2</v>
      </c>
      <c r="BF123" s="27">
        <f t="shared" si="309"/>
        <v>4.8040995498332739E-2</v>
      </c>
      <c r="BG123" s="27">
        <f t="shared" si="309"/>
        <v>2.9641871421134391E-3</v>
      </c>
      <c r="BH123" s="27">
        <f t="shared" si="309"/>
        <v>1.8262646044353903E-2</v>
      </c>
      <c r="BI123" s="27">
        <f t="shared" si="310"/>
        <v>2.1226833186467342E-2</v>
      </c>
      <c r="BO123" t="str">
        <f t="shared" si="322"/>
        <v>23 Teaching and other educational professionals</v>
      </c>
      <c r="BP123" s="27">
        <f t="shared" si="311"/>
        <v>-8.1036254022348042E-3</v>
      </c>
      <c r="BQ123" s="27">
        <f t="shared" si="311"/>
        <v>-4.3974801450030743E-2</v>
      </c>
      <c r="BR123" s="27">
        <f t="shared" si="311"/>
        <v>-8.2631064076715832E-4</v>
      </c>
      <c r="BS123" s="27">
        <f t="shared" si="311"/>
        <v>-8.3060506512026899E-2</v>
      </c>
      <c r="BT123" s="27">
        <f t="shared" si="312"/>
        <v>-8.3886817152794058E-2</v>
      </c>
      <c r="BZ123" t="str">
        <f t="shared" si="323"/>
        <v>23 Teaching and other educational professionals</v>
      </c>
      <c r="CA123" s="68">
        <f t="shared" si="313"/>
        <v>-1.4524832412640742E-2</v>
      </c>
      <c r="CB123" s="68">
        <f t="shared" si="313"/>
        <v>5.9255474831512722E-3</v>
      </c>
      <c r="CC123" s="68">
        <f t="shared" si="313"/>
        <v>-4.0997889325278092E-2</v>
      </c>
      <c r="CD123" s="68">
        <f t="shared" si="313"/>
        <v>-0.10618139889168976</v>
      </c>
      <c r="CE123" s="68">
        <f t="shared" si="314"/>
        <v>-0.14717928821696785</v>
      </c>
      <c r="CK123" t="str">
        <f t="shared" si="324"/>
        <v>23 Teaching and other educational professionals</v>
      </c>
      <c r="CL123" s="68">
        <f t="shared" si="315"/>
        <v>6.6166556199920012E-3</v>
      </c>
      <c r="CM123" s="68">
        <f t="shared" si="315"/>
        <v>4.8686076368294612E-2</v>
      </c>
      <c r="CN123" s="68">
        <f t="shared" si="315"/>
        <v>-3.3122711981879521E-2</v>
      </c>
      <c r="CO123" s="68">
        <f t="shared" si="315"/>
        <v>-1.0565553282748816E-2</v>
      </c>
      <c r="CP123" s="68">
        <f t="shared" si="316"/>
        <v>-4.3688265264628337E-2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0.12894851948886163</v>
      </c>
      <c r="C124" s="27">
        <f t="shared" si="299"/>
        <v>1.6962420240476117E-3</v>
      </c>
      <c r="D124" s="27">
        <f t="shared" si="299"/>
        <v>0.15034915943868943</v>
      </c>
      <c r="E124" s="27">
        <f t="shared" si="299"/>
        <v>0.28978943882689256</v>
      </c>
      <c r="F124" s="27">
        <f t="shared" si="300"/>
        <v>0.44013859826558199</v>
      </c>
      <c r="L124" t="str">
        <f t="shared" si="317"/>
        <v>24 Business, media and public service professionals</v>
      </c>
      <c r="M124" s="27">
        <f t="shared" si="301"/>
        <v>1.7008848917121036</v>
      </c>
      <c r="N124" s="27">
        <f t="shared" si="301"/>
        <v>-8.6914508489952524E-3</v>
      </c>
      <c r="O124" s="27">
        <f t="shared" si="301"/>
        <v>1.3584045878362314</v>
      </c>
      <c r="P124" s="27">
        <f t="shared" si="301"/>
        <v>2.4910685746657721</v>
      </c>
      <c r="Q124" s="27">
        <f t="shared" si="302"/>
        <v>3.8494731625020036</v>
      </c>
      <c r="W124" t="str">
        <f t="shared" si="318"/>
        <v>24 Business, media and public service professionals</v>
      </c>
      <c r="X124" s="27">
        <f t="shared" si="303"/>
        <v>0.66394680844296872</v>
      </c>
      <c r="Y124" s="27">
        <f t="shared" si="303"/>
        <v>1.1198971962626363</v>
      </c>
      <c r="Z124" s="27">
        <f t="shared" si="303"/>
        <v>0.65440320125102591</v>
      </c>
      <c r="AA124" s="27">
        <f t="shared" si="303"/>
        <v>0.74158255863983236</v>
      </c>
      <c r="AB124" s="27">
        <f t="shared" si="304"/>
        <v>1.3959857598908583</v>
      </c>
      <c r="AH124" t="str">
        <f t="shared" si="319"/>
        <v>24 Business, media and public service professionals</v>
      </c>
      <c r="AI124" s="27">
        <f t="shared" si="305"/>
        <v>-3.8101062924055906E-2</v>
      </c>
      <c r="AJ124" s="27">
        <f t="shared" si="305"/>
        <v>0.12400202220003453</v>
      </c>
      <c r="AK124" s="27">
        <f t="shared" si="305"/>
        <v>-2.2785308203802312E-2</v>
      </c>
      <c r="AL124" s="27">
        <f t="shared" si="305"/>
        <v>4.0744810326671432E-2</v>
      </c>
      <c r="AM124" s="27">
        <f t="shared" si="306"/>
        <v>1.795950212286912E-2</v>
      </c>
      <c r="AS124" t="str">
        <f t="shared" si="320"/>
        <v>24 Business, media and public service professionals</v>
      </c>
      <c r="AT124" s="27">
        <f t="shared" si="307"/>
        <v>5.8169756728747579E-2</v>
      </c>
      <c r="AU124" s="27">
        <f t="shared" si="307"/>
        <v>0.18383510445098561</v>
      </c>
      <c r="AV124" s="27">
        <f t="shared" si="307"/>
        <v>0.11023236348028131</v>
      </c>
      <c r="AW124" s="27">
        <f t="shared" si="307"/>
        <v>0.16900324481383988</v>
      </c>
      <c r="AX124" s="27">
        <f t="shared" si="308"/>
        <v>0.2792356082941212</v>
      </c>
      <c r="BD124" t="str">
        <f t="shared" si="321"/>
        <v>24 Business, media and public service professionals</v>
      </c>
      <c r="BE124" s="27">
        <f t="shared" si="309"/>
        <v>0.67420319985031796</v>
      </c>
      <c r="BF124" s="27">
        <f t="shared" si="309"/>
        <v>0.28095298307976835</v>
      </c>
      <c r="BG124" s="27">
        <f t="shared" si="309"/>
        <v>0.35384957471887191</v>
      </c>
      <c r="BH124" s="27">
        <f t="shared" si="309"/>
        <v>0.36093712995703786</v>
      </c>
      <c r="BI124" s="27">
        <f t="shared" si="310"/>
        <v>0.71478670467590977</v>
      </c>
      <c r="BO124" t="str">
        <f t="shared" si="322"/>
        <v>24 Business, media and public service professionals</v>
      </c>
      <c r="BP124" s="27">
        <f t="shared" si="311"/>
        <v>0.33152687976221484</v>
      </c>
      <c r="BQ124" s="27">
        <f t="shared" si="311"/>
        <v>-4.8177390511900953E-2</v>
      </c>
      <c r="BR124" s="27">
        <f t="shared" si="311"/>
        <v>0.13362438691839884</v>
      </c>
      <c r="BS124" s="27">
        <f t="shared" si="311"/>
        <v>-0.19114345564343127</v>
      </c>
      <c r="BT124" s="27">
        <f t="shared" si="312"/>
        <v>-5.751906872503243E-2</v>
      </c>
      <c r="BZ124" t="str">
        <f t="shared" si="323"/>
        <v>24 Business, media and public service professionals</v>
      </c>
      <c r="CA124" s="68">
        <f t="shared" si="313"/>
        <v>0.14389913385669284</v>
      </c>
      <c r="CB124" s="68">
        <f t="shared" si="313"/>
        <v>5.3572916579148089E-2</v>
      </c>
      <c r="CC124" s="68">
        <f t="shared" si="313"/>
        <v>-0.10002406507051531</v>
      </c>
      <c r="CD124" s="68">
        <f t="shared" si="313"/>
        <v>-0.37507700551682299</v>
      </c>
      <c r="CE124" s="68">
        <f t="shared" si="314"/>
        <v>-0.4751010705873383</v>
      </c>
      <c r="CK124" t="str">
        <f t="shared" si="324"/>
        <v>24 Business, media and public service professionals</v>
      </c>
      <c r="CL124" s="68">
        <f t="shared" si="315"/>
        <v>4.7117790405173332E-2</v>
      </c>
      <c r="CM124" s="68">
        <f t="shared" si="315"/>
        <v>8.1356679974309676E-2</v>
      </c>
      <c r="CN124" s="68">
        <f t="shared" si="315"/>
        <v>-0.11357233409009349</v>
      </c>
      <c r="CO124" s="68">
        <f t="shared" si="315"/>
        <v>-8.0052105244613925E-2</v>
      </c>
      <c r="CP124" s="68">
        <f t="shared" si="316"/>
        <v>-0.19362443933470741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4.4861412322168545E-2</v>
      </c>
      <c r="C125" s="27">
        <f t="shared" si="299"/>
        <v>-4.9690055474222172E-3</v>
      </c>
      <c r="D125" s="27">
        <f t="shared" si="299"/>
        <v>2.3900621233226352E-2</v>
      </c>
      <c r="E125" s="27">
        <f t="shared" si="299"/>
        <v>8.827773140904227E-2</v>
      </c>
      <c r="F125" s="27">
        <f t="shared" si="300"/>
        <v>0.11217835264226862</v>
      </c>
      <c r="L125" t="str">
        <f t="shared" si="317"/>
        <v>31 Science, engineering and technology associate professionals</v>
      </c>
      <c r="M125" s="27">
        <f t="shared" si="301"/>
        <v>0.25414991493107336</v>
      </c>
      <c r="N125" s="27">
        <f t="shared" si="301"/>
        <v>-2.6759605095517225E-2</v>
      </c>
      <c r="O125" s="27">
        <f t="shared" si="301"/>
        <v>5.7786847309198031E-2</v>
      </c>
      <c r="P125" s="27">
        <f t="shared" si="301"/>
        <v>0.33263224792443824</v>
      </c>
      <c r="Q125" s="27">
        <f t="shared" si="302"/>
        <v>0.39041909523363627</v>
      </c>
      <c r="W125" t="str">
        <f t="shared" si="318"/>
        <v>31 Science, engineering and technology associate professionals</v>
      </c>
      <c r="X125" s="27">
        <f t="shared" si="303"/>
        <v>0.16670956420243788</v>
      </c>
      <c r="Y125" s="27">
        <f t="shared" si="303"/>
        <v>0.15748573456480042</v>
      </c>
      <c r="Z125" s="27">
        <f t="shared" si="303"/>
        <v>-0.13578994351641249</v>
      </c>
      <c r="AA125" s="27">
        <f t="shared" si="303"/>
        <v>0.17089206154767034</v>
      </c>
      <c r="AB125" s="27">
        <f t="shared" si="304"/>
        <v>3.5102118031257845E-2</v>
      </c>
      <c r="AH125" t="str">
        <f t="shared" si="319"/>
        <v>31 Science, engineering and technology associate professionals</v>
      </c>
      <c r="AI125" s="27">
        <f t="shared" si="305"/>
        <v>4.2249601362616129E-2</v>
      </c>
      <c r="AJ125" s="27">
        <f t="shared" si="305"/>
        <v>4.8078144617005103E-2</v>
      </c>
      <c r="AK125" s="27">
        <f t="shared" si="305"/>
        <v>-2.000871019523065E-3</v>
      </c>
      <c r="AL125" s="27">
        <f t="shared" si="305"/>
        <v>9.5236317279529636E-2</v>
      </c>
      <c r="AM125" s="27">
        <f t="shared" si="306"/>
        <v>9.3235446260006571E-2</v>
      </c>
      <c r="AS125" t="str">
        <f t="shared" si="320"/>
        <v>31 Science, engineering and technology associate professionals</v>
      </c>
      <c r="AT125" s="27">
        <f t="shared" si="307"/>
        <v>3.4241269057443735E-2</v>
      </c>
      <c r="AU125" s="27">
        <f t="shared" si="307"/>
        <v>5.2037132192550128E-2</v>
      </c>
      <c r="AV125" s="27">
        <f t="shared" si="307"/>
        <v>-0.12905726639819781</v>
      </c>
      <c r="AW125" s="27">
        <f t="shared" si="307"/>
        <v>-3.7019744223321105E-5</v>
      </c>
      <c r="AX125" s="27">
        <f t="shared" si="308"/>
        <v>-0.12909428614242113</v>
      </c>
      <c r="BD125" t="str">
        <f t="shared" si="321"/>
        <v>31 Science, engineering and technology associate professionals</v>
      </c>
      <c r="BE125" s="27">
        <f t="shared" si="309"/>
        <v>0.16626892918365443</v>
      </c>
      <c r="BF125" s="27">
        <f t="shared" si="309"/>
        <v>9.2930876487047565E-2</v>
      </c>
      <c r="BG125" s="27">
        <f t="shared" si="309"/>
        <v>-0.24284174169745165</v>
      </c>
      <c r="BH125" s="27">
        <f t="shared" si="309"/>
        <v>-0.10905901773527038</v>
      </c>
      <c r="BI125" s="27">
        <f t="shared" si="310"/>
        <v>-0.35190075943272203</v>
      </c>
      <c r="BO125" t="str">
        <f t="shared" si="322"/>
        <v>31 Science, engineering and technology associate professionals</v>
      </c>
      <c r="BP125" s="27">
        <f t="shared" si="311"/>
        <v>0.18101612708693871</v>
      </c>
      <c r="BQ125" s="27">
        <f t="shared" si="311"/>
        <v>3.2268329874351132E-2</v>
      </c>
      <c r="BR125" s="27">
        <f t="shared" si="311"/>
        <v>-0.12655823338099337</v>
      </c>
      <c r="BS125" s="27">
        <f t="shared" si="311"/>
        <v>-4.4788027140785336E-2</v>
      </c>
      <c r="BT125" s="27">
        <f t="shared" si="312"/>
        <v>-0.1713462605217787</v>
      </c>
      <c r="BZ125" t="str">
        <f t="shared" si="323"/>
        <v>31 Science, engineering and technology associate professionals</v>
      </c>
      <c r="CA125" s="68">
        <f t="shared" si="313"/>
        <v>8.9286961306743962E-2</v>
      </c>
      <c r="CB125" s="68">
        <f t="shared" si="313"/>
        <v>0.1044827399843985</v>
      </c>
      <c r="CC125" s="68">
        <f t="shared" si="313"/>
        <v>-0.20716792298624276</v>
      </c>
      <c r="CD125" s="68">
        <f t="shared" si="313"/>
        <v>-0.13458721830753356</v>
      </c>
      <c r="CE125" s="68">
        <f t="shared" si="314"/>
        <v>-0.34175514129377632</v>
      </c>
      <c r="CK125" t="str">
        <f t="shared" si="324"/>
        <v>31 Science, engineering and technology associate professionals</v>
      </c>
      <c r="CL125" s="68">
        <f t="shared" si="315"/>
        <v>4.7235694449405702E-2</v>
      </c>
      <c r="CM125" s="68">
        <f t="shared" si="315"/>
        <v>6.6486482385668261E-2</v>
      </c>
      <c r="CN125" s="68">
        <f t="shared" si="315"/>
        <v>-5.5010265394037777E-2</v>
      </c>
      <c r="CO125" s="68">
        <f t="shared" si="315"/>
        <v>3.7912976781761337E-2</v>
      </c>
      <c r="CP125" s="68">
        <f t="shared" si="316"/>
        <v>-1.709728861227644E-2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9.5229422228106757E-3</v>
      </c>
      <c r="C126" s="27">
        <f t="shared" si="299"/>
        <v>-2.7382300438673866E-3</v>
      </c>
      <c r="D126" s="27">
        <f t="shared" si="299"/>
        <v>1.0681396700649073E-2</v>
      </c>
      <c r="E126" s="27">
        <f t="shared" si="299"/>
        <v>3.3704937424098025E-2</v>
      </c>
      <c r="F126" s="27">
        <f t="shared" si="300"/>
        <v>4.4386334124747101E-2</v>
      </c>
      <c r="L126" t="str">
        <f t="shared" si="317"/>
        <v>32 Health and social care associate professionals</v>
      </c>
      <c r="M126" s="27">
        <f t="shared" si="301"/>
        <v>0.31149933540171681</v>
      </c>
      <c r="N126" s="27">
        <f t="shared" si="301"/>
        <v>1.9538774154644778E-2</v>
      </c>
      <c r="O126" s="27">
        <f t="shared" si="301"/>
        <v>0.24652942994958538</v>
      </c>
      <c r="P126" s="27">
        <f t="shared" si="301"/>
        <v>0.78868267584963014</v>
      </c>
      <c r="Q126" s="27">
        <f t="shared" si="302"/>
        <v>1.0352121057992156</v>
      </c>
      <c r="W126" t="str">
        <f t="shared" si="318"/>
        <v>32 Health and social care associate professionals</v>
      </c>
      <c r="X126" s="27">
        <f t="shared" si="303"/>
        <v>0.30293424748878861</v>
      </c>
      <c r="Y126" s="27">
        <f t="shared" si="303"/>
        <v>0.23258229936158559</v>
      </c>
      <c r="Z126" s="27">
        <f t="shared" si="303"/>
        <v>0.22118030110248021</v>
      </c>
      <c r="AA126" s="27">
        <f t="shared" si="303"/>
        <v>0.45889320129814193</v>
      </c>
      <c r="AB126" s="27">
        <f t="shared" si="304"/>
        <v>0.68007350240062214</v>
      </c>
      <c r="AH126" t="str">
        <f t="shared" si="319"/>
        <v>32 Health and social care associate professionals</v>
      </c>
      <c r="AI126" s="27">
        <f t="shared" si="305"/>
        <v>-0.12038638406057411</v>
      </c>
      <c r="AJ126" s="27">
        <f t="shared" si="305"/>
        <v>6.6421226625386964E-2</v>
      </c>
      <c r="AK126" s="27">
        <f t="shared" si="305"/>
        <v>-0.27964058157862515</v>
      </c>
      <c r="AL126" s="27">
        <f t="shared" si="305"/>
        <v>-0.32721911704687767</v>
      </c>
      <c r="AM126" s="27">
        <f t="shared" si="306"/>
        <v>-0.60685969862550282</v>
      </c>
      <c r="AS126" t="str">
        <f t="shared" si="320"/>
        <v>32 Health and social care associate professionals</v>
      </c>
      <c r="AT126" s="27">
        <f t="shared" si="307"/>
        <v>1.9202717181301426E-2</v>
      </c>
      <c r="AU126" s="27">
        <f t="shared" si="307"/>
        <v>4.5377063640328674E-2</v>
      </c>
      <c r="AV126" s="27">
        <f t="shared" si="307"/>
        <v>-1.59891769065994E-2</v>
      </c>
      <c r="AW126" s="27">
        <f t="shared" si="307"/>
        <v>3.0792217763293273E-2</v>
      </c>
      <c r="AX126" s="27">
        <f t="shared" si="308"/>
        <v>1.4803040856693872E-2</v>
      </c>
      <c r="BD126" t="str">
        <f t="shared" si="321"/>
        <v>32 Health and social care associate professionals</v>
      </c>
      <c r="BE126" s="27">
        <f t="shared" si="309"/>
        <v>0.33774829337480172</v>
      </c>
      <c r="BF126" s="27">
        <f t="shared" si="309"/>
        <v>-6.3852153786684518E-2</v>
      </c>
      <c r="BG126" s="27">
        <f t="shared" si="309"/>
        <v>5.1003474480221689E-2</v>
      </c>
      <c r="BH126" s="27">
        <f t="shared" si="309"/>
        <v>4.0840957787388943E-2</v>
      </c>
      <c r="BI126" s="27">
        <f t="shared" si="310"/>
        <v>9.1844432267610632E-2</v>
      </c>
      <c r="BO126" t="str">
        <f t="shared" si="322"/>
        <v>32 Health and social care associate professionals</v>
      </c>
      <c r="BP126" s="27">
        <f t="shared" si="311"/>
        <v>0.18292577358136597</v>
      </c>
      <c r="BQ126" s="27">
        <f t="shared" si="311"/>
        <v>-0.18457854493244741</v>
      </c>
      <c r="BR126" s="27">
        <f t="shared" si="311"/>
        <v>2.279447385789668E-3</v>
      </c>
      <c r="BS126" s="27">
        <f t="shared" si="311"/>
        <v>-0.18268895332521717</v>
      </c>
      <c r="BT126" s="27">
        <f t="shared" si="312"/>
        <v>-0.18040950593942751</v>
      </c>
      <c r="BZ126" t="str">
        <f t="shared" si="323"/>
        <v>32 Health and social care associate professionals</v>
      </c>
      <c r="CA126" s="68">
        <f t="shared" si="313"/>
        <v>2.7129454002540188E-3</v>
      </c>
      <c r="CB126" s="68">
        <f t="shared" si="313"/>
        <v>-6.0333211018476329E-2</v>
      </c>
      <c r="CC126" s="68">
        <f t="shared" si="313"/>
        <v>-6.0186279122886543E-2</v>
      </c>
      <c r="CD126" s="68">
        <f t="shared" si="313"/>
        <v>-0.10132496441346237</v>
      </c>
      <c r="CE126" s="68">
        <f t="shared" si="314"/>
        <v>-0.16151124353634891</v>
      </c>
      <c r="CK126" t="str">
        <f t="shared" si="324"/>
        <v>32 Health and social care associate professionals</v>
      </c>
      <c r="CL126" s="68">
        <f t="shared" si="315"/>
        <v>6.6282055612219837E-3</v>
      </c>
      <c r="CM126" s="68">
        <f t="shared" si="315"/>
        <v>1.1682894542888317E-2</v>
      </c>
      <c r="CN126" s="68">
        <f t="shared" si="315"/>
        <v>-2.0595673652717972E-2</v>
      </c>
      <c r="CO126" s="68">
        <f t="shared" si="315"/>
        <v>-1.6456227029851278E-3</v>
      </c>
      <c r="CP126" s="68">
        <f t="shared" si="316"/>
        <v>-2.22412963557031E-2</v>
      </c>
    </row>
    <row r="127" spans="1:94" x14ac:dyDescent="0.2">
      <c r="A127" t="str">
        <f t="shared" si="298"/>
        <v>33 Protective service occupations</v>
      </c>
      <c r="B127" s="27">
        <f t="shared" si="299"/>
        <v>5.8082305053018136E-3</v>
      </c>
      <c r="C127" s="27">
        <f t="shared" si="299"/>
        <v>-1.5373477095227024E-3</v>
      </c>
      <c r="D127" s="27">
        <f t="shared" si="299"/>
        <v>9.7193571305244746E-3</v>
      </c>
      <c r="E127" s="27">
        <f t="shared" si="299"/>
        <v>2.1754146794518269E-2</v>
      </c>
      <c r="F127" s="27">
        <f t="shared" si="300"/>
        <v>3.1473503925042744E-2</v>
      </c>
      <c r="L127" t="str">
        <f t="shared" si="317"/>
        <v>33 Protective service occupations</v>
      </c>
      <c r="M127" s="27">
        <f t="shared" si="301"/>
        <v>5.4072279148466712E-2</v>
      </c>
      <c r="N127" s="27">
        <f t="shared" si="301"/>
        <v>-1.6171173727981214E-2</v>
      </c>
      <c r="O127" s="27">
        <f t="shared" si="301"/>
        <v>0.11004011813594355</v>
      </c>
      <c r="P127" s="27">
        <f t="shared" si="301"/>
        <v>0.24128420964695485</v>
      </c>
      <c r="Q127" s="27">
        <f t="shared" si="302"/>
        <v>0.3513243277828984</v>
      </c>
      <c r="W127" t="str">
        <f t="shared" si="318"/>
        <v>33 Protective service occupations</v>
      </c>
      <c r="X127" s="27">
        <f t="shared" si="303"/>
        <v>-2.2820051667980179E-2</v>
      </c>
      <c r="Y127" s="27">
        <f t="shared" si="303"/>
        <v>0.1393804082153427</v>
      </c>
      <c r="Z127" s="27">
        <f t="shared" si="303"/>
        <v>0.2728019373912437</v>
      </c>
      <c r="AA127" s="27">
        <f t="shared" si="303"/>
        <v>0.54769271944399689</v>
      </c>
      <c r="AB127" s="27">
        <f t="shared" si="304"/>
        <v>0.82049465683524059</v>
      </c>
      <c r="AH127" t="str">
        <f t="shared" si="319"/>
        <v>33 Protective service occupations</v>
      </c>
      <c r="AI127" s="27">
        <f t="shared" si="305"/>
        <v>-8.6473314383656574E-3</v>
      </c>
      <c r="AJ127" s="27">
        <f t="shared" si="305"/>
        <v>3.5664735082565291E-2</v>
      </c>
      <c r="AK127" s="27">
        <f t="shared" si="305"/>
        <v>7.1388262013264953E-2</v>
      </c>
      <c r="AL127" s="27">
        <f t="shared" si="305"/>
        <v>0.13865150401938253</v>
      </c>
      <c r="AM127" s="27">
        <f t="shared" si="306"/>
        <v>0.21003976603264748</v>
      </c>
      <c r="AS127" t="str">
        <f t="shared" si="320"/>
        <v>33 Protective service occupations</v>
      </c>
      <c r="AT127" s="27">
        <f t="shared" si="307"/>
        <v>-2.9260225673004403E-2</v>
      </c>
      <c r="AU127" s="27">
        <f t="shared" si="307"/>
        <v>2.7735954998691387E-2</v>
      </c>
      <c r="AV127" s="27">
        <f t="shared" si="307"/>
        <v>2.8294097521435774E-2</v>
      </c>
      <c r="AW127" s="27">
        <f t="shared" si="307"/>
        <v>5.4989318846635465E-2</v>
      </c>
      <c r="AX127" s="27">
        <f t="shared" si="308"/>
        <v>8.3283416368071239E-2</v>
      </c>
      <c r="BD127" t="str">
        <f t="shared" si="321"/>
        <v>33 Protective service occupations</v>
      </c>
      <c r="BE127" s="27">
        <f t="shared" si="309"/>
        <v>-2.3793211433578487E-2</v>
      </c>
      <c r="BF127" s="27">
        <f t="shared" si="309"/>
        <v>3.0750150436473556E-2</v>
      </c>
      <c r="BG127" s="27">
        <f t="shared" si="309"/>
        <v>0.10721984002822804</v>
      </c>
      <c r="BH127" s="27">
        <f t="shared" si="309"/>
        <v>3.8107862320731267E-2</v>
      </c>
      <c r="BI127" s="27">
        <f t="shared" si="310"/>
        <v>0.14532770234895931</v>
      </c>
      <c r="BO127" t="str">
        <f t="shared" si="322"/>
        <v>33 Protective service occupations</v>
      </c>
      <c r="BP127" s="27">
        <f t="shared" si="311"/>
        <v>9.1225162811897631E-3</v>
      </c>
      <c r="BQ127" s="27">
        <f t="shared" si="311"/>
        <v>-2.7206497307307065E-2</v>
      </c>
      <c r="BR127" s="27">
        <f t="shared" si="311"/>
        <v>0.14969298631990868</v>
      </c>
      <c r="BS127" s="27">
        <f t="shared" si="311"/>
        <v>-8.8942911406580949E-2</v>
      </c>
      <c r="BT127" s="27">
        <f t="shared" si="312"/>
        <v>6.0750074913327734E-2</v>
      </c>
      <c r="BZ127" t="str">
        <f t="shared" si="323"/>
        <v>33 Protective service occupations</v>
      </c>
      <c r="CA127" s="68">
        <f t="shared" si="313"/>
        <v>-3.8185893348234357E-2</v>
      </c>
      <c r="CB127" s="68">
        <f t="shared" si="313"/>
        <v>8.9562110288829433E-3</v>
      </c>
      <c r="CC127" s="68">
        <f t="shared" si="313"/>
        <v>1.1746896716241517E-2</v>
      </c>
      <c r="CD127" s="68">
        <f t="shared" si="313"/>
        <v>-0.16859313325742348</v>
      </c>
      <c r="CE127" s="68">
        <f t="shared" si="314"/>
        <v>-0.15684623654118196</v>
      </c>
      <c r="CK127" t="str">
        <f t="shared" si="324"/>
        <v>33 Protective service occupations</v>
      </c>
      <c r="CL127" s="68">
        <f t="shared" si="315"/>
        <v>-2.7125425883375728E-2</v>
      </c>
      <c r="CM127" s="68">
        <f t="shared" si="315"/>
        <v>1.1634470079496001E-2</v>
      </c>
      <c r="CN127" s="68">
        <f t="shared" si="315"/>
        <v>-2.1393734835249159E-2</v>
      </c>
      <c r="CO127" s="68">
        <f t="shared" si="315"/>
        <v>-1.1380535838596856E-2</v>
      </c>
      <c r="CP127" s="68">
        <f t="shared" si="316"/>
        <v>-3.2774270673846015E-2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1.8718944598873161E-2</v>
      </c>
      <c r="C128" s="27">
        <f t="shared" si="299"/>
        <v>1.1649237555754477E-3</v>
      </c>
      <c r="D128" s="27">
        <f t="shared" si="299"/>
        <v>1.1219995155663798E-2</v>
      </c>
      <c r="E128" s="27">
        <f t="shared" si="299"/>
        <v>2.976102360445386E-2</v>
      </c>
      <c r="F128" s="27">
        <f t="shared" si="300"/>
        <v>4.0981018760117657E-2</v>
      </c>
      <c r="L128" t="str">
        <f t="shared" si="317"/>
        <v>34 Culture, media and sports occupations</v>
      </c>
      <c r="M128" s="27">
        <f t="shared" si="301"/>
        <v>0.31802781550687165</v>
      </c>
      <c r="N128" s="27">
        <f t="shared" si="301"/>
        <v>-3.7464323167826219E-3</v>
      </c>
      <c r="O128" s="27">
        <f t="shared" si="301"/>
        <v>9.4777839840605616E-2</v>
      </c>
      <c r="P128" s="27">
        <f t="shared" si="301"/>
        <v>0.44523047668018823</v>
      </c>
      <c r="Q128" s="27">
        <f t="shared" si="302"/>
        <v>0.54000831652079384</v>
      </c>
      <c r="W128" t="str">
        <f t="shared" si="318"/>
        <v>34 Culture, media and sports occupations</v>
      </c>
      <c r="X128" s="27">
        <f t="shared" si="303"/>
        <v>8.5287918000576113E-4</v>
      </c>
      <c r="Y128" s="27">
        <f t="shared" si="303"/>
        <v>9.4209454568616735E-2</v>
      </c>
      <c r="Z128" s="27">
        <f t="shared" si="303"/>
        <v>-0.14488989067689273</v>
      </c>
      <c r="AA128" s="27">
        <f t="shared" si="303"/>
        <v>0.21415100515672325</v>
      </c>
      <c r="AB128" s="27">
        <f t="shared" si="304"/>
        <v>6.9261114479830521E-2</v>
      </c>
      <c r="AH128" t="str">
        <f t="shared" si="319"/>
        <v>34 Culture, media and sports occupations</v>
      </c>
      <c r="AI128" s="27">
        <f t="shared" si="305"/>
        <v>-3.552617613401382E-2</v>
      </c>
      <c r="AJ128" s="27">
        <f t="shared" si="305"/>
        <v>4.9563782780105425E-2</v>
      </c>
      <c r="AK128" s="27">
        <f t="shared" si="305"/>
        <v>-6.4658978589686167E-3</v>
      </c>
      <c r="AL128" s="27">
        <f t="shared" si="305"/>
        <v>9.4852953635812975E-2</v>
      </c>
      <c r="AM128" s="27">
        <f t="shared" si="306"/>
        <v>8.8387055776844359E-2</v>
      </c>
      <c r="AS128" t="str">
        <f t="shared" si="320"/>
        <v>34 Culture, media and sports occupations</v>
      </c>
      <c r="AT128" s="27">
        <f t="shared" si="307"/>
        <v>-1.6881904094049272E-2</v>
      </c>
      <c r="AU128" s="27">
        <f t="shared" si="307"/>
        <v>1.0743461902559426E-2</v>
      </c>
      <c r="AV128" s="27">
        <f t="shared" si="307"/>
        <v>-4.6743394482830714E-2</v>
      </c>
      <c r="AW128" s="27">
        <f t="shared" si="307"/>
        <v>1.4336949770726859E-2</v>
      </c>
      <c r="AX128" s="27">
        <f t="shared" si="308"/>
        <v>-3.2406444712103855E-2</v>
      </c>
      <c r="BD128" t="str">
        <f t="shared" si="321"/>
        <v>34 Culture, media and sports occupations</v>
      </c>
      <c r="BE128" s="27">
        <f t="shared" si="309"/>
        <v>5.9483171382625821E-2</v>
      </c>
      <c r="BF128" s="27">
        <f t="shared" si="309"/>
        <v>2.6182174019134807E-2</v>
      </c>
      <c r="BG128" s="27">
        <f t="shared" si="309"/>
        <v>-8.3180242021380857E-2</v>
      </c>
      <c r="BH128" s="27">
        <f t="shared" si="309"/>
        <v>0.10951697319126008</v>
      </c>
      <c r="BI128" s="27">
        <f t="shared" si="310"/>
        <v>2.6336731169879224E-2</v>
      </c>
      <c r="BO128" t="str">
        <f t="shared" si="322"/>
        <v>34 Culture, media and sports occupations</v>
      </c>
      <c r="BP128" s="27">
        <f t="shared" si="311"/>
        <v>-5.3026524518029472E-3</v>
      </c>
      <c r="BQ128" s="27">
        <f t="shared" si="311"/>
        <v>-5.6644686262737776E-2</v>
      </c>
      <c r="BR128" s="27">
        <f t="shared" si="311"/>
        <v>-7.2568930762810957E-2</v>
      </c>
      <c r="BS128" s="27">
        <f t="shared" si="311"/>
        <v>-9.0050083528558922E-2</v>
      </c>
      <c r="BT128" s="27">
        <f t="shared" si="312"/>
        <v>-0.16261901429136988</v>
      </c>
      <c r="BZ128" t="str">
        <f t="shared" si="323"/>
        <v>34 Culture, media and sports occupations</v>
      </c>
      <c r="CA128" s="68">
        <f t="shared" si="313"/>
        <v>-3.9902685026528772E-2</v>
      </c>
      <c r="CB128" s="68">
        <f t="shared" si="313"/>
        <v>-6.2143637864111589E-3</v>
      </c>
      <c r="CC128" s="68">
        <f t="shared" si="313"/>
        <v>-9.7472659371357268E-2</v>
      </c>
      <c r="CD128" s="68">
        <f t="shared" si="313"/>
        <v>-0.10246637955119786</v>
      </c>
      <c r="CE128" s="68">
        <f t="shared" si="314"/>
        <v>-0.19993903892255513</v>
      </c>
      <c r="CK128" t="str">
        <f t="shared" si="324"/>
        <v>34 Culture, media and sports occupations</v>
      </c>
      <c r="CL128" s="68">
        <f t="shared" si="315"/>
        <v>2.6577690687961675E-3</v>
      </c>
      <c r="CM128" s="68">
        <f t="shared" si="315"/>
        <v>1.4874353253318207E-2</v>
      </c>
      <c r="CN128" s="68">
        <f t="shared" si="315"/>
        <v>-7.9505688139744235E-2</v>
      </c>
      <c r="CO128" s="68">
        <f t="shared" si="315"/>
        <v>-2.7984816310475807E-2</v>
      </c>
      <c r="CP128" s="68">
        <f t="shared" si="316"/>
        <v>-0.10749050445022004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8.7211928808114542E-2</v>
      </c>
      <c r="C129" s="27">
        <f t="shared" si="299"/>
        <v>-2.0714645810458954E-2</v>
      </c>
      <c r="D129" s="27">
        <f t="shared" si="299"/>
        <v>6.8870898722389329E-2</v>
      </c>
      <c r="E129" s="27">
        <f t="shared" si="299"/>
        <v>0.19698073027535901</v>
      </c>
      <c r="F129" s="27">
        <f t="shared" si="300"/>
        <v>0.26585162899774833</v>
      </c>
      <c r="L129" t="str">
        <f t="shared" si="317"/>
        <v>35 Business and public service associate professionals</v>
      </c>
      <c r="M129" s="27">
        <f t="shared" si="301"/>
        <v>0.82167491285648309</v>
      </c>
      <c r="N129" s="27">
        <f t="shared" si="301"/>
        <v>-6.996435648884658E-2</v>
      </c>
      <c r="O129" s="27">
        <f t="shared" si="301"/>
        <v>0.54362399381394289</v>
      </c>
      <c r="P129" s="27">
        <f t="shared" si="301"/>
        <v>1.5164957723577772</v>
      </c>
      <c r="Q129" s="27">
        <f t="shared" si="302"/>
        <v>2.0601197661717201</v>
      </c>
      <c r="W129" t="str">
        <f t="shared" si="318"/>
        <v>35 Business and public service associate professionals</v>
      </c>
      <c r="X129" s="27">
        <f t="shared" si="303"/>
        <v>6.4588174568902978E-2</v>
      </c>
      <c r="Y129" s="27">
        <f t="shared" si="303"/>
        <v>0.51336056450966705</v>
      </c>
      <c r="Z129" s="27">
        <f t="shared" si="303"/>
        <v>-0.16739467228809168</v>
      </c>
      <c r="AA129" s="27">
        <f t="shared" si="303"/>
        <v>0.30790917229863091</v>
      </c>
      <c r="AB129" s="27">
        <f t="shared" si="304"/>
        <v>0.14051450001053922</v>
      </c>
      <c r="AH129" t="str">
        <f t="shared" si="319"/>
        <v>35 Business and public service associate professionals</v>
      </c>
      <c r="AI129" s="27">
        <f t="shared" si="305"/>
        <v>2.5625861560683028E-2</v>
      </c>
      <c r="AJ129" s="27">
        <f t="shared" si="305"/>
        <v>0.2060627980755465</v>
      </c>
      <c r="AK129" s="27">
        <f t="shared" si="305"/>
        <v>-3.3164523146664182E-2</v>
      </c>
      <c r="AL129" s="27">
        <f t="shared" si="305"/>
        <v>0.16446013473090759</v>
      </c>
      <c r="AM129" s="27">
        <f t="shared" si="306"/>
        <v>0.13129561158424341</v>
      </c>
      <c r="AS129" t="str">
        <f t="shared" si="320"/>
        <v>35 Business and public service associate professionals</v>
      </c>
      <c r="AT129" s="27">
        <f t="shared" si="307"/>
        <v>-4.0655245673288931E-3</v>
      </c>
      <c r="AU129" s="27">
        <f t="shared" si="307"/>
        <v>0.13445297468542572</v>
      </c>
      <c r="AV129" s="27">
        <f t="shared" si="307"/>
        <v>-5.0622732022513661E-2</v>
      </c>
      <c r="AW129" s="27">
        <f t="shared" si="307"/>
        <v>0.13025556606260813</v>
      </c>
      <c r="AX129" s="27">
        <f t="shared" si="308"/>
        <v>7.9632834040094469E-2</v>
      </c>
      <c r="BD129" t="str">
        <f t="shared" si="321"/>
        <v>35 Business and public service associate professionals</v>
      </c>
      <c r="BE129" s="27">
        <f t="shared" si="309"/>
        <v>0.49429985917099684</v>
      </c>
      <c r="BF129" s="27">
        <f t="shared" si="309"/>
        <v>3.7262486063855516E-2</v>
      </c>
      <c r="BG129" s="27">
        <f t="shared" si="309"/>
        <v>-0.23924891303602802</v>
      </c>
      <c r="BH129" s="27">
        <f t="shared" si="309"/>
        <v>-5.354477977574934E-2</v>
      </c>
      <c r="BI129" s="27">
        <f t="shared" si="310"/>
        <v>-0.29279369281177736</v>
      </c>
      <c r="BO129" t="str">
        <f t="shared" si="322"/>
        <v>35 Business and public service associate professionals</v>
      </c>
      <c r="BP129" s="27">
        <f t="shared" si="311"/>
        <v>0.25571892652336636</v>
      </c>
      <c r="BQ129" s="27">
        <f t="shared" si="311"/>
        <v>-0.2475936689995395</v>
      </c>
      <c r="BR129" s="27">
        <f t="shared" si="311"/>
        <v>-0.22904505559644006</v>
      </c>
      <c r="BS129" s="27">
        <f t="shared" si="311"/>
        <v>-0.45306143401127796</v>
      </c>
      <c r="BT129" s="27">
        <f t="shared" si="312"/>
        <v>-0.68210648960771803</v>
      </c>
      <c r="BZ129" t="str">
        <f t="shared" si="323"/>
        <v>35 Business and public service associate professionals</v>
      </c>
      <c r="CA129" s="68">
        <f t="shared" si="313"/>
        <v>2.6870734141666519E-2</v>
      </c>
      <c r="CB129" s="68">
        <f t="shared" si="313"/>
        <v>-3.559841027423416E-2</v>
      </c>
      <c r="CC129" s="68">
        <f t="shared" si="313"/>
        <v>-0.40852557842778903</v>
      </c>
      <c r="CD129" s="68">
        <f t="shared" si="313"/>
        <v>-0.52541785262882412</v>
      </c>
      <c r="CE129" s="68">
        <f t="shared" si="314"/>
        <v>-0.93394343105661315</v>
      </c>
      <c r="CK129" t="str">
        <f t="shared" si="324"/>
        <v>35 Business and public service associate professionals</v>
      </c>
      <c r="CL129" s="68">
        <f t="shared" si="315"/>
        <v>-5.9872673923926367E-3</v>
      </c>
      <c r="CM129" s="68">
        <f t="shared" si="315"/>
        <v>9.2278590837040153E-2</v>
      </c>
      <c r="CN129" s="68">
        <f t="shared" si="315"/>
        <v>-0.22882300372553499</v>
      </c>
      <c r="CO129" s="68">
        <f t="shared" si="315"/>
        <v>-2.0568163455302046E-2</v>
      </c>
      <c r="CP129" s="68">
        <f t="shared" si="316"/>
        <v>-0.24939116718083704</v>
      </c>
    </row>
    <row r="130" spans="1:94" x14ac:dyDescent="0.2">
      <c r="A130" t="str">
        <f t="shared" si="298"/>
        <v>41 Administrative occupations</v>
      </c>
      <c r="B130" s="27">
        <f t="shared" si="299"/>
        <v>4.8129021997276478E-2</v>
      </c>
      <c r="C130" s="27">
        <f t="shared" si="299"/>
        <v>1.189703322827218E-2</v>
      </c>
      <c r="D130" s="27">
        <f t="shared" si="299"/>
        <v>5.6046816653029796E-2</v>
      </c>
      <c r="E130" s="27">
        <f t="shared" si="299"/>
        <v>0.17652465529476508</v>
      </c>
      <c r="F130" s="27">
        <f t="shared" si="300"/>
        <v>0.23257147194779487</v>
      </c>
      <c r="L130" t="str">
        <f t="shared" si="317"/>
        <v>41 Administrative occupations</v>
      </c>
      <c r="M130" s="27">
        <f t="shared" si="301"/>
        <v>0.58114758818865608</v>
      </c>
      <c r="N130" s="27">
        <f t="shared" si="301"/>
        <v>0.16455341029407711</v>
      </c>
      <c r="O130" s="27">
        <f t="shared" si="301"/>
        <v>0.47920355401968662</v>
      </c>
      <c r="P130" s="27">
        <f t="shared" si="301"/>
        <v>1.2860378357745454</v>
      </c>
      <c r="Q130" s="27">
        <f t="shared" si="302"/>
        <v>1.7652413897942321</v>
      </c>
      <c r="W130" t="str">
        <f t="shared" si="318"/>
        <v>41 Administrative occupations</v>
      </c>
      <c r="X130" s="27">
        <f t="shared" si="303"/>
        <v>-0.22552760321214027</v>
      </c>
      <c r="Y130" s="27">
        <f t="shared" si="303"/>
        <v>1.1000810478116829</v>
      </c>
      <c r="Z130" s="27">
        <f t="shared" si="303"/>
        <v>0.1137340242156748</v>
      </c>
      <c r="AA130" s="27">
        <f t="shared" si="303"/>
        <v>1.1236845520417313</v>
      </c>
      <c r="AB130" s="27">
        <f t="shared" si="304"/>
        <v>1.2374185762574061</v>
      </c>
      <c r="AH130" t="str">
        <f t="shared" si="319"/>
        <v>41 Administrative occupations</v>
      </c>
      <c r="AI130" s="27">
        <f t="shared" si="305"/>
        <v>-4.183242268968268E-2</v>
      </c>
      <c r="AJ130" s="27">
        <f t="shared" si="305"/>
        <v>0.450445580926496</v>
      </c>
      <c r="AK130" s="27">
        <f t="shared" si="305"/>
        <v>1.7006962574921403E-3</v>
      </c>
      <c r="AL130" s="27">
        <f t="shared" si="305"/>
        <v>0.39649545152445187</v>
      </c>
      <c r="AM130" s="27">
        <f t="shared" si="306"/>
        <v>0.39819614778194401</v>
      </c>
      <c r="AS130" t="str">
        <f t="shared" si="320"/>
        <v>41 Administrative occupations</v>
      </c>
      <c r="AT130" s="27">
        <f t="shared" si="307"/>
        <v>-0.12380651164239476</v>
      </c>
      <c r="AU130" s="27">
        <f t="shared" si="307"/>
        <v>0.41208958513768712</v>
      </c>
      <c r="AV130" s="27">
        <f t="shared" si="307"/>
        <v>-3.7369651899939349E-2</v>
      </c>
      <c r="AW130" s="27">
        <f t="shared" si="307"/>
        <v>0.37957080229665596</v>
      </c>
      <c r="AX130" s="27">
        <f t="shared" si="308"/>
        <v>0.34220115039671661</v>
      </c>
      <c r="BD130" t="str">
        <f t="shared" si="321"/>
        <v>41 Administrative occupations</v>
      </c>
      <c r="BE130" s="27">
        <f t="shared" si="309"/>
        <v>0.2010357108787284</v>
      </c>
      <c r="BF130" s="27">
        <f t="shared" si="309"/>
        <v>7.4372953034931299E-2</v>
      </c>
      <c r="BG130" s="27">
        <f t="shared" si="309"/>
        <v>-0.64770317402148336</v>
      </c>
      <c r="BH130" s="27">
        <f t="shared" si="309"/>
        <v>-0.70615853032961162</v>
      </c>
      <c r="BI130" s="27">
        <f t="shared" si="310"/>
        <v>-1.353861704351095</v>
      </c>
      <c r="BO130" t="str">
        <f t="shared" si="322"/>
        <v>41 Administrative occupations</v>
      </c>
      <c r="BP130" s="27">
        <f t="shared" si="311"/>
        <v>-0.12526293772633323</v>
      </c>
      <c r="BQ130" s="27">
        <f t="shared" si="311"/>
        <v>-0.71574825723722224</v>
      </c>
      <c r="BR130" s="27">
        <f t="shared" si="311"/>
        <v>-0.73002118639107128</v>
      </c>
      <c r="BS130" s="27">
        <f t="shared" si="311"/>
        <v>-1.8153523337442197</v>
      </c>
      <c r="BT130" s="27">
        <f t="shared" si="312"/>
        <v>-2.5453735201352909</v>
      </c>
      <c r="BZ130" t="str">
        <f t="shared" si="323"/>
        <v>41 Administrative occupations</v>
      </c>
      <c r="CA130" s="68">
        <f t="shared" si="313"/>
        <v>-0.56051783264239408</v>
      </c>
      <c r="CB130" s="68">
        <f t="shared" si="313"/>
        <v>-0.35087101441804913</v>
      </c>
      <c r="CC130" s="68">
        <f t="shared" si="313"/>
        <v>-1.0299010751015918</v>
      </c>
      <c r="CD130" s="68">
        <f t="shared" si="313"/>
        <v>-1.5964241143196976</v>
      </c>
      <c r="CE130" s="68">
        <f t="shared" si="314"/>
        <v>-2.6263251894212893</v>
      </c>
      <c r="CK130" t="str">
        <f t="shared" si="324"/>
        <v>41 Administrative occupations</v>
      </c>
      <c r="CL130" s="68">
        <f t="shared" si="315"/>
        <v>-0.33166820192519531</v>
      </c>
      <c r="CM130" s="68">
        <f t="shared" si="315"/>
        <v>0.15618204745513453</v>
      </c>
      <c r="CN130" s="68">
        <f t="shared" si="315"/>
        <v>-0.50718655431286452</v>
      </c>
      <c r="CO130" s="68">
        <f t="shared" si="315"/>
        <v>-0.27394990502404293</v>
      </c>
      <c r="CP130" s="68">
        <f t="shared" si="316"/>
        <v>-0.78113645933690745</v>
      </c>
    </row>
    <row r="131" spans="1:94" x14ac:dyDescent="0.2">
      <c r="A131" t="str">
        <f t="shared" si="298"/>
        <v>42 Secretarial and related occupations</v>
      </c>
      <c r="B131" s="27">
        <f t="shared" si="299"/>
        <v>2.1674068257610622E-3</v>
      </c>
      <c r="C131" s="27">
        <f t="shared" si="299"/>
        <v>2.5997984947325747E-3</v>
      </c>
      <c r="D131" s="27">
        <f t="shared" si="299"/>
        <v>9.9583796125852948E-3</v>
      </c>
      <c r="E131" s="27">
        <f t="shared" si="299"/>
        <v>2.1604683452118807E-2</v>
      </c>
      <c r="F131" s="27">
        <f t="shared" si="300"/>
        <v>3.1563063064704105E-2</v>
      </c>
      <c r="L131" t="str">
        <f t="shared" si="317"/>
        <v>42 Secretarial and related occupations</v>
      </c>
      <c r="M131" s="27">
        <f t="shared" si="301"/>
        <v>6.3245583176551434E-2</v>
      </c>
      <c r="N131" s="27">
        <f t="shared" si="301"/>
        <v>4.2213229836845889E-2</v>
      </c>
      <c r="O131" s="27">
        <f t="shared" si="301"/>
        <v>0.14739484915029194</v>
      </c>
      <c r="P131" s="27">
        <f t="shared" si="301"/>
        <v>7.676797838544358E-3</v>
      </c>
      <c r="Q131" s="27">
        <f t="shared" si="302"/>
        <v>0.1550716469888363</v>
      </c>
      <c r="W131" t="str">
        <f t="shared" si="318"/>
        <v>42 Secretarial and related occupations</v>
      </c>
      <c r="X131" s="27">
        <f t="shared" si="303"/>
        <v>-7.2979093092717884E-2</v>
      </c>
      <c r="Y131" s="27">
        <f t="shared" si="303"/>
        <v>0.18288977800281447</v>
      </c>
      <c r="Z131" s="27">
        <f t="shared" si="303"/>
        <v>0.40140189700305706</v>
      </c>
      <c r="AA131" s="27">
        <f t="shared" si="303"/>
        <v>0.51223274562822274</v>
      </c>
      <c r="AB131" s="27">
        <f t="shared" si="304"/>
        <v>0.9136346426312798</v>
      </c>
      <c r="AH131" t="str">
        <f t="shared" si="319"/>
        <v>42 Secretarial and related occupations</v>
      </c>
      <c r="AI131" s="27">
        <f t="shared" si="305"/>
        <v>-3.9813317226736755E-2</v>
      </c>
      <c r="AJ131" s="27">
        <f t="shared" si="305"/>
        <v>9.83090110761356E-2</v>
      </c>
      <c r="AK131" s="27">
        <f t="shared" si="305"/>
        <v>0.12039684420217794</v>
      </c>
      <c r="AL131" s="27">
        <f t="shared" si="305"/>
        <v>4.4691395231594711E-2</v>
      </c>
      <c r="AM131" s="27">
        <f t="shared" si="306"/>
        <v>0.16508823943377265</v>
      </c>
      <c r="AS131" t="str">
        <f t="shared" si="320"/>
        <v>42 Secretarial and related occupations</v>
      </c>
      <c r="AT131" s="27">
        <f t="shared" si="307"/>
        <v>-6.6479525015240737E-2</v>
      </c>
      <c r="AU131" s="27">
        <f t="shared" si="307"/>
        <v>7.5332653850483877E-2</v>
      </c>
      <c r="AV131" s="27">
        <f t="shared" si="307"/>
        <v>6.6409458921135645E-2</v>
      </c>
      <c r="AW131" s="27">
        <f t="shared" si="307"/>
        <v>1.7192749080769509E-2</v>
      </c>
      <c r="AX131" s="27">
        <f t="shared" si="308"/>
        <v>8.3602208001905154E-2</v>
      </c>
      <c r="BD131" t="str">
        <f t="shared" si="321"/>
        <v>42 Secretarial and related occupations</v>
      </c>
      <c r="BE131" s="27">
        <f t="shared" si="309"/>
        <v>-7.1945400381947966E-2</v>
      </c>
      <c r="BF131" s="27">
        <f t="shared" si="309"/>
        <v>-0.10158494245643657</v>
      </c>
      <c r="BG131" s="27">
        <f t="shared" si="309"/>
        <v>0.13388594206394044</v>
      </c>
      <c r="BH131" s="27">
        <f t="shared" si="309"/>
        <v>-0.89986207473040025</v>
      </c>
      <c r="BI131" s="27">
        <f t="shared" si="310"/>
        <v>-0.76597613266645981</v>
      </c>
      <c r="BO131" t="str">
        <f t="shared" si="322"/>
        <v>42 Secretarial and related occupations</v>
      </c>
      <c r="BP131" s="27">
        <f t="shared" si="311"/>
        <v>-0.32360384547204735</v>
      </c>
      <c r="BQ131" s="27">
        <f t="shared" si="311"/>
        <v>-0.29471068200408479</v>
      </c>
      <c r="BR131" s="27">
        <f t="shared" si="311"/>
        <v>-0.19052299373583437</v>
      </c>
      <c r="BS131" s="27">
        <f t="shared" si="311"/>
        <v>-0.89094601012404384</v>
      </c>
      <c r="BT131" s="27">
        <f t="shared" si="312"/>
        <v>-1.0814690038598782</v>
      </c>
      <c r="BZ131" t="str">
        <f t="shared" si="323"/>
        <v>42 Secretarial and related occupations</v>
      </c>
      <c r="CA131" s="68">
        <f t="shared" si="313"/>
        <v>-0.15573088836067517</v>
      </c>
      <c r="CB131" s="68">
        <f t="shared" si="313"/>
        <v>-0.24897217672558636</v>
      </c>
      <c r="CC131" s="68">
        <f t="shared" si="313"/>
        <v>-0.25176372272136982</v>
      </c>
      <c r="CD131" s="68">
        <f t="shared" si="313"/>
        <v>-0.79397341905305419</v>
      </c>
      <c r="CE131" s="68">
        <f t="shared" si="314"/>
        <v>-1.0457371417744239</v>
      </c>
      <c r="CK131" t="str">
        <f t="shared" si="324"/>
        <v>42 Secretarial and related occupations</v>
      </c>
      <c r="CL131" s="68">
        <f t="shared" si="315"/>
        <v>-7.9109349180068456E-2</v>
      </c>
      <c r="CM131" s="68">
        <f t="shared" si="315"/>
        <v>6.8201803154679219E-2</v>
      </c>
      <c r="CN131" s="68">
        <f t="shared" si="315"/>
        <v>-4.6648223987968862E-2</v>
      </c>
      <c r="CO131" s="68">
        <f t="shared" si="315"/>
        <v>-8.2538733216742932E-2</v>
      </c>
      <c r="CP131" s="68">
        <f t="shared" si="316"/>
        <v>-0.12918695720471179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9.3134010455751641E-3</v>
      </c>
      <c r="C132" s="27">
        <f t="shared" si="299"/>
        <v>-2.5433116840948636E-3</v>
      </c>
      <c r="D132" s="27">
        <f t="shared" si="299"/>
        <v>3.6795971912928389E-3</v>
      </c>
      <c r="E132" s="27">
        <f t="shared" si="299"/>
        <v>1.0894429713163682E-2</v>
      </c>
      <c r="F132" s="27">
        <f t="shared" si="300"/>
        <v>1.457402690445652E-2</v>
      </c>
      <c r="L132" t="str">
        <f t="shared" si="317"/>
        <v>51 Skilled agricultural and related trades</v>
      </c>
      <c r="M132" s="27">
        <f t="shared" si="301"/>
        <v>-8.3312522915042764E-3</v>
      </c>
      <c r="N132" s="27">
        <f t="shared" si="301"/>
        <v>-1.7658530825236468E-2</v>
      </c>
      <c r="O132" s="27">
        <f t="shared" si="301"/>
        <v>1.6695245120727981E-2</v>
      </c>
      <c r="P132" s="27">
        <f t="shared" si="301"/>
        <v>5.3862419856596483E-2</v>
      </c>
      <c r="Q132" s="27">
        <f t="shared" si="302"/>
        <v>7.0557664977324464E-2</v>
      </c>
      <c r="W132" t="str">
        <f t="shared" si="318"/>
        <v>51 Skilled agricultural and related trades</v>
      </c>
      <c r="X132" s="27">
        <f t="shared" si="303"/>
        <v>-8.8421856783161723E-2</v>
      </c>
      <c r="Y132" s="27">
        <f t="shared" si="303"/>
        <v>-2.8833350794046253E-2</v>
      </c>
      <c r="Z132" s="27">
        <f t="shared" si="303"/>
        <v>0.15094345633704331</v>
      </c>
      <c r="AA132" s="27">
        <f t="shared" si="303"/>
        <v>0.36348714970854701</v>
      </c>
      <c r="AB132" s="27">
        <f t="shared" si="304"/>
        <v>0.51443060604559032</v>
      </c>
      <c r="AH132" t="str">
        <f t="shared" si="319"/>
        <v>51 Skilled agricultural and related trades</v>
      </c>
      <c r="AI132" s="27">
        <f t="shared" si="305"/>
        <v>-3.4356254775082362E-2</v>
      </c>
      <c r="AJ132" s="27">
        <f t="shared" si="305"/>
        <v>-1.6037828848533942E-2</v>
      </c>
      <c r="AK132" s="27">
        <f t="shared" si="305"/>
        <v>5.2284781559258198E-2</v>
      </c>
      <c r="AL132" s="27">
        <f t="shared" si="305"/>
        <v>0.10434275555221123</v>
      </c>
      <c r="AM132" s="27">
        <f t="shared" si="306"/>
        <v>0.15662753711146943</v>
      </c>
      <c r="AS132" t="str">
        <f t="shared" si="320"/>
        <v>51 Skilled agricultural and related trades</v>
      </c>
      <c r="AT132" s="27">
        <f t="shared" si="307"/>
        <v>-0.14550430639296941</v>
      </c>
      <c r="AU132" s="27">
        <f t="shared" si="307"/>
        <v>-0.1093931264152761</v>
      </c>
      <c r="AV132" s="27">
        <f t="shared" si="307"/>
        <v>7.5332717663138649E-2</v>
      </c>
      <c r="AW132" s="27">
        <f t="shared" si="307"/>
        <v>0.19789278622878059</v>
      </c>
      <c r="AX132" s="27">
        <f t="shared" si="308"/>
        <v>0.27322550389191924</v>
      </c>
      <c r="BD132" t="str">
        <f t="shared" si="321"/>
        <v>51 Skilled agricultural and related trades</v>
      </c>
      <c r="BE132" s="27">
        <f t="shared" si="309"/>
        <v>-6.0470414007343543E-2</v>
      </c>
      <c r="BF132" s="27">
        <f t="shared" si="309"/>
        <v>-0.28502908599032506</v>
      </c>
      <c r="BG132" s="27">
        <f t="shared" si="309"/>
        <v>4.4887021798021731E-2</v>
      </c>
      <c r="BH132" s="27">
        <f t="shared" si="309"/>
        <v>1.7022677087062843E-2</v>
      </c>
      <c r="BI132" s="27">
        <f t="shared" si="310"/>
        <v>6.1909698885084574E-2</v>
      </c>
      <c r="BO132" t="str">
        <f t="shared" si="322"/>
        <v>51 Skilled agricultural and related trades</v>
      </c>
      <c r="BP132" s="27">
        <f t="shared" si="311"/>
        <v>-1.9641724911916514E-2</v>
      </c>
      <c r="BQ132" s="27">
        <f t="shared" si="311"/>
        <v>-0.56940708918647465</v>
      </c>
      <c r="BR132" s="27">
        <f t="shared" si="311"/>
        <v>0.10590587068703883</v>
      </c>
      <c r="BS132" s="27">
        <f t="shared" si="311"/>
        <v>-0.13468525095120776</v>
      </c>
      <c r="BT132" s="27">
        <f t="shared" si="312"/>
        <v>-2.877938026416893E-2</v>
      </c>
      <c r="BZ132" t="str">
        <f t="shared" si="323"/>
        <v>51 Skilled agricultural and related trades</v>
      </c>
      <c r="CA132" s="68">
        <f t="shared" si="313"/>
        <v>-0.32653705082709616</v>
      </c>
      <c r="CB132" s="68">
        <f t="shared" si="313"/>
        <v>-0.12679986292213052</v>
      </c>
      <c r="CC132" s="68">
        <f t="shared" si="313"/>
        <v>-5.4185499701453033E-2</v>
      </c>
      <c r="CD132" s="68">
        <f t="shared" si="313"/>
        <v>-5.1107262415449495E-2</v>
      </c>
      <c r="CE132" s="68">
        <f t="shared" si="314"/>
        <v>-0.10529276211690253</v>
      </c>
      <c r="CK132" t="str">
        <f t="shared" si="324"/>
        <v>51 Skilled agricultural and related trades</v>
      </c>
      <c r="CL132" s="68">
        <f t="shared" si="315"/>
        <v>-0.44453683394457388</v>
      </c>
      <c r="CM132" s="68">
        <f t="shared" si="315"/>
        <v>-0.30146349831941244</v>
      </c>
      <c r="CN132" s="68">
        <f t="shared" si="315"/>
        <v>-0.36035807392692421</v>
      </c>
      <c r="CO132" s="68">
        <f t="shared" si="315"/>
        <v>-0.49100186998826473</v>
      </c>
      <c r="CP132" s="68">
        <f t="shared" si="316"/>
        <v>-0.85135994391518888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7.2729005585678644E-4</v>
      </c>
      <c r="C133" s="27">
        <f t="shared" si="299"/>
        <v>-2.8612093983126407E-3</v>
      </c>
      <c r="D133" s="27">
        <f t="shared" si="299"/>
        <v>1.7990953808890492E-3</v>
      </c>
      <c r="E133" s="27">
        <f t="shared" si="299"/>
        <v>4.1034082436202518E-3</v>
      </c>
      <c r="F133" s="27">
        <f t="shared" si="300"/>
        <v>5.902503624509301E-3</v>
      </c>
      <c r="L133" t="str">
        <f t="shared" si="317"/>
        <v>52 Skilled metal, electrical and electronic trades</v>
      </c>
      <c r="M133" s="27">
        <f t="shared" si="301"/>
        <v>9.2688238244354682E-2</v>
      </c>
      <c r="N133" s="27">
        <f t="shared" si="301"/>
        <v>-9.1449604106027621E-2</v>
      </c>
      <c r="O133" s="27">
        <f t="shared" si="301"/>
        <v>0.17329289642900106</v>
      </c>
      <c r="P133" s="27">
        <f t="shared" si="301"/>
        <v>0.28474911351994198</v>
      </c>
      <c r="Q133" s="27">
        <f t="shared" si="302"/>
        <v>0.45804200994894306</v>
      </c>
      <c r="W133" t="str">
        <f t="shared" si="318"/>
        <v>52 Skilled metal, electrical and electronic trades</v>
      </c>
      <c r="X133" s="27">
        <f t="shared" si="303"/>
        <v>1.371991247902915E-2</v>
      </c>
      <c r="Y133" s="27">
        <f t="shared" si="303"/>
        <v>-0.15326532268922499</v>
      </c>
      <c r="Z133" s="27">
        <f t="shared" si="303"/>
        <v>0.16629327646255687</v>
      </c>
      <c r="AA133" s="27">
        <f t="shared" si="303"/>
        <v>0.20667802180941808</v>
      </c>
      <c r="AB133" s="27">
        <f t="shared" si="304"/>
        <v>0.37297129827197495</v>
      </c>
      <c r="AH133" t="str">
        <f t="shared" si="319"/>
        <v>52 Skilled metal, electrical and electronic trades</v>
      </c>
      <c r="AI133" s="27">
        <f t="shared" si="305"/>
        <v>-1.8879892061215764E-2</v>
      </c>
      <c r="AJ133" s="27">
        <f t="shared" si="305"/>
        <v>-4.9059266980541416E-2</v>
      </c>
      <c r="AK133" s="27">
        <f t="shared" si="305"/>
        <v>2.7182056016630929E-2</v>
      </c>
      <c r="AL133" s="27">
        <f t="shared" si="305"/>
        <v>6.505784991890734E-2</v>
      </c>
      <c r="AM133" s="27">
        <f t="shared" si="306"/>
        <v>9.2239905935538269E-2</v>
      </c>
      <c r="AS133" t="str">
        <f t="shared" si="320"/>
        <v>52 Skilled metal, electrical and electronic trades</v>
      </c>
      <c r="AT133" s="27">
        <f t="shared" si="307"/>
        <v>-4.5405106358859859E-2</v>
      </c>
      <c r="AU133" s="27">
        <f t="shared" si="307"/>
        <v>-0.14811454685290504</v>
      </c>
      <c r="AV133" s="27">
        <f t="shared" si="307"/>
        <v>6.9078923387143165E-2</v>
      </c>
      <c r="AW133" s="27">
        <f t="shared" si="307"/>
        <v>0.16965318305104238</v>
      </c>
      <c r="AX133" s="27">
        <f t="shared" si="308"/>
        <v>0.23873210643818554</v>
      </c>
      <c r="BD133" t="str">
        <f t="shared" si="321"/>
        <v>52 Skilled metal, electrical and electronic trades</v>
      </c>
      <c r="BE133" s="27">
        <f t="shared" si="309"/>
        <v>1.0170296676317454</v>
      </c>
      <c r="BF133" s="27">
        <f t="shared" si="309"/>
        <v>-1.1456364206306358</v>
      </c>
      <c r="BG133" s="27">
        <f t="shared" si="309"/>
        <v>3.3987202841343489E-3</v>
      </c>
      <c r="BH133" s="27">
        <f t="shared" si="309"/>
        <v>-0.15982505212434717</v>
      </c>
      <c r="BI133" s="27">
        <f t="shared" si="310"/>
        <v>-0.15642633184021282</v>
      </c>
      <c r="BO133" t="str">
        <f t="shared" si="322"/>
        <v>52 Skilled metal, electrical and electronic trades</v>
      </c>
      <c r="BP133" s="27">
        <f t="shared" si="311"/>
        <v>0.45516944921885116</v>
      </c>
      <c r="BQ133" s="27">
        <f t="shared" si="311"/>
        <v>-0.86193229471652799</v>
      </c>
      <c r="BR133" s="27">
        <f t="shared" si="311"/>
        <v>-4.7964774737152993E-2</v>
      </c>
      <c r="BS133" s="27">
        <f t="shared" si="311"/>
        <v>-0.46607796225276488</v>
      </c>
      <c r="BT133" s="27">
        <f t="shared" si="312"/>
        <v>-0.51404273698991787</v>
      </c>
      <c r="BZ133" t="str">
        <f t="shared" si="323"/>
        <v>52 Skilled metal, electrical and electronic trades</v>
      </c>
      <c r="CA133" s="68">
        <f t="shared" si="313"/>
        <v>-0.11266135699555591</v>
      </c>
      <c r="CB133" s="68">
        <f t="shared" si="313"/>
        <v>-0.23071249217589718</v>
      </c>
      <c r="CC133" s="68">
        <f t="shared" si="313"/>
        <v>-0.33210418011389042</v>
      </c>
      <c r="CD133" s="68">
        <f t="shared" si="313"/>
        <v>-0.67826337669935799</v>
      </c>
      <c r="CE133" s="68">
        <f t="shared" si="314"/>
        <v>-1.0103675568132484</v>
      </c>
      <c r="CK133" t="str">
        <f t="shared" si="324"/>
        <v>52 Skilled metal, electrical and electronic trades</v>
      </c>
      <c r="CL133" s="68">
        <f t="shared" si="315"/>
        <v>-0.10665567035824464</v>
      </c>
      <c r="CM133" s="68">
        <f t="shared" si="315"/>
        <v>-0.2263522185316853</v>
      </c>
      <c r="CN133" s="68">
        <f t="shared" si="315"/>
        <v>-0.35525706871705165</v>
      </c>
      <c r="CO133" s="68">
        <f t="shared" si="315"/>
        <v>-0.21279518294319311</v>
      </c>
      <c r="CP133" s="68">
        <f t="shared" si="316"/>
        <v>-0.56805225166024476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-3.8685153974344667E-4</v>
      </c>
      <c r="C134" s="27">
        <f t="shared" si="299"/>
        <v>-1.6256466137853443E-3</v>
      </c>
      <c r="D134" s="27">
        <f t="shared" si="299"/>
        <v>1.4306480953594596E-3</v>
      </c>
      <c r="E134" s="27">
        <f t="shared" si="299"/>
        <v>3.7791433405172468E-4</v>
      </c>
      <c r="F134" s="27">
        <f t="shared" si="300"/>
        <v>1.8085624294111842E-3</v>
      </c>
      <c r="L134" t="str">
        <f t="shared" si="317"/>
        <v>53 Skilled construction and building trades</v>
      </c>
      <c r="M134" s="27">
        <f t="shared" si="301"/>
        <v>5.0321598980223883E-2</v>
      </c>
      <c r="N134" s="27">
        <f t="shared" si="301"/>
        <v>-4.4305395683018778E-2</v>
      </c>
      <c r="O134" s="27">
        <f t="shared" si="301"/>
        <v>4.4370267442970762E-2</v>
      </c>
      <c r="P134" s="27">
        <f t="shared" si="301"/>
        <v>7.0011942319084586E-2</v>
      </c>
      <c r="Q134" s="27">
        <f t="shared" si="302"/>
        <v>0.11438220976205535</v>
      </c>
      <c r="W134" t="str">
        <f t="shared" si="318"/>
        <v>53 Skilled construction and building trades</v>
      </c>
      <c r="X134" s="27">
        <f t="shared" si="303"/>
        <v>1.0497476103003556E-3</v>
      </c>
      <c r="Y134" s="27">
        <f t="shared" si="303"/>
        <v>-8.7013692262065401E-2</v>
      </c>
      <c r="Z134" s="27">
        <f t="shared" si="303"/>
        <v>9.0554953194338927E-2</v>
      </c>
      <c r="AA134" s="27">
        <f t="shared" si="303"/>
        <v>6.7134228759944625E-2</v>
      </c>
      <c r="AB134" s="27">
        <f t="shared" si="304"/>
        <v>0.15768918195428355</v>
      </c>
      <c r="AH134" t="str">
        <f t="shared" si="319"/>
        <v>53 Skilled construction and building trades</v>
      </c>
      <c r="AI134" s="27">
        <f t="shared" si="305"/>
        <v>6.2465397233246844E-2</v>
      </c>
      <c r="AJ134" s="27">
        <f t="shared" si="305"/>
        <v>-3.7503047487850938E-2</v>
      </c>
      <c r="AK134" s="27">
        <f t="shared" si="305"/>
        <v>5.3338007084990924E-2</v>
      </c>
      <c r="AL134" s="27">
        <f t="shared" si="305"/>
        <v>6.1328239520825556E-2</v>
      </c>
      <c r="AM134" s="27">
        <f t="shared" si="306"/>
        <v>0.11466624660581648</v>
      </c>
      <c r="AS134" t="str">
        <f t="shared" si="320"/>
        <v>53 Skilled construction and building trades</v>
      </c>
      <c r="AT134" s="27">
        <f t="shared" si="307"/>
        <v>8.0595105510518961E-2</v>
      </c>
      <c r="AU134" s="27">
        <f t="shared" si="307"/>
        <v>-7.0214649872918422E-2</v>
      </c>
      <c r="AV134" s="27">
        <f t="shared" si="307"/>
        <v>8.9520895438699011E-2</v>
      </c>
      <c r="AW134" s="27">
        <f t="shared" si="307"/>
        <v>4.4146528698065846E-2</v>
      </c>
      <c r="AX134" s="27">
        <f t="shared" si="308"/>
        <v>0.13366742413676486</v>
      </c>
      <c r="BD134" t="str">
        <f t="shared" si="321"/>
        <v>53 Skilled construction and building trades</v>
      </c>
      <c r="BE134" s="27">
        <f t="shared" si="309"/>
        <v>1.2220394463770528</v>
      </c>
      <c r="BF134" s="27">
        <f t="shared" si="309"/>
        <v>-0.92881395047774529</v>
      </c>
      <c r="BG134" s="27">
        <f t="shared" si="309"/>
        <v>0.16221691268292737</v>
      </c>
      <c r="BH134" s="27">
        <f t="shared" si="309"/>
        <v>-0.37246971217727776</v>
      </c>
      <c r="BI134" s="27">
        <f t="shared" si="310"/>
        <v>-0.21025279949435038</v>
      </c>
      <c r="BO134" t="str">
        <f t="shared" si="322"/>
        <v>53 Skilled construction and building trades</v>
      </c>
      <c r="BP134" s="27">
        <f t="shared" si="311"/>
        <v>1.5066518281696353</v>
      </c>
      <c r="BQ134" s="27">
        <f t="shared" si="311"/>
        <v>-1.1095498526251539</v>
      </c>
      <c r="BR134" s="27">
        <f t="shared" si="311"/>
        <v>0.59329235038977934</v>
      </c>
      <c r="BS134" s="27">
        <f t="shared" si="311"/>
        <v>-0.20877045110875869</v>
      </c>
      <c r="BT134" s="27">
        <f t="shared" si="312"/>
        <v>0.38452189928102065</v>
      </c>
      <c r="BZ134" t="str">
        <f t="shared" si="323"/>
        <v>53 Skilled construction and building trades</v>
      </c>
      <c r="CA134" s="68">
        <f t="shared" si="313"/>
        <v>0.22716662852693625</v>
      </c>
      <c r="CB134" s="68">
        <f t="shared" si="313"/>
        <v>-0.31401350197271283</v>
      </c>
      <c r="CC134" s="68">
        <f t="shared" si="313"/>
        <v>-0.22047632063910627</v>
      </c>
      <c r="CD134" s="68">
        <f t="shared" si="313"/>
        <v>-0.50212277668693051</v>
      </c>
      <c r="CE134" s="68">
        <f t="shared" si="314"/>
        <v>-0.72259909732603678</v>
      </c>
      <c r="CK134" t="str">
        <f t="shared" si="324"/>
        <v>53 Skilled construction and building trades</v>
      </c>
      <c r="CL134" s="68">
        <f t="shared" si="315"/>
        <v>0.21541412961340445</v>
      </c>
      <c r="CM134" s="68">
        <f t="shared" si="315"/>
        <v>-0.34822315368594237</v>
      </c>
      <c r="CN134" s="68">
        <f t="shared" si="315"/>
        <v>-0.69330819619014394</v>
      </c>
      <c r="CO134" s="68">
        <f t="shared" si="315"/>
        <v>-0.61583604818901283</v>
      </c>
      <c r="CP134" s="68">
        <f t="shared" si="316"/>
        <v>-1.3091442443791568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1.3049377304775595E-3</v>
      </c>
      <c r="C135" s="27">
        <f t="shared" si="299"/>
        <v>-1.6499102364067007E-3</v>
      </c>
      <c r="D135" s="27">
        <f t="shared" si="299"/>
        <v>5.8139731493197025E-3</v>
      </c>
      <c r="E135" s="27">
        <f t="shared" si="299"/>
        <v>9.6539367785076699E-3</v>
      </c>
      <c r="F135" s="27">
        <f t="shared" si="300"/>
        <v>1.5467909927827372E-2</v>
      </c>
      <c r="L135" t="str">
        <f t="shared" si="317"/>
        <v>54 Textiles, printing and other skilled trades</v>
      </c>
      <c r="M135" s="27">
        <f t="shared" si="301"/>
        <v>4.5430361670442704E-2</v>
      </c>
      <c r="N135" s="27">
        <f t="shared" si="301"/>
        <v>1.8131628724419729E-2</v>
      </c>
      <c r="O135" s="27">
        <f t="shared" si="301"/>
        <v>6.4894398229710853E-2</v>
      </c>
      <c r="P135" s="27">
        <f t="shared" si="301"/>
        <v>0.17798840874078675</v>
      </c>
      <c r="Q135" s="27">
        <f t="shared" si="302"/>
        <v>0.24288280697049761</v>
      </c>
      <c r="W135" t="str">
        <f t="shared" si="318"/>
        <v>54 Textiles, printing and other skilled trades</v>
      </c>
      <c r="X135" s="27">
        <f t="shared" si="303"/>
        <v>-5.4218670053876983E-2</v>
      </c>
      <c r="Y135" s="27">
        <f t="shared" si="303"/>
        <v>5.571109784960232E-2</v>
      </c>
      <c r="Z135" s="27">
        <f t="shared" si="303"/>
        <v>8.4121487068538503E-2</v>
      </c>
      <c r="AA135" s="27">
        <f t="shared" si="303"/>
        <v>0.17093387036085606</v>
      </c>
      <c r="AB135" s="27">
        <f t="shared" si="304"/>
        <v>0.25505535742939456</v>
      </c>
      <c r="AH135" t="str">
        <f t="shared" si="319"/>
        <v>54 Textiles, printing and other skilled trades</v>
      </c>
      <c r="AI135" s="27">
        <f t="shared" si="305"/>
        <v>-3.4526509402737465E-2</v>
      </c>
      <c r="AJ135" s="27">
        <f t="shared" si="305"/>
        <v>3.9599826197077526E-2</v>
      </c>
      <c r="AK135" s="27">
        <f t="shared" si="305"/>
        <v>1.3615811995448701E-2</v>
      </c>
      <c r="AL135" s="27">
        <f t="shared" si="305"/>
        <v>6.3626487868862602E-2</v>
      </c>
      <c r="AM135" s="27">
        <f t="shared" si="306"/>
        <v>7.7242299864311303E-2</v>
      </c>
      <c r="AS135" t="str">
        <f t="shared" si="320"/>
        <v>54 Textiles, printing and other skilled trades</v>
      </c>
      <c r="AT135" s="27">
        <f t="shared" si="307"/>
        <v>-3.9249616234782458E-2</v>
      </c>
      <c r="AU135" s="27">
        <f t="shared" si="307"/>
        <v>3.4962063755899608E-2</v>
      </c>
      <c r="AV135" s="27">
        <f t="shared" si="307"/>
        <v>1.7602459706818174E-2</v>
      </c>
      <c r="AW135" s="27">
        <f t="shared" si="307"/>
        <v>4.7966121017244789E-2</v>
      </c>
      <c r="AX135" s="27">
        <f t="shared" si="308"/>
        <v>6.5568580724062964E-2</v>
      </c>
      <c r="BD135" t="str">
        <f t="shared" si="321"/>
        <v>54 Textiles, printing and other skilled trades</v>
      </c>
      <c r="BE135" s="27">
        <f t="shared" si="309"/>
        <v>1.6625027807096959E-2</v>
      </c>
      <c r="BF135" s="27">
        <f t="shared" si="309"/>
        <v>-2.7732670001027193E-2</v>
      </c>
      <c r="BG135" s="27">
        <f t="shared" si="309"/>
        <v>0.11563965908632978</v>
      </c>
      <c r="BH135" s="27">
        <f t="shared" si="309"/>
        <v>2.6633240189922303E-2</v>
      </c>
      <c r="BI135" s="27">
        <f t="shared" si="310"/>
        <v>0.14227289927625208</v>
      </c>
      <c r="BO135" t="str">
        <f t="shared" si="322"/>
        <v>54 Textiles, printing and other skilled trades</v>
      </c>
      <c r="BP135" s="27">
        <f t="shared" si="311"/>
        <v>-0.17749958861698767</v>
      </c>
      <c r="BQ135" s="27">
        <f t="shared" si="311"/>
        <v>-6.7580891262228437E-2</v>
      </c>
      <c r="BR135" s="27">
        <f t="shared" si="311"/>
        <v>-1.3575293111603104E-2</v>
      </c>
      <c r="BS135" s="27">
        <f t="shared" si="311"/>
        <v>3.6920505298213779E-2</v>
      </c>
      <c r="BT135" s="27">
        <f t="shared" si="312"/>
        <v>2.3345212186610675E-2</v>
      </c>
      <c r="BZ135" t="str">
        <f t="shared" si="323"/>
        <v>54 Textiles, printing and other skilled trades</v>
      </c>
      <c r="CA135" s="68">
        <f t="shared" si="313"/>
        <v>-0.20392098440754447</v>
      </c>
      <c r="CB135" s="68">
        <f t="shared" si="313"/>
        <v>1.9702302080424339E-3</v>
      </c>
      <c r="CC135" s="68">
        <f t="shared" si="313"/>
        <v>-0.13148794817253884</v>
      </c>
      <c r="CD135" s="68">
        <f t="shared" si="313"/>
        <v>-0.39602198911148423</v>
      </c>
      <c r="CE135" s="68">
        <f t="shared" si="314"/>
        <v>-0.52750993728402307</v>
      </c>
      <c r="CK135" t="str">
        <f t="shared" si="324"/>
        <v>54 Textiles, printing and other skilled trades</v>
      </c>
      <c r="CL135" s="68">
        <f t="shared" si="315"/>
        <v>-0.24408744481818789</v>
      </c>
      <c r="CM135" s="68">
        <f t="shared" si="315"/>
        <v>6.2883530674128107E-2</v>
      </c>
      <c r="CN135" s="68">
        <f t="shared" si="315"/>
        <v>-0.40007602802527942</v>
      </c>
      <c r="CO135" s="68">
        <f t="shared" si="315"/>
        <v>-0.14265637180045782</v>
      </c>
      <c r="CP135" s="68">
        <f t="shared" si="316"/>
        <v>-0.54273239982573718</v>
      </c>
    </row>
    <row r="136" spans="1:94" x14ac:dyDescent="0.2">
      <c r="A136" t="str">
        <f t="shared" si="298"/>
        <v>61 Caring personal service occupations</v>
      </c>
      <c r="B136" s="27">
        <f t="shared" si="299"/>
        <v>5.0818055832484808E-3</v>
      </c>
      <c r="C136" s="27">
        <f t="shared" si="299"/>
        <v>1.6358937942429624E-4</v>
      </c>
      <c r="D136" s="27">
        <f t="shared" si="299"/>
        <v>6.9265043052939082E-3</v>
      </c>
      <c r="E136" s="27">
        <f t="shared" si="299"/>
        <v>1.969499770831332E-2</v>
      </c>
      <c r="F136" s="27">
        <f t="shared" si="300"/>
        <v>2.6621502013607228E-2</v>
      </c>
      <c r="L136" t="str">
        <f t="shared" si="317"/>
        <v>61 Caring personal service occupations</v>
      </c>
      <c r="M136" s="27">
        <f t="shared" si="301"/>
        <v>0.3344449728143376</v>
      </c>
      <c r="N136" s="27">
        <f t="shared" si="301"/>
        <v>3.4662453583971686E-2</v>
      </c>
      <c r="O136" s="27">
        <f t="shared" si="301"/>
        <v>0.45490433100914163</v>
      </c>
      <c r="P136" s="27">
        <f t="shared" si="301"/>
        <v>1.3977372664350149</v>
      </c>
      <c r="Q136" s="27">
        <f t="shared" si="302"/>
        <v>1.8526415974441566</v>
      </c>
      <c r="W136" t="str">
        <f t="shared" si="318"/>
        <v>61 Caring personal service occupations</v>
      </c>
      <c r="X136" s="27">
        <f t="shared" si="303"/>
        <v>3.0150432791154813E-2</v>
      </c>
      <c r="Y136" s="27">
        <f t="shared" si="303"/>
        <v>0.50782880605686387</v>
      </c>
      <c r="Z136" s="27">
        <f t="shared" si="303"/>
        <v>0.5572011614020056</v>
      </c>
      <c r="AA136" s="27">
        <f t="shared" si="303"/>
        <v>1.1946960389471575</v>
      </c>
      <c r="AB136" s="27">
        <f t="shared" si="304"/>
        <v>1.7518972003491631</v>
      </c>
      <c r="AH136" t="str">
        <f t="shared" si="319"/>
        <v>61 Caring personal service occupations</v>
      </c>
      <c r="AI136" s="27">
        <f t="shared" si="305"/>
        <v>-0.21545944233838554</v>
      </c>
      <c r="AJ136" s="27">
        <f t="shared" si="305"/>
        <v>0.43229259796590647</v>
      </c>
      <c r="AK136" s="27">
        <f t="shared" si="305"/>
        <v>7.74995414209112E-2</v>
      </c>
      <c r="AL136" s="27">
        <f t="shared" si="305"/>
        <v>0.349752570701654</v>
      </c>
      <c r="AM136" s="27">
        <f t="shared" si="306"/>
        <v>0.4272521121225652</v>
      </c>
      <c r="AS136" t="str">
        <f t="shared" si="320"/>
        <v>61 Caring personal service occupations</v>
      </c>
      <c r="AT136" s="27">
        <f t="shared" si="307"/>
        <v>-2.5692753350476938E-2</v>
      </c>
      <c r="AU136" s="27">
        <f t="shared" si="307"/>
        <v>0.2063723540663549</v>
      </c>
      <c r="AV136" s="27">
        <f t="shared" si="307"/>
        <v>5.8379384437949211E-2</v>
      </c>
      <c r="AW136" s="27">
        <f t="shared" si="307"/>
        <v>0.26317101342716054</v>
      </c>
      <c r="AX136" s="27">
        <f t="shared" si="308"/>
        <v>0.32155039786510975</v>
      </c>
      <c r="BD136" t="str">
        <f t="shared" si="321"/>
        <v>61 Caring personal service occupations</v>
      </c>
      <c r="BE136" s="27">
        <f t="shared" si="309"/>
        <v>1.3394718964320198</v>
      </c>
      <c r="BF136" s="27">
        <f t="shared" si="309"/>
        <v>-0.44138494384147364</v>
      </c>
      <c r="BG136" s="27">
        <f t="shared" si="309"/>
        <v>1.018146459630703</v>
      </c>
      <c r="BH136" s="27">
        <f t="shared" si="309"/>
        <v>0.9811387652808623</v>
      </c>
      <c r="BI136" s="27">
        <f t="shared" si="310"/>
        <v>1.9992852249115654</v>
      </c>
      <c r="BO136" t="str">
        <f t="shared" si="322"/>
        <v>61 Caring personal service occupations</v>
      </c>
      <c r="BP136" s="27">
        <f t="shared" si="311"/>
        <v>0.29697365560794253</v>
      </c>
      <c r="BQ136" s="27">
        <f t="shared" si="311"/>
        <v>-1.340573434139829</v>
      </c>
      <c r="BR136" s="27">
        <f t="shared" si="311"/>
        <v>0.34927647831332997</v>
      </c>
      <c r="BS136" s="27">
        <f t="shared" si="311"/>
        <v>-1.1613657225569245</v>
      </c>
      <c r="BT136" s="27">
        <f t="shared" si="312"/>
        <v>-0.81208924424359452</v>
      </c>
      <c r="BZ136" t="str">
        <f t="shared" si="323"/>
        <v>61 Caring personal service occupations</v>
      </c>
      <c r="CA136" s="68">
        <f t="shared" si="313"/>
        <v>-0.86090272166260173</v>
      </c>
      <c r="CB136" s="68">
        <f t="shared" si="313"/>
        <v>-0.2446179031757596</v>
      </c>
      <c r="CC136" s="68">
        <f t="shared" si="313"/>
        <v>-0.26284195189763915</v>
      </c>
      <c r="CD136" s="68">
        <f t="shared" si="313"/>
        <v>-0.16732088753700225</v>
      </c>
      <c r="CE136" s="68">
        <f t="shared" si="314"/>
        <v>-0.4301628394346414</v>
      </c>
      <c r="CK136" t="str">
        <f t="shared" si="324"/>
        <v>61 Caring personal service occupations</v>
      </c>
      <c r="CL136" s="68">
        <f t="shared" si="315"/>
        <v>-0.10918646555559935</v>
      </c>
      <c r="CM136" s="68">
        <f t="shared" si="315"/>
        <v>8.9549455436599423E-3</v>
      </c>
      <c r="CN136" s="68">
        <f t="shared" si="315"/>
        <v>-7.9393867093168646E-2</v>
      </c>
      <c r="CO136" s="68">
        <f t="shared" si="315"/>
        <v>-7.498277041260662E-2</v>
      </c>
      <c r="CP136" s="68">
        <f t="shared" si="316"/>
        <v>-0.15437663750577527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4.9281368039039491E-3</v>
      </c>
      <c r="C137" s="27">
        <f t="shared" si="299"/>
        <v>6.2453377946990532E-4</v>
      </c>
      <c r="D137" s="27">
        <f t="shared" si="299"/>
        <v>5.3659517335447691E-3</v>
      </c>
      <c r="E137" s="27">
        <f t="shared" si="299"/>
        <v>1.4458780550234161E-2</v>
      </c>
      <c r="F137" s="27">
        <f t="shared" si="300"/>
        <v>1.9824732283778929E-2</v>
      </c>
      <c r="L137" t="str">
        <f t="shared" si="317"/>
        <v>62 Leisure, travel and related personal service occupations</v>
      </c>
      <c r="M137" s="27">
        <f t="shared" si="301"/>
        <v>3.6900425138859494E-2</v>
      </c>
      <c r="N137" s="27">
        <f t="shared" si="301"/>
        <v>-2.9265149207119423E-4</v>
      </c>
      <c r="O137" s="27">
        <f t="shared" si="301"/>
        <v>5.2779392941805836E-2</v>
      </c>
      <c r="P137" s="27">
        <f t="shared" si="301"/>
        <v>0.20496085438005898</v>
      </c>
      <c r="Q137" s="27">
        <f t="shared" si="302"/>
        <v>0.25774024732186485</v>
      </c>
      <c r="W137" t="str">
        <f t="shared" si="318"/>
        <v>62 Leisure, travel and related personal service occupations</v>
      </c>
      <c r="X137" s="27">
        <f t="shared" si="303"/>
        <v>1.7467823273302097E-2</v>
      </c>
      <c r="Y137" s="27">
        <f t="shared" si="303"/>
        <v>3.5348093540723546E-2</v>
      </c>
      <c r="Z137" s="27">
        <f t="shared" si="303"/>
        <v>0.14417036560268115</v>
      </c>
      <c r="AA137" s="27">
        <f t="shared" si="303"/>
        <v>0.36321680797212741</v>
      </c>
      <c r="AB137" s="27">
        <f t="shared" si="304"/>
        <v>0.50738717357480856</v>
      </c>
      <c r="AH137" t="str">
        <f t="shared" si="319"/>
        <v>62 Leisure, travel and related personal service occupations</v>
      </c>
      <c r="AI137" s="27">
        <f t="shared" si="305"/>
        <v>-7.4070589728454372E-3</v>
      </c>
      <c r="AJ137" s="27">
        <f t="shared" si="305"/>
        <v>3.5806434331682291E-2</v>
      </c>
      <c r="AK137" s="27">
        <f t="shared" si="305"/>
        <v>6.1972935049779743E-2</v>
      </c>
      <c r="AL137" s="27">
        <f t="shared" si="305"/>
        <v>0.21038995464578236</v>
      </c>
      <c r="AM137" s="27">
        <f t="shared" si="306"/>
        <v>0.2723628896955621</v>
      </c>
      <c r="AS137" t="str">
        <f t="shared" si="320"/>
        <v>62 Leisure, travel and related personal service occupations</v>
      </c>
      <c r="AT137" s="27">
        <f t="shared" si="307"/>
        <v>-1.0621762624266895E-2</v>
      </c>
      <c r="AU137" s="27">
        <f t="shared" si="307"/>
        <v>5.5541642490338106E-2</v>
      </c>
      <c r="AV137" s="27">
        <f t="shared" si="307"/>
        <v>9.8591597444574686E-2</v>
      </c>
      <c r="AW137" s="27">
        <f t="shared" si="307"/>
        <v>0.27298947538286022</v>
      </c>
      <c r="AX137" s="27">
        <f t="shared" si="308"/>
        <v>0.37158107282743491</v>
      </c>
      <c r="BD137" t="str">
        <f t="shared" si="321"/>
        <v>62 Leisure, travel and related personal service occupations</v>
      </c>
      <c r="BE137" s="27">
        <f t="shared" si="309"/>
        <v>-0.22357392838945911</v>
      </c>
      <c r="BF137" s="27">
        <f t="shared" si="309"/>
        <v>-0.18797212137045882</v>
      </c>
      <c r="BG137" s="27">
        <f t="shared" si="309"/>
        <v>-3.7414166571937191E-2</v>
      </c>
      <c r="BH137" s="27">
        <f t="shared" si="309"/>
        <v>-0.1108689213794305</v>
      </c>
      <c r="BI137" s="27">
        <f t="shared" si="310"/>
        <v>-0.14828308795136769</v>
      </c>
      <c r="BO137" t="str">
        <f t="shared" si="322"/>
        <v>62 Leisure, travel and related personal service occupations</v>
      </c>
      <c r="BP137" s="27">
        <f t="shared" si="311"/>
        <v>-0.2295163897235617</v>
      </c>
      <c r="BQ137" s="27">
        <f t="shared" si="311"/>
        <v>-0.39449197350065557</v>
      </c>
      <c r="BR137" s="27">
        <f t="shared" si="311"/>
        <v>3.8334299588327347E-3</v>
      </c>
      <c r="BS137" s="27">
        <f t="shared" si="311"/>
        <v>-0.23193926972551648</v>
      </c>
      <c r="BT137" s="27">
        <f t="shared" si="312"/>
        <v>-0.22810583976668375</v>
      </c>
      <c r="BZ137" t="str">
        <f t="shared" si="323"/>
        <v>62 Leisure, travel and related personal service occupations</v>
      </c>
      <c r="CA137" s="68">
        <f t="shared" si="313"/>
        <v>-0.13019974227599129</v>
      </c>
      <c r="CB137" s="68">
        <f t="shared" si="313"/>
        <v>-0.18333484633967978</v>
      </c>
      <c r="CC137" s="68">
        <f t="shared" si="313"/>
        <v>-6.9852019291561263E-2</v>
      </c>
      <c r="CD137" s="68">
        <f t="shared" si="313"/>
        <v>-0.31699758557691893</v>
      </c>
      <c r="CE137" s="68">
        <f t="shared" si="314"/>
        <v>-0.38684960486848019</v>
      </c>
      <c r="CK137" t="str">
        <f t="shared" si="324"/>
        <v>62 Leisure, travel and related personal service occupations</v>
      </c>
      <c r="CL137" s="68">
        <f t="shared" si="315"/>
        <v>-0.18655354190267015</v>
      </c>
      <c r="CM137" s="68">
        <f t="shared" si="315"/>
        <v>-6.1788734799839151E-4</v>
      </c>
      <c r="CN137" s="68">
        <f t="shared" si="315"/>
        <v>-0.19781690234968197</v>
      </c>
      <c r="CO137" s="68">
        <f t="shared" si="315"/>
        <v>-0.10992258631977622</v>
      </c>
      <c r="CP137" s="68">
        <f t="shared" si="316"/>
        <v>-0.30773948866945822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4.3856168347595256E-4</v>
      </c>
      <c r="C138" s="27">
        <f t="shared" si="299"/>
        <v>-2.3415373005686161E-4</v>
      </c>
      <c r="D138" s="27">
        <f t="shared" si="299"/>
        <v>5.0160799523759193E-4</v>
      </c>
      <c r="E138" s="27">
        <f t="shared" si="299"/>
        <v>8.7284853028253302E-4</v>
      </c>
      <c r="F138" s="27">
        <f t="shared" si="300"/>
        <v>1.3744565255201248E-3</v>
      </c>
      <c r="L138" t="str">
        <f t="shared" si="317"/>
        <v>63 Community and civil enforcement occupations</v>
      </c>
      <c r="M138" s="27">
        <f t="shared" si="301"/>
        <v>1.8998787726449435E-3</v>
      </c>
      <c r="N138" s="27">
        <f t="shared" si="301"/>
        <v>5.3563727758901628E-4</v>
      </c>
      <c r="O138" s="27">
        <f t="shared" si="301"/>
        <v>2.2302576536600473E-3</v>
      </c>
      <c r="P138" s="27">
        <f t="shared" si="301"/>
        <v>1.0201931761143326E-2</v>
      </c>
      <c r="Q138" s="27">
        <f t="shared" si="302"/>
        <v>1.2432189414803374E-2</v>
      </c>
      <c r="W138" t="str">
        <f t="shared" si="318"/>
        <v>63 Community and civil enforcement occupations</v>
      </c>
      <c r="X138" s="27">
        <f t="shared" si="303"/>
        <v>-4.2644583332837951E-3</v>
      </c>
      <c r="Y138" s="27">
        <f t="shared" si="303"/>
        <v>8.6597975505782535E-3</v>
      </c>
      <c r="Z138" s="27">
        <f t="shared" si="303"/>
        <v>7.6438960424089417E-3</v>
      </c>
      <c r="AA138" s="27">
        <f t="shared" si="303"/>
        <v>1.858334805145144E-2</v>
      </c>
      <c r="AB138" s="27">
        <f t="shared" si="304"/>
        <v>2.6227244093860382E-2</v>
      </c>
      <c r="AH138" t="str">
        <f t="shared" si="319"/>
        <v>63 Community and civil enforcement occupations</v>
      </c>
      <c r="AI138" s="27">
        <f t="shared" si="305"/>
        <v>-2.2385454323175635E-3</v>
      </c>
      <c r="AJ138" s="27">
        <f t="shared" si="305"/>
        <v>4.2765431605955931E-3</v>
      </c>
      <c r="AK138" s="27">
        <f t="shared" si="305"/>
        <v>-7.9514744323272088E-4</v>
      </c>
      <c r="AL138" s="27">
        <f t="shared" si="305"/>
        <v>5.041868976769507E-3</v>
      </c>
      <c r="AM138" s="27">
        <f t="shared" si="306"/>
        <v>4.2467215335367861E-3</v>
      </c>
      <c r="AS138" t="str">
        <f t="shared" si="320"/>
        <v>63 Community and civil enforcement occupations</v>
      </c>
      <c r="AT138" s="27">
        <f t="shared" si="307"/>
        <v>-2.8053847596035547E-3</v>
      </c>
      <c r="AU138" s="27">
        <f t="shared" si="307"/>
        <v>4.0818282416295454E-3</v>
      </c>
      <c r="AV138" s="27">
        <f t="shared" si="307"/>
        <v>-2.6431518544078984E-3</v>
      </c>
      <c r="AW138" s="27">
        <f t="shared" si="307"/>
        <v>1.9730992297770644E-3</v>
      </c>
      <c r="AX138" s="27">
        <f t="shared" si="308"/>
        <v>-6.7005262463083401E-4</v>
      </c>
      <c r="BD138" t="str">
        <f t="shared" si="321"/>
        <v>63 Community and civil enforcement occupations</v>
      </c>
      <c r="BE138" s="27">
        <f t="shared" si="309"/>
        <v>-1.3690145148470972E-2</v>
      </c>
      <c r="BF138" s="27">
        <f t="shared" si="309"/>
        <v>1.5430813613129181E-2</v>
      </c>
      <c r="BG138" s="27">
        <f t="shared" si="309"/>
        <v>-1.6119438582356656E-2</v>
      </c>
      <c r="BH138" s="27">
        <f t="shared" si="309"/>
        <v>5.2197780741863042E-3</v>
      </c>
      <c r="BI138" s="27">
        <f t="shared" si="310"/>
        <v>-1.0899660508170352E-2</v>
      </c>
      <c r="BO138" t="str">
        <f t="shared" si="322"/>
        <v>63 Community and civil enforcement occupations</v>
      </c>
      <c r="BP138" s="27">
        <f t="shared" si="311"/>
        <v>-8.2844271037510603E-3</v>
      </c>
      <c r="BQ138" s="27">
        <f t="shared" si="311"/>
        <v>1.2551149133017248E-2</v>
      </c>
      <c r="BR138" s="27">
        <f t="shared" si="311"/>
        <v>-1.4762724021038925E-2</v>
      </c>
      <c r="BS138" s="27">
        <f t="shared" si="311"/>
        <v>2.9718592185902504E-3</v>
      </c>
      <c r="BT138" s="27">
        <f t="shared" si="312"/>
        <v>-1.1790864802448675E-2</v>
      </c>
      <c r="BZ138" t="str">
        <f t="shared" si="323"/>
        <v>63 Community and civil enforcement occupations</v>
      </c>
      <c r="CA138" s="68">
        <f t="shared" si="313"/>
        <v>-9.2641168948242869E-3</v>
      </c>
      <c r="CB138" s="68">
        <f t="shared" si="313"/>
        <v>1.2188646821117588E-2</v>
      </c>
      <c r="CC138" s="68">
        <f t="shared" si="313"/>
        <v>-1.5936783366166815E-2</v>
      </c>
      <c r="CD138" s="68">
        <f t="shared" si="313"/>
        <v>-1.132489027250979E-2</v>
      </c>
      <c r="CE138" s="68">
        <f t="shared" si="314"/>
        <v>-2.7261673638676605E-2</v>
      </c>
      <c r="CK138" t="str">
        <f t="shared" si="324"/>
        <v>63 Community and civil enforcement occupations</v>
      </c>
      <c r="CL138" s="68">
        <f t="shared" si="315"/>
        <v>-1.2694530170470376E-2</v>
      </c>
      <c r="CM138" s="68">
        <f t="shared" si="315"/>
        <v>1.0937960984747912E-2</v>
      </c>
      <c r="CN138" s="68">
        <f t="shared" si="315"/>
        <v>-1.9676228488283258E-2</v>
      </c>
      <c r="CO138" s="68">
        <f t="shared" si="315"/>
        <v>-5.5796759789592948E-3</v>
      </c>
      <c r="CP138" s="68">
        <f t="shared" si="316"/>
        <v>-2.5255904467242553E-2</v>
      </c>
    </row>
    <row r="139" spans="1:94" x14ac:dyDescent="0.2">
      <c r="A139" t="str">
        <f t="shared" si="298"/>
        <v>71 Sales occupations</v>
      </c>
      <c r="B139" s="27">
        <f t="shared" si="299"/>
        <v>9.8056824332123441E-3</v>
      </c>
      <c r="C139" s="27">
        <f t="shared" si="299"/>
        <v>-5.8466632291580486E-3</v>
      </c>
      <c r="D139" s="27">
        <f t="shared" si="299"/>
        <v>8.2859861593743075E-3</v>
      </c>
      <c r="E139" s="27">
        <f t="shared" si="299"/>
        <v>2.4386713173473518E-2</v>
      </c>
      <c r="F139" s="27">
        <f t="shared" si="300"/>
        <v>3.2672699332847825E-2</v>
      </c>
      <c r="L139" t="str">
        <f t="shared" si="317"/>
        <v>71 Sales occupations</v>
      </c>
      <c r="M139" s="27">
        <f t="shared" si="301"/>
        <v>0.16378064339162302</v>
      </c>
      <c r="N139" s="27">
        <f t="shared" si="301"/>
        <v>-8.5552718846768627E-3</v>
      </c>
      <c r="O139" s="27">
        <f t="shared" si="301"/>
        <v>0.20247918566381007</v>
      </c>
      <c r="P139" s="27">
        <f t="shared" si="301"/>
        <v>0.63453891211254221</v>
      </c>
      <c r="Q139" s="27">
        <f t="shared" si="302"/>
        <v>0.83701809777635228</v>
      </c>
      <c r="W139" t="str">
        <f t="shared" si="318"/>
        <v>71 Sales occupations</v>
      </c>
      <c r="X139" s="27">
        <f t="shared" si="303"/>
        <v>-9.289905142183752E-2</v>
      </c>
      <c r="Y139" s="27">
        <f t="shared" si="303"/>
        <v>0.3215109711165951</v>
      </c>
      <c r="Z139" s="27">
        <f t="shared" si="303"/>
        <v>0.20934770218400756</v>
      </c>
      <c r="AA139" s="27">
        <f t="shared" si="303"/>
        <v>0.8805481590766</v>
      </c>
      <c r="AB139" s="27">
        <f t="shared" si="304"/>
        <v>1.0898958612606076</v>
      </c>
      <c r="AH139" t="str">
        <f t="shared" si="319"/>
        <v>71 Sales occupations</v>
      </c>
      <c r="AI139" s="27">
        <f t="shared" si="305"/>
        <v>-5.9802332657573509E-2</v>
      </c>
      <c r="AJ139" s="27">
        <f t="shared" si="305"/>
        <v>0.12668777106322049</v>
      </c>
      <c r="AK139" s="27">
        <f t="shared" si="305"/>
        <v>1.1182993394637353E-2</v>
      </c>
      <c r="AL139" s="27">
        <f t="shared" si="305"/>
        <v>0.24605744719137945</v>
      </c>
      <c r="AM139" s="27">
        <f t="shared" si="306"/>
        <v>0.25724044058601681</v>
      </c>
      <c r="AS139" t="str">
        <f t="shared" si="320"/>
        <v>71 Sales occupations</v>
      </c>
      <c r="AT139" s="27">
        <f t="shared" si="307"/>
        <v>-6.8836175305875713E-2</v>
      </c>
      <c r="AU139" s="27">
        <f t="shared" si="307"/>
        <v>7.4071452195162424E-2</v>
      </c>
      <c r="AV139" s="27">
        <f t="shared" si="307"/>
        <v>-1.2371645692366595E-2</v>
      </c>
      <c r="AW139" s="27">
        <f t="shared" si="307"/>
        <v>0.16712571166701751</v>
      </c>
      <c r="AX139" s="27">
        <f t="shared" si="308"/>
        <v>0.15475406597465091</v>
      </c>
      <c r="BD139" t="str">
        <f t="shared" si="321"/>
        <v>71 Sales occupations</v>
      </c>
      <c r="BE139" s="27">
        <f t="shared" si="309"/>
        <v>0.15172537398359243</v>
      </c>
      <c r="BF139" s="27">
        <f t="shared" si="309"/>
        <v>-5.1451178925985275E-3</v>
      </c>
      <c r="BG139" s="27">
        <f t="shared" si="309"/>
        <v>-8.5247520960168188E-2</v>
      </c>
      <c r="BH139" s="27">
        <f t="shared" si="309"/>
        <v>4.8925325547012122E-2</v>
      </c>
      <c r="BI139" s="27">
        <f t="shared" si="310"/>
        <v>-3.6322195413156066E-2</v>
      </c>
      <c r="BO139" t="str">
        <f t="shared" si="322"/>
        <v>71 Sales occupations</v>
      </c>
      <c r="BP139" s="27">
        <f t="shared" si="311"/>
        <v>-0.26313918157492466</v>
      </c>
      <c r="BQ139" s="27">
        <f t="shared" si="311"/>
        <v>-0.66372408240290159</v>
      </c>
      <c r="BR139" s="27">
        <f t="shared" si="311"/>
        <v>-0.23106307199924636</v>
      </c>
      <c r="BS139" s="27">
        <f t="shared" si="311"/>
        <v>-0.80367773532632425</v>
      </c>
      <c r="BT139" s="27">
        <f t="shared" si="312"/>
        <v>-1.0347408073255706</v>
      </c>
      <c r="BZ139" t="str">
        <f t="shared" si="323"/>
        <v>71 Sales occupations</v>
      </c>
      <c r="CA139" s="68">
        <f t="shared" si="313"/>
        <v>-0.35340904868591894</v>
      </c>
      <c r="CB139" s="68">
        <f t="shared" si="313"/>
        <v>-0.30091519798323985</v>
      </c>
      <c r="CC139" s="68">
        <f t="shared" si="313"/>
        <v>-0.72437430284959037</v>
      </c>
      <c r="CD139" s="68">
        <f t="shared" si="313"/>
        <v>-1.424043318367787</v>
      </c>
      <c r="CE139" s="68">
        <f t="shared" si="314"/>
        <v>-2.1484176212173773</v>
      </c>
      <c r="CK139" t="str">
        <f t="shared" si="324"/>
        <v>71 Sales occupations</v>
      </c>
      <c r="CL139" s="68">
        <f t="shared" si="315"/>
        <v>-0.61111868589082841</v>
      </c>
      <c r="CM139" s="68">
        <f t="shared" si="315"/>
        <v>5.1612830929441689E-2</v>
      </c>
      <c r="CN139" s="68">
        <f t="shared" si="315"/>
        <v>-0.90920902078462973</v>
      </c>
      <c r="CO139" s="68">
        <f t="shared" si="315"/>
        <v>-0.50539810312493805</v>
      </c>
      <c r="CP139" s="68">
        <f t="shared" si="316"/>
        <v>-1.4146071239095677</v>
      </c>
    </row>
    <row r="140" spans="1:94" x14ac:dyDescent="0.2">
      <c r="A140" t="str">
        <f t="shared" si="298"/>
        <v>72 Customer service occupations</v>
      </c>
      <c r="B140" s="27">
        <f t="shared" si="299"/>
        <v>5.7221948161561079E-3</v>
      </c>
      <c r="C140" s="27">
        <f t="shared" si="299"/>
        <v>1.0134468284878108E-3</v>
      </c>
      <c r="D140" s="27">
        <f t="shared" si="299"/>
        <v>1.9180199949871878E-2</v>
      </c>
      <c r="E140" s="27">
        <f t="shared" si="299"/>
        <v>3.7710699785474748E-2</v>
      </c>
      <c r="F140" s="27">
        <f t="shared" si="300"/>
        <v>5.6890899735346626E-2</v>
      </c>
      <c r="L140" t="str">
        <f t="shared" si="317"/>
        <v>72 Customer service occupations</v>
      </c>
      <c r="M140" s="27">
        <f t="shared" si="301"/>
        <v>7.8429265404673099E-2</v>
      </c>
      <c r="N140" s="27">
        <f t="shared" si="301"/>
        <v>1.2851568944660829E-2</v>
      </c>
      <c r="O140" s="27">
        <f t="shared" si="301"/>
        <v>0.16921909763897691</v>
      </c>
      <c r="P140" s="27">
        <f t="shared" si="301"/>
        <v>0.33340162368730081</v>
      </c>
      <c r="Q140" s="27">
        <f t="shared" si="302"/>
        <v>0.50262072132627766</v>
      </c>
      <c r="W140" t="str">
        <f t="shared" si="318"/>
        <v>72 Customer service occupations</v>
      </c>
      <c r="X140" s="27">
        <f t="shared" si="303"/>
        <v>4.5496224413007491E-2</v>
      </c>
      <c r="Y140" s="27">
        <f t="shared" si="303"/>
        <v>0.16987949152826987</v>
      </c>
      <c r="Z140" s="27">
        <f t="shared" si="303"/>
        <v>0.41493464755258924</v>
      </c>
      <c r="AA140" s="27">
        <f t="shared" si="303"/>
        <v>0.58475786231887739</v>
      </c>
      <c r="AB140" s="27">
        <f t="shared" si="304"/>
        <v>0.99969250987146663</v>
      </c>
      <c r="AH140" t="str">
        <f t="shared" si="319"/>
        <v>72 Customer service occupations</v>
      </c>
      <c r="AI140" s="27">
        <f t="shared" si="305"/>
        <v>1.4361160881821794E-2</v>
      </c>
      <c r="AJ140" s="27">
        <f t="shared" si="305"/>
        <v>6.3880438867983891E-2</v>
      </c>
      <c r="AK140" s="27">
        <f t="shared" si="305"/>
        <v>0.12568184809232336</v>
      </c>
      <c r="AL140" s="27">
        <f t="shared" si="305"/>
        <v>0.18400661175746402</v>
      </c>
      <c r="AM140" s="27">
        <f t="shared" si="306"/>
        <v>0.30968845984978738</v>
      </c>
      <c r="AS140" t="str">
        <f t="shared" si="320"/>
        <v>72 Customer service occupations</v>
      </c>
      <c r="AT140" s="27">
        <f t="shared" si="307"/>
        <v>-1.0113833218952872E-2</v>
      </c>
      <c r="AU140" s="27">
        <f t="shared" si="307"/>
        <v>4.1374038011501135E-2</v>
      </c>
      <c r="AV140" s="27">
        <f t="shared" si="307"/>
        <v>0.1723672317407125</v>
      </c>
      <c r="AW140" s="27">
        <f t="shared" si="307"/>
        <v>0.15118033892521909</v>
      </c>
      <c r="AX140" s="27">
        <f t="shared" si="308"/>
        <v>0.32354757066593159</v>
      </c>
      <c r="BD140" t="str">
        <f t="shared" si="321"/>
        <v>72 Customer service occupations</v>
      </c>
      <c r="BE140" s="27">
        <f t="shared" si="309"/>
        <v>0.19889506109288324</v>
      </c>
      <c r="BF140" s="27">
        <f t="shared" si="309"/>
        <v>-1.7446423085849538E-3</v>
      </c>
      <c r="BG140" s="27">
        <f t="shared" si="309"/>
        <v>0.47141193522770997</v>
      </c>
      <c r="BH140" s="27">
        <f t="shared" si="309"/>
        <v>0.29399733259617</v>
      </c>
      <c r="BI140" s="27">
        <f t="shared" si="310"/>
        <v>0.76540926782387997</v>
      </c>
      <c r="BO140" t="str">
        <f t="shared" si="322"/>
        <v>72 Customer service occupations</v>
      </c>
      <c r="BP140" s="27">
        <f t="shared" si="311"/>
        <v>0.21331629482133918</v>
      </c>
      <c r="BQ140" s="27">
        <f t="shared" si="311"/>
        <v>-0.1992335905775513</v>
      </c>
      <c r="BR140" s="27">
        <f t="shared" si="311"/>
        <v>0.47017100837190928</v>
      </c>
      <c r="BS140" s="27">
        <f t="shared" si="311"/>
        <v>-3.2812122183211168E-2</v>
      </c>
      <c r="BT140" s="27">
        <f t="shared" si="312"/>
        <v>0.43735888618869811</v>
      </c>
      <c r="BZ140" t="str">
        <f t="shared" si="323"/>
        <v>72 Customer service occupations</v>
      </c>
      <c r="CA140" s="68">
        <f t="shared" si="313"/>
        <v>-3.373229684265322E-2</v>
      </c>
      <c r="CB140" s="68">
        <f t="shared" si="313"/>
        <v>-1.9491118513681127E-2</v>
      </c>
      <c r="CC140" s="68">
        <f t="shared" si="313"/>
        <v>5.7244708797816846E-2</v>
      </c>
      <c r="CD140" s="68">
        <f t="shared" si="313"/>
        <v>-0.13154082154544167</v>
      </c>
      <c r="CE140" s="68">
        <f t="shared" si="314"/>
        <v>-7.4296112747624821E-2</v>
      </c>
      <c r="CK140" t="str">
        <f t="shared" si="324"/>
        <v>72 Customer service occupations</v>
      </c>
      <c r="CL140" s="68">
        <f t="shared" si="315"/>
        <v>1.2788678148331845E-2</v>
      </c>
      <c r="CM140" s="68">
        <f t="shared" si="315"/>
        <v>6.7079947864912726E-2</v>
      </c>
      <c r="CN140" s="68">
        <f t="shared" si="315"/>
        <v>1.9616293275734609E-2</v>
      </c>
      <c r="CO140" s="68">
        <f t="shared" si="315"/>
        <v>-1.0703942448982207E-2</v>
      </c>
      <c r="CP140" s="68">
        <f t="shared" si="316"/>
        <v>8.9123508267524021E-3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6.8595802558344444E-3</v>
      </c>
      <c r="C141" s="27">
        <f t="shared" si="299"/>
        <v>-3.0275197800697998E-3</v>
      </c>
      <c r="D141" s="27">
        <f t="shared" si="299"/>
        <v>1.379938889448945E-2</v>
      </c>
      <c r="E141" s="27">
        <f t="shared" si="299"/>
        <v>4.2240539996114879E-2</v>
      </c>
      <c r="F141" s="27">
        <f t="shared" si="300"/>
        <v>5.6039928890604329E-2</v>
      </c>
      <c r="L141" t="str">
        <f t="shared" si="317"/>
        <v>81 Process, plant and machine operatives</v>
      </c>
      <c r="M141" s="27">
        <f t="shared" si="301"/>
        <v>8.0025476081618141E-2</v>
      </c>
      <c r="N141" s="27">
        <f t="shared" si="301"/>
        <v>-2.6247118130656055E-2</v>
      </c>
      <c r="O141" s="27">
        <f t="shared" si="301"/>
        <v>0.16162779709455766</v>
      </c>
      <c r="P141" s="27">
        <f t="shared" si="301"/>
        <v>0.35319636405918253</v>
      </c>
      <c r="Q141" s="27">
        <f t="shared" si="302"/>
        <v>0.51482416115374019</v>
      </c>
      <c r="W141" t="str">
        <f t="shared" si="318"/>
        <v>81 Process, plant and machine operatives</v>
      </c>
      <c r="X141" s="27">
        <f t="shared" si="303"/>
        <v>9.4127425126247499E-3</v>
      </c>
      <c r="Y141" s="27">
        <f t="shared" si="303"/>
        <v>-1.1345965826768889E-2</v>
      </c>
      <c r="Z141" s="27">
        <f t="shared" si="303"/>
        <v>0.28793359004983193</v>
      </c>
      <c r="AA141" s="27">
        <f t="shared" si="303"/>
        <v>0.51431570659795744</v>
      </c>
      <c r="AB141" s="27">
        <f t="shared" si="304"/>
        <v>0.80224929664778943</v>
      </c>
      <c r="AH141" t="str">
        <f t="shared" si="319"/>
        <v>81 Process, plant and machine operatives</v>
      </c>
      <c r="AI141" s="27">
        <f t="shared" si="305"/>
        <v>4.4416383119327274E-3</v>
      </c>
      <c r="AJ141" s="27">
        <f t="shared" si="305"/>
        <v>-8.5678023399846648E-3</v>
      </c>
      <c r="AK141" s="27">
        <f t="shared" si="305"/>
        <v>0.10357992653832285</v>
      </c>
      <c r="AL141" s="27">
        <f t="shared" si="305"/>
        <v>0.12351698251000093</v>
      </c>
      <c r="AM141" s="27">
        <f t="shared" si="306"/>
        <v>0.22709690904832378</v>
      </c>
      <c r="AS141" t="str">
        <f t="shared" si="320"/>
        <v>81 Process, plant and machine operatives</v>
      </c>
      <c r="AT141" s="27">
        <f t="shared" si="307"/>
        <v>-2.9066252824940852E-2</v>
      </c>
      <c r="AU141" s="27">
        <f t="shared" si="307"/>
        <v>-3.1433798071942576E-2</v>
      </c>
      <c r="AV141" s="27">
        <f t="shared" si="307"/>
        <v>0.20371443262254002</v>
      </c>
      <c r="AW141" s="27">
        <f t="shared" si="307"/>
        <v>0.23086703654815777</v>
      </c>
      <c r="AX141" s="27">
        <f t="shared" si="308"/>
        <v>0.43458146917069779</v>
      </c>
      <c r="BD141" t="str">
        <f t="shared" si="321"/>
        <v>81 Process, plant and machine operatives</v>
      </c>
      <c r="BE141" s="27">
        <f t="shared" si="309"/>
        <v>0.43393256175938788</v>
      </c>
      <c r="BF141" s="27">
        <f t="shared" si="309"/>
        <v>-0.43115412282139465</v>
      </c>
      <c r="BG141" s="27">
        <f t="shared" si="309"/>
        <v>1.1688276176505425</v>
      </c>
      <c r="BH141" s="27">
        <f t="shared" si="309"/>
        <v>0.72868806568239819</v>
      </c>
      <c r="BI141" s="27">
        <f t="shared" si="310"/>
        <v>1.8975156833329407</v>
      </c>
      <c r="BO141" t="str">
        <f t="shared" si="322"/>
        <v>81 Process, plant and machine operatives</v>
      </c>
      <c r="BP141" s="27">
        <f t="shared" si="311"/>
        <v>0.49716855939051374</v>
      </c>
      <c r="BQ141" s="27">
        <f t="shared" si="311"/>
        <v>-0.85927016547197566</v>
      </c>
      <c r="BR141" s="27">
        <f t="shared" si="311"/>
        <v>1.5147252924060619</v>
      </c>
      <c r="BS141" s="27">
        <f t="shared" si="311"/>
        <v>2.6366356377944378E-2</v>
      </c>
      <c r="BT141" s="27">
        <f t="shared" si="312"/>
        <v>1.5410916487840063</v>
      </c>
      <c r="BZ141" t="str">
        <f t="shared" si="323"/>
        <v>81 Process, plant and machine operatives</v>
      </c>
      <c r="CA141" s="68">
        <f t="shared" si="313"/>
        <v>-0.20290902765713481</v>
      </c>
      <c r="CB141" s="68">
        <f t="shared" si="313"/>
        <v>-0.45537377110852262</v>
      </c>
      <c r="CC141" s="68">
        <f t="shared" si="313"/>
        <v>0.20153330821325444</v>
      </c>
      <c r="CD141" s="68">
        <f t="shared" si="313"/>
        <v>-1.6531045723377995</v>
      </c>
      <c r="CE141" s="68">
        <f t="shared" si="314"/>
        <v>-1.4515712641245451</v>
      </c>
      <c r="CK141" t="str">
        <f t="shared" si="324"/>
        <v>81 Process, plant and machine operatives</v>
      </c>
      <c r="CL141" s="68">
        <f t="shared" si="315"/>
        <v>-0.7251609762794633</v>
      </c>
      <c r="CM141" s="68">
        <f t="shared" si="315"/>
        <v>-0.19831894143375783</v>
      </c>
      <c r="CN141" s="68">
        <f t="shared" si="315"/>
        <v>-1.0104856360692516</v>
      </c>
      <c r="CO141" s="68">
        <f t="shared" si="315"/>
        <v>-0.54424893853461653</v>
      </c>
      <c r="CP141" s="68">
        <f t="shared" si="316"/>
        <v>-1.5547345746038679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1.2872022221144176E-2</v>
      </c>
      <c r="C142" s="27">
        <f t="shared" si="299"/>
        <v>-8.7217233437935082E-3</v>
      </c>
      <c r="D142" s="27">
        <f t="shared" si="299"/>
        <v>1.8569147097852678E-2</v>
      </c>
      <c r="E142" s="27">
        <f t="shared" si="299"/>
        <v>3.6149411979656099E-2</v>
      </c>
      <c r="F142" s="27">
        <f t="shared" si="300"/>
        <v>5.4718559077508777E-2</v>
      </c>
      <c r="L142" t="str">
        <f t="shared" si="317"/>
        <v>82 Transport and mobile machine drivers and operatives</v>
      </c>
      <c r="M142" s="27">
        <f t="shared" si="301"/>
        <v>6.7194503723639248E-2</v>
      </c>
      <c r="N142" s="27">
        <f t="shared" si="301"/>
        <v>-4.3861858389208114E-2</v>
      </c>
      <c r="O142" s="27">
        <f t="shared" si="301"/>
        <v>9.8324988270104385E-2</v>
      </c>
      <c r="P142" s="27">
        <f t="shared" si="301"/>
        <v>0.2174802894539995</v>
      </c>
      <c r="Q142" s="27">
        <f t="shared" si="302"/>
        <v>0.31580527772410388</v>
      </c>
      <c r="W142" t="str">
        <f t="shared" si="318"/>
        <v>82 Transport and mobile machine drivers and operatives</v>
      </c>
      <c r="X142" s="27">
        <f t="shared" si="303"/>
        <v>8.8256686426662734E-2</v>
      </c>
      <c r="Y142" s="27">
        <f t="shared" si="303"/>
        <v>-2.2001910377119627E-2</v>
      </c>
      <c r="Z142" s="27">
        <f t="shared" si="303"/>
        <v>0.19211150565472146</v>
      </c>
      <c r="AA142" s="27">
        <f t="shared" si="303"/>
        <v>0.41298289472826</v>
      </c>
      <c r="AB142" s="27">
        <f t="shared" si="304"/>
        <v>0.60509440038298146</v>
      </c>
      <c r="AH142" t="str">
        <f t="shared" si="319"/>
        <v>82 Transport and mobile machine drivers and operatives</v>
      </c>
      <c r="AI142" s="27">
        <f t="shared" si="305"/>
        <v>3.1144079764993782E-2</v>
      </c>
      <c r="AJ142" s="27">
        <f t="shared" si="305"/>
        <v>-1.9990834098276233E-2</v>
      </c>
      <c r="AK142" s="27">
        <f t="shared" si="305"/>
        <v>7.7497232094752233E-2</v>
      </c>
      <c r="AL142" s="27">
        <f t="shared" si="305"/>
        <v>0.10321259546378092</v>
      </c>
      <c r="AM142" s="27">
        <f t="shared" si="306"/>
        <v>0.18070982755853315</v>
      </c>
      <c r="AS142" t="str">
        <f t="shared" si="320"/>
        <v>82 Transport and mobile machine drivers and operatives</v>
      </c>
      <c r="AT142" s="27">
        <f t="shared" si="307"/>
        <v>2.5185988770835888E-2</v>
      </c>
      <c r="AU142" s="27">
        <f t="shared" si="307"/>
        <v>-3.46087152235659E-2</v>
      </c>
      <c r="AV142" s="27">
        <f t="shared" si="307"/>
        <v>0.11000266486695015</v>
      </c>
      <c r="AW142" s="27">
        <f t="shared" si="307"/>
        <v>0.14383351963013424</v>
      </c>
      <c r="AX142" s="27">
        <f t="shared" si="308"/>
        <v>0.25383618449708439</v>
      </c>
      <c r="BD142" t="str">
        <f t="shared" si="321"/>
        <v>82 Transport and mobile machine drivers and operatives</v>
      </c>
      <c r="BE142" s="27">
        <f t="shared" si="309"/>
        <v>0.47879167767632103</v>
      </c>
      <c r="BF142" s="27">
        <f t="shared" si="309"/>
        <v>-0.28546445339302506</v>
      </c>
      <c r="BG142" s="27">
        <f t="shared" si="309"/>
        <v>0.5532841240794597</v>
      </c>
      <c r="BH142" s="27">
        <f t="shared" si="309"/>
        <v>0.5488011968054054</v>
      </c>
      <c r="BI142" s="27">
        <f t="shared" si="310"/>
        <v>1.1020853208848651</v>
      </c>
      <c r="BO142" t="str">
        <f t="shared" si="322"/>
        <v>82 Transport and mobile machine drivers and operatives</v>
      </c>
      <c r="BP142" s="27">
        <f t="shared" si="311"/>
        <v>0.7007518478156638</v>
      </c>
      <c r="BQ142" s="27">
        <f t="shared" si="311"/>
        <v>-0.78438407082554473</v>
      </c>
      <c r="BR142" s="27">
        <f t="shared" si="311"/>
        <v>0.94285576609620669</v>
      </c>
      <c r="BS142" s="27">
        <f t="shared" si="311"/>
        <v>0.32207087148187075</v>
      </c>
      <c r="BT142" s="27">
        <f t="shared" si="312"/>
        <v>1.2649266375780774</v>
      </c>
      <c r="BZ142" t="str">
        <f t="shared" si="323"/>
        <v>82 Transport and mobile machine drivers and operatives</v>
      </c>
      <c r="CA142" s="68">
        <f t="shared" si="313"/>
        <v>-0.1163619555783475</v>
      </c>
      <c r="CB142" s="68">
        <f t="shared" si="313"/>
        <v>-0.41872380191290004</v>
      </c>
      <c r="CC142" s="68">
        <f t="shared" si="313"/>
        <v>-0.19835648688226382</v>
      </c>
      <c r="CD142" s="68">
        <f t="shared" si="313"/>
        <v>-0.6526607737808825</v>
      </c>
      <c r="CE142" s="68">
        <f t="shared" si="314"/>
        <v>-0.85101726066314631</v>
      </c>
      <c r="CK142" t="str">
        <f t="shared" si="324"/>
        <v>82 Transport and mobile machine drivers and operatives</v>
      </c>
      <c r="CL142" s="68">
        <f t="shared" si="315"/>
        <v>9.966245369196125E-2</v>
      </c>
      <c r="CM142" s="68">
        <f t="shared" si="315"/>
        <v>-0.21139466225109871</v>
      </c>
      <c r="CN142" s="68">
        <f t="shared" si="315"/>
        <v>-0.730232460786707</v>
      </c>
      <c r="CO142" s="68">
        <f t="shared" si="315"/>
        <v>-0.76282701717282153</v>
      </c>
      <c r="CP142" s="68">
        <f t="shared" si="316"/>
        <v>-1.4930594779595285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-2.4019900168904004E-6</v>
      </c>
      <c r="C143" s="27">
        <f t="shared" si="299"/>
        <v>-5.1503395621675663E-5</v>
      </c>
      <c r="D143" s="27">
        <f t="shared" si="299"/>
        <v>4.1797840013073687E-5</v>
      </c>
      <c r="E143" s="27">
        <f t="shared" si="299"/>
        <v>1.6035701969609694E-4</v>
      </c>
      <c r="F143" s="27">
        <f t="shared" si="300"/>
        <v>2.0215485970917062E-4</v>
      </c>
      <c r="L143" t="str">
        <f t="shared" si="317"/>
        <v>91 Elementary trades and related occupations</v>
      </c>
      <c r="M143" s="27">
        <f t="shared" si="301"/>
        <v>2.0766272333354874E-2</v>
      </c>
      <c r="N143" s="27">
        <f t="shared" si="301"/>
        <v>-3.8771032548648596E-2</v>
      </c>
      <c r="O143" s="27">
        <f t="shared" si="301"/>
        <v>2.8291412151137188E-2</v>
      </c>
      <c r="P143" s="27">
        <f t="shared" si="301"/>
        <v>8.7603974099088447E-2</v>
      </c>
      <c r="Q143" s="27">
        <f t="shared" si="302"/>
        <v>0.11589538625022563</v>
      </c>
      <c r="W143" t="str">
        <f t="shared" si="318"/>
        <v>91 Elementary trades and related occupations</v>
      </c>
      <c r="X143" s="27">
        <f t="shared" si="303"/>
        <v>-4.2773401386950349E-2</v>
      </c>
      <c r="Y143" s="27">
        <f t="shared" si="303"/>
        <v>-3.5566643869657327E-2</v>
      </c>
      <c r="Z143" s="27">
        <f t="shared" si="303"/>
        <v>1.0879651168213517E-2</v>
      </c>
      <c r="AA143" s="27">
        <f t="shared" si="303"/>
        <v>5.4118115308569636E-2</v>
      </c>
      <c r="AB143" s="27">
        <f t="shared" si="304"/>
        <v>6.4997766476783153E-2</v>
      </c>
      <c r="AH143" t="str">
        <f t="shared" si="319"/>
        <v>91 Elementary trades and related occupations</v>
      </c>
      <c r="AI143" s="27">
        <f t="shared" si="305"/>
        <v>-2.9640881405917058E-2</v>
      </c>
      <c r="AJ143" s="27">
        <f t="shared" si="305"/>
        <v>-4.2057310004095683E-2</v>
      </c>
      <c r="AK143" s="27">
        <f t="shared" si="305"/>
        <v>8.7047931545849444E-3</v>
      </c>
      <c r="AL143" s="27">
        <f t="shared" si="305"/>
        <v>4.701556511163707E-2</v>
      </c>
      <c r="AM143" s="27">
        <f t="shared" si="306"/>
        <v>5.5720358266222014E-2</v>
      </c>
      <c r="AS143" t="str">
        <f t="shared" si="320"/>
        <v>91 Elementary trades and related occupations</v>
      </c>
      <c r="AT143" s="27">
        <f t="shared" si="307"/>
        <v>-3.4961182915758532E-2</v>
      </c>
      <c r="AU143" s="27">
        <f t="shared" si="307"/>
        <v>-3.566927601153061E-2</v>
      </c>
      <c r="AV143" s="27">
        <f t="shared" si="307"/>
        <v>5.8639400766601069E-3</v>
      </c>
      <c r="AW143" s="27">
        <f t="shared" si="307"/>
        <v>3.2366687585937109E-2</v>
      </c>
      <c r="AX143" s="27">
        <f t="shared" si="308"/>
        <v>3.8230627662597216E-2</v>
      </c>
      <c r="BD143" t="str">
        <f t="shared" si="321"/>
        <v>91 Elementary trades and related occupations</v>
      </c>
      <c r="BE143" s="27">
        <f t="shared" si="309"/>
        <v>3.6765668729416223E-2</v>
      </c>
      <c r="BF143" s="27">
        <f t="shared" si="309"/>
        <v>-0.2503825379964596</v>
      </c>
      <c r="BG143" s="27">
        <f t="shared" si="309"/>
        <v>1.4314623971251605E-2</v>
      </c>
      <c r="BH143" s="27">
        <f t="shared" si="309"/>
        <v>0.18790764832331464</v>
      </c>
      <c r="BI143" s="27">
        <f t="shared" si="310"/>
        <v>0.20222227229456624</v>
      </c>
      <c r="BO143" t="str">
        <f t="shared" si="322"/>
        <v>91 Elementary trades and related occupations</v>
      </c>
      <c r="BP143" s="27">
        <f t="shared" si="311"/>
        <v>-6.0172392673542019E-2</v>
      </c>
      <c r="BQ143" s="27">
        <f t="shared" si="311"/>
        <v>-0.37794831118610817</v>
      </c>
      <c r="BR143" s="27">
        <f t="shared" si="311"/>
        <v>-5.2756716441203944E-2</v>
      </c>
      <c r="BS143" s="27">
        <f t="shared" si="311"/>
        <v>1.6114424477091216E-2</v>
      </c>
      <c r="BT143" s="27">
        <f t="shared" si="312"/>
        <v>-3.6642291964112728E-2</v>
      </c>
      <c r="BZ143" t="str">
        <f t="shared" si="323"/>
        <v>91 Elementary trades and related occupations</v>
      </c>
      <c r="CA143" s="68">
        <f t="shared" si="313"/>
        <v>-0.28534593109065387</v>
      </c>
      <c r="CB143" s="68">
        <f t="shared" si="313"/>
        <v>-0.35363889054986575</v>
      </c>
      <c r="CC143" s="68">
        <f t="shared" si="313"/>
        <v>-0.4209627996203662</v>
      </c>
      <c r="CD143" s="68">
        <f t="shared" si="313"/>
        <v>-0.3451620431680531</v>
      </c>
      <c r="CE143" s="68">
        <f t="shared" si="314"/>
        <v>-0.7661248427884193</v>
      </c>
      <c r="CK143" t="str">
        <f t="shared" si="324"/>
        <v>91 Elementary trades and related occupations</v>
      </c>
      <c r="CL143" s="68">
        <f t="shared" si="315"/>
        <v>-0.47245808947991952</v>
      </c>
      <c r="CM143" s="68">
        <f t="shared" si="315"/>
        <v>-8.1506948706445259E-2</v>
      </c>
      <c r="CN143" s="68">
        <f t="shared" si="315"/>
        <v>-0.56006777231943738</v>
      </c>
      <c r="CO143" s="68">
        <f t="shared" si="315"/>
        <v>-0.28786257590770326</v>
      </c>
      <c r="CP143" s="68">
        <f t="shared" si="316"/>
        <v>-0.84793034822714064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7.220842242327755E-3</v>
      </c>
      <c r="C144" s="27">
        <f t="shared" si="299"/>
        <v>-2.8609424197916233E-3</v>
      </c>
      <c r="D144" s="27">
        <f t="shared" si="299"/>
        <v>1.0437515948615313E-2</v>
      </c>
      <c r="E144" s="27">
        <f t="shared" si="299"/>
        <v>2.1571657206047097E-2</v>
      </c>
      <c r="F144" s="27">
        <f t="shared" si="300"/>
        <v>3.200917315466241E-2</v>
      </c>
      <c r="L144" t="str">
        <f t="shared" ref="L144" si="325">A144</f>
        <v>92 Elementary administration and service occupations</v>
      </c>
      <c r="M144" s="27">
        <f t="shared" si="301"/>
        <v>0.21872841600748838</v>
      </c>
      <c r="N144" s="27">
        <f t="shared" si="301"/>
        <v>-2.5762928363559978E-2</v>
      </c>
      <c r="O144" s="27">
        <f t="shared" si="301"/>
        <v>0.33953030756769542</v>
      </c>
      <c r="P144" s="27">
        <f t="shared" si="301"/>
        <v>1.0925476604935849</v>
      </c>
      <c r="Q144" s="27">
        <f t="shared" si="302"/>
        <v>1.4320779680612805</v>
      </c>
      <c r="W144" t="str">
        <f t="shared" ref="W144" si="326">A144</f>
        <v>92 Elementary administration and service occupations</v>
      </c>
      <c r="X144" s="27">
        <f t="shared" si="303"/>
        <v>0.15253219050657196</v>
      </c>
      <c r="Y144" s="27">
        <f t="shared" si="303"/>
        <v>0.22509915632013722</v>
      </c>
      <c r="Z144" s="27">
        <f t="shared" si="303"/>
        <v>0.57113742956265101</v>
      </c>
      <c r="AA144" s="27">
        <f t="shared" si="303"/>
        <v>1.1840647122139019</v>
      </c>
      <c r="AB144" s="27">
        <f t="shared" si="304"/>
        <v>1.7552021417765529</v>
      </c>
      <c r="AH144" t="str">
        <f t="shared" ref="AH144" si="327">L144</f>
        <v>92 Elementary administration and service occupations</v>
      </c>
      <c r="AI144" s="27">
        <f t="shared" si="305"/>
        <v>6.3681371366148598E-2</v>
      </c>
      <c r="AJ144" s="27">
        <f t="shared" si="305"/>
        <v>9.4978805482349493E-2</v>
      </c>
      <c r="AK144" s="27">
        <f t="shared" si="305"/>
        <v>0.24311597509629057</v>
      </c>
      <c r="AL144" s="27">
        <f t="shared" si="305"/>
        <v>0.62751429322643282</v>
      </c>
      <c r="AM144" s="27">
        <f t="shared" si="306"/>
        <v>0.87063026832272339</v>
      </c>
      <c r="AS144" t="str">
        <f t="shared" ref="AS144" si="328">W144</f>
        <v>92 Elementary administration and service occupations</v>
      </c>
      <c r="AT144" s="27">
        <f t="shared" si="307"/>
        <v>3.5815666192895779E-2</v>
      </c>
      <c r="AU144" s="27">
        <f t="shared" si="307"/>
        <v>9.7340223082967081E-2</v>
      </c>
      <c r="AV144" s="27">
        <f t="shared" si="307"/>
        <v>0.24023408759469045</v>
      </c>
      <c r="AW144" s="27">
        <f t="shared" si="307"/>
        <v>0.59633237924231097</v>
      </c>
      <c r="AX144" s="27">
        <f t="shared" si="308"/>
        <v>0.83656646683700142</v>
      </c>
      <c r="BD144" t="str">
        <f t="shared" ref="BD144" si="329">AH144</f>
        <v>92 Elementary administration and service occupations</v>
      </c>
      <c r="BE144" s="27">
        <f t="shared" si="309"/>
        <v>0.20898670245600393</v>
      </c>
      <c r="BF144" s="27">
        <f t="shared" si="309"/>
        <v>-0.42358699640316733</v>
      </c>
      <c r="BG144" s="27">
        <f t="shared" si="309"/>
        <v>0.22806454108561081</v>
      </c>
      <c r="BH144" s="27">
        <f t="shared" si="309"/>
        <v>-0.18862805793377824</v>
      </c>
      <c r="BI144" s="27">
        <f t="shared" si="310"/>
        <v>3.9436483151832569E-2</v>
      </c>
      <c r="BO144" t="str">
        <f t="shared" ref="BO144" si="330">AS144</f>
        <v>92 Elementary administration and service occupations</v>
      </c>
      <c r="BP144" s="27">
        <f t="shared" si="311"/>
        <v>1.0760852411647637</v>
      </c>
      <c r="BQ144" s="27">
        <f t="shared" si="311"/>
        <v>-1.8169118056709621</v>
      </c>
      <c r="BR144" s="27">
        <f t="shared" si="311"/>
        <v>1.2187940561518964</v>
      </c>
      <c r="BS144" s="27">
        <f t="shared" si="311"/>
        <v>-0.43562281764465993</v>
      </c>
      <c r="BT144" s="27">
        <f t="shared" si="312"/>
        <v>0.78317123850723647</v>
      </c>
      <c r="BZ144" t="str">
        <f t="shared" ref="BZ144" si="331">BD144</f>
        <v>92 Elementary administration and service occupations</v>
      </c>
      <c r="CA144" s="68">
        <f t="shared" si="313"/>
        <v>4.7453292624116905E-2</v>
      </c>
      <c r="CB144" s="68">
        <f t="shared" si="313"/>
        <v>-1.1498353631382612</v>
      </c>
      <c r="CC144" s="68">
        <f t="shared" si="313"/>
        <v>-0.45882897494767505</v>
      </c>
      <c r="CD144" s="68">
        <f t="shared" si="313"/>
        <v>-2.1804837346408448</v>
      </c>
      <c r="CE144" s="68">
        <f t="shared" si="314"/>
        <v>-2.6393127095885198</v>
      </c>
      <c r="CK144" t="str">
        <f t="shared" ref="CK144" si="332">BO144</f>
        <v>92 Elementary administration and service occupations</v>
      </c>
      <c r="CL144" s="68">
        <f t="shared" si="315"/>
        <v>-1.570855912333001</v>
      </c>
      <c r="CM144" s="68">
        <f t="shared" si="315"/>
        <v>-5.2222556475080673E-2</v>
      </c>
      <c r="CN144" s="68">
        <f t="shared" si="315"/>
        <v>-1.5388043292978417</v>
      </c>
      <c r="CO144" s="68">
        <f t="shared" si="315"/>
        <v>-1.103367894265556</v>
      </c>
      <c r="CP144" s="68">
        <f t="shared" si="316"/>
        <v>-2.6421722235633975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1.5073034681621049</v>
      </c>
      <c r="C146" s="29">
        <f>D35-C35</f>
        <v>-0.1432364460006994</v>
      </c>
      <c r="D146" s="29">
        <f>E35-D35</f>
        <v>1.4337367009566595</v>
      </c>
      <c r="E146" s="29">
        <f>F35-E35</f>
        <v>3.0471643708060379</v>
      </c>
      <c r="F146" s="29">
        <f t="shared" ref="F146" si="334">F35-D35</f>
        <v>4.4809010717626974</v>
      </c>
      <c r="L146" s="24" t="str">
        <f t="shared" ref="L146" si="335">L35</f>
        <v>All occupations</v>
      </c>
      <c r="M146" s="29">
        <f>N35-M35</f>
        <v>10.616020520451116</v>
      </c>
      <c r="N146" s="29">
        <f t="shared" ref="N146" si="336">O35-N35</f>
        <v>-0.12257821807288849</v>
      </c>
      <c r="O146" s="29">
        <f>P35-O35</f>
        <v>9.3375907467869368</v>
      </c>
      <c r="P146" s="29">
        <f>Q35-P35</f>
        <v>21.544498735345655</v>
      </c>
      <c r="Q146" s="29">
        <f>Q35-O35</f>
        <v>30.882089482132592</v>
      </c>
      <c r="W146" s="24" t="str">
        <f t="shared" ref="W146" si="337">W35</f>
        <v>All occupations</v>
      </c>
      <c r="X146" s="29">
        <f>Y35-X35</f>
        <v>2.0021026936535833</v>
      </c>
      <c r="Y146" s="29">
        <f t="shared" ref="Y146" si="338">Z35-Y35</f>
        <v>6.6313391014354011</v>
      </c>
      <c r="Z146" s="29">
        <f>AA35-Z35</f>
        <v>4.7163231644608032</v>
      </c>
      <c r="AA146" s="29">
        <f>AB35-AA35</f>
        <v>11.994746995826887</v>
      </c>
      <c r="AB146" s="29">
        <f>AB35-Z35</f>
        <v>16.71107016028769</v>
      </c>
      <c r="AH146" s="24" t="str">
        <f t="shared" ref="AH146" si="339">AH35</f>
        <v>All occupations</v>
      </c>
      <c r="AI146" s="29">
        <f>AJ35-AI35</f>
        <v>-1.0909695379091637</v>
      </c>
      <c r="AJ146" s="29">
        <f t="shared" ref="AJ146" si="340">AK35-AJ35</f>
        <v>1.9839942217716136</v>
      </c>
      <c r="AK146" s="29">
        <f>AL35-AK35</f>
        <v>-0.16529109543401077</v>
      </c>
      <c r="AL146" s="29">
        <f>AM35-AL35</f>
        <v>2.4968904033857839</v>
      </c>
      <c r="AM146" s="29">
        <f>AM35-AK35</f>
        <v>2.3315993079517732</v>
      </c>
      <c r="AS146" s="24" t="str">
        <f t="shared" ref="AS146" si="341">AS35</f>
        <v>All occupations</v>
      </c>
      <c r="AT146" s="29">
        <f>AU35-AT35</f>
        <v>-0.14355865169635962</v>
      </c>
      <c r="AU146" s="29">
        <f t="shared" ref="AU146" si="342">AV35-AU35</f>
        <v>1.4822770294250383</v>
      </c>
      <c r="AV146" s="29">
        <f>AW35-AV35</f>
        <v>0.90597900289181155</v>
      </c>
      <c r="AW146" s="29">
        <f>AX35-AW35</f>
        <v>3.5147509030537663</v>
      </c>
      <c r="AX146" s="29">
        <f>AX35-AV35</f>
        <v>4.4207299059455778</v>
      </c>
      <c r="BD146" s="24" t="str">
        <f t="shared" ref="BD146" si="343">BD35</f>
        <v>All occupations</v>
      </c>
      <c r="BE146" s="29">
        <f>BF35-BE35</f>
        <v>9.0185030016000383</v>
      </c>
      <c r="BF146" s="29">
        <f t="shared" ref="BF146" si="344">BG35-BF35</f>
        <v>-3.8993570499199421</v>
      </c>
      <c r="BG146" s="29">
        <f>BH35-BG35</f>
        <v>3.1059628253989473</v>
      </c>
      <c r="BH146" s="29">
        <f>BI35-BH35</f>
        <v>1.3510984230295691</v>
      </c>
      <c r="BI146" s="29">
        <f>BI35-BG35</f>
        <v>4.4570612484285164</v>
      </c>
      <c r="BO146" s="24" t="str">
        <f t="shared" ref="BO146" si="345">BO35</f>
        <v>All occupations</v>
      </c>
      <c r="BP146" s="29">
        <f>BQ35-BP35</f>
        <v>6.0201431659969842</v>
      </c>
      <c r="BQ146" s="29">
        <f t="shared" ref="BQ146" si="346">BR35-BQ35</f>
        <v>-11.163069221791076</v>
      </c>
      <c r="BR146" s="29">
        <f>BS35-BR35</f>
        <v>4.1027202839315322</v>
      </c>
      <c r="BS146" s="29">
        <f>BT35-BS35</f>
        <v>-7.6860733365696774</v>
      </c>
      <c r="BT146" s="29">
        <f>BT35-BR35</f>
        <v>-3.5833530526381452</v>
      </c>
      <c r="BZ146" s="24" t="str">
        <f t="shared" ref="BZ146" si="347">BZ35</f>
        <v>All occupations</v>
      </c>
      <c r="CA146" s="70">
        <f>CB35-CA35</f>
        <v>-2.4064223701141998</v>
      </c>
      <c r="CB146" s="70">
        <f t="shared" ref="CB146" si="348">CC35-CB35</f>
        <v>-4.3120838870743228</v>
      </c>
      <c r="CC146" s="70">
        <f>CD35-CC35</f>
        <v>-5.4545104507983311</v>
      </c>
      <c r="CD146" s="70">
        <f>CE35-CD35</f>
        <v>-13.863186650221643</v>
      </c>
      <c r="CE146" s="70">
        <f>CE35-CC35</f>
        <v>-19.317697101019974</v>
      </c>
      <c r="CK146" s="24" t="str">
        <f t="shared" ref="CK146" si="349">CK35</f>
        <v>All occupations</v>
      </c>
      <c r="CL146" s="70">
        <f>CM35-CL35</f>
        <v>-4.3611222901441877</v>
      </c>
      <c r="CM146" s="70">
        <f t="shared" ref="CM146" si="350">CN35-CM35</f>
        <v>-0.47428552977299177</v>
      </c>
      <c r="CN146" s="70">
        <f>CO35-CN35</f>
        <v>-8.4255111781945207</v>
      </c>
      <c r="CO146" s="70">
        <f>CP35-CO35</f>
        <v>-5.599889844656385</v>
      </c>
      <c r="CP146" s="70">
        <f>CP35-CN35</f>
        <v>-14.025401022850906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The Marches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0.30403545306832391</v>
      </c>
      <c r="C8" s="69">
        <f>'Basic T2'!O8</f>
        <v>2.7607579020811022</v>
      </c>
      <c r="D8" s="69">
        <f>'Basic T2'!Z8</f>
        <v>6.4615565725101165</v>
      </c>
      <c r="E8" s="69">
        <f>'Basic T2'!AK8</f>
        <v>1.2918965442828523</v>
      </c>
      <c r="F8" s="69">
        <f>'Basic T2'!AV8</f>
        <v>1.8414878349398578</v>
      </c>
      <c r="G8" s="69">
        <f>'Basic T2'!BG8</f>
        <v>4.5030520507140155</v>
      </c>
      <c r="H8" s="69">
        <f>'Basic T2'!BR8</f>
        <v>3.5266148739344434</v>
      </c>
      <c r="I8" s="69">
        <f>'Basic T2'!CC8</f>
        <v>2.5366272672817267</v>
      </c>
      <c r="J8" s="69">
        <f>'Basic T2'!CN8</f>
        <v>0.79924006943369341</v>
      </c>
      <c r="K8" s="309">
        <f>SUM(B8:J8)</f>
        <v>24.02526856824613</v>
      </c>
      <c r="L8" s="97"/>
      <c r="M8" s="97">
        <f t="shared" ref="M8:M33" si="0">B8/B$35*100</f>
        <v>6.2519537666670431</v>
      </c>
      <c r="N8" s="97">
        <f t="shared" ref="N8:N33" si="1">C8/C$35*100</f>
        <v>8.1445239943398828</v>
      </c>
      <c r="O8" s="97">
        <f t="shared" ref="O8:O33" si="2">D8/D$35*100</f>
        <v>9.8236865364240789</v>
      </c>
      <c r="P8" s="97">
        <f t="shared" ref="P8:P33" si="3">E8/E$35*100</f>
        <v>6.6980140437479978</v>
      </c>
      <c r="Q8" s="97">
        <f t="shared" ref="Q8:Q33" si="4">F8/F$35*100</f>
        <v>9.3924835780659546</v>
      </c>
      <c r="R8" s="97">
        <f t="shared" ref="R8:R33" si="5">G8/G$35*100</f>
        <v>6.2836843388765908</v>
      </c>
      <c r="S8" s="97">
        <f t="shared" ref="S8:S33" si="6">H8/H$35*100</f>
        <v>5.1009779360047665</v>
      </c>
      <c r="T8" s="97">
        <f t="shared" ref="T8:T33" si="7">I8/I$35*100</f>
        <v>5.9582891838854737</v>
      </c>
      <c r="U8" s="97">
        <f t="shared" ref="U8:U33" si="8">J8/J$35*100</f>
        <v>3.3794357758354376</v>
      </c>
      <c r="V8" s="97">
        <f t="shared" ref="V8:V33" si="9">K8/K$35*100</f>
        <v>6.8555286097760089</v>
      </c>
      <c r="W8" s="97"/>
      <c r="X8" s="97">
        <f t="shared" ref="X8:X32" si="10">IF($K8&gt;0,B8/$K8*100,0)</f>
        <v>1.2654820161726035</v>
      </c>
      <c r="Y8" s="97">
        <f t="shared" ref="Y8:AG23" si="11">IF($K8&gt;0,C8/$K8*100,0)</f>
        <v>11.491059482806191</v>
      </c>
      <c r="Z8" s="97">
        <f t="shared" si="11"/>
        <v>26.894835968869323</v>
      </c>
      <c r="AA8" s="97">
        <f t="shared" si="11"/>
        <v>5.3772408021708209</v>
      </c>
      <c r="AB8" s="97">
        <f t="shared" si="11"/>
        <v>7.6647960446682681</v>
      </c>
      <c r="AC8" s="97">
        <f t="shared" si="11"/>
        <v>18.742983196723294</v>
      </c>
      <c r="AD8" s="97">
        <f t="shared" si="11"/>
        <v>14.678773991294825</v>
      </c>
      <c r="AE8" s="97">
        <f t="shared" si="11"/>
        <v>10.5581640433121</v>
      </c>
      <c r="AF8" s="97">
        <f>IF($K8&gt;0,J8/$K8*100,0)</f>
        <v>3.3266644539825792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0.1002952237200026</v>
      </c>
      <c r="C9" s="69">
        <f>'Basic T2'!O9</f>
        <v>0.99420290457063409</v>
      </c>
      <c r="D9" s="69">
        <f>'Basic T2'!Z9</f>
        <v>2.1911842046699368</v>
      </c>
      <c r="E9" s="69">
        <f>'Basic T2'!AK9</f>
        <v>0.6576840412231415</v>
      </c>
      <c r="F9" s="69">
        <f>'Basic T2'!AV9</f>
        <v>0.70526420818934543</v>
      </c>
      <c r="G9" s="69">
        <f>'Basic T2'!BG9</f>
        <v>1.7099160564678126</v>
      </c>
      <c r="H9" s="69">
        <f>'Basic T2'!BR9</f>
        <v>1.9493531268681676</v>
      </c>
      <c r="I9" s="69">
        <f>'Basic T2'!CC9</f>
        <v>1.2660693289004086</v>
      </c>
      <c r="J9" s="69">
        <f>'Basic T2'!CN9</f>
        <v>0.60687488790853239</v>
      </c>
      <c r="K9" s="309">
        <f>SUM(B9:J9)</f>
        <v>10.180843982517981</v>
      </c>
      <c r="L9" s="97"/>
      <c r="M9" s="97">
        <f t="shared" si="0"/>
        <v>2.0623946825506336</v>
      </c>
      <c r="N9" s="97">
        <f t="shared" si="1"/>
        <v>2.9330023488890697</v>
      </c>
      <c r="O9" s="97">
        <f t="shared" si="2"/>
        <v>3.3313190914119257</v>
      </c>
      <c r="P9" s="97">
        <f t="shared" si="3"/>
        <v>3.4098527192105053</v>
      </c>
      <c r="Q9" s="97">
        <f t="shared" si="4"/>
        <v>3.597190471710316</v>
      </c>
      <c r="R9" s="97">
        <f t="shared" si="5"/>
        <v>2.3860645233085251</v>
      </c>
      <c r="S9" s="97">
        <f t="shared" si="6"/>
        <v>2.8195897893843189</v>
      </c>
      <c r="T9" s="97">
        <f t="shared" si="7"/>
        <v>2.9738729397639267</v>
      </c>
      <c r="U9" s="97">
        <f t="shared" si="8"/>
        <v>2.5660559149735693</v>
      </c>
      <c r="V9" s="97">
        <f t="shared" si="9"/>
        <v>2.9050691772938233</v>
      </c>
      <c r="W9" s="97"/>
      <c r="X9" s="97">
        <f t="shared" si="10"/>
        <v>0.98513663397871898</v>
      </c>
      <c r="Y9" s="97">
        <f t="shared" si="11"/>
        <v>9.7654271716355527</v>
      </c>
      <c r="Z9" s="97">
        <f t="shared" si="11"/>
        <v>21.522618443348364</v>
      </c>
      <c r="AA9" s="97">
        <f t="shared" si="11"/>
        <v>6.460014929533175</v>
      </c>
      <c r="AB9" s="97">
        <f t="shared" si="11"/>
        <v>6.9273648569842399</v>
      </c>
      <c r="AC9" s="97">
        <f t="shared" si="11"/>
        <v>16.795425402884007</v>
      </c>
      <c r="AD9" s="97">
        <f t="shared" si="11"/>
        <v>19.14726451181745</v>
      </c>
      <c r="AE9" s="97">
        <f t="shared" si="11"/>
        <v>12.435799341139472</v>
      </c>
      <c r="AF9" s="97">
        <f t="shared" si="11"/>
        <v>5.9609487086790303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0.90818517172015456</v>
      </c>
      <c r="C10" s="69">
        <f>'Basic T2'!O10</f>
        <v>3.5586453673686149</v>
      </c>
      <c r="D10" s="69">
        <f>'Basic T2'!Z10</f>
        <v>6.4768470713059942</v>
      </c>
      <c r="E10" s="69">
        <f>'Basic T2'!AK10</f>
        <v>0.67281802924564704</v>
      </c>
      <c r="F10" s="69">
        <f>'Basic T2'!AV10</f>
        <v>1.9582721064058051</v>
      </c>
      <c r="G10" s="69">
        <f>'Basic T2'!BG10</f>
        <v>2.9718649474376226</v>
      </c>
      <c r="H10" s="69">
        <f>'Basic T2'!BR10</f>
        <v>2.0808549675510477</v>
      </c>
      <c r="I10" s="69">
        <f>'Basic T2'!CC10</f>
        <v>1.18300248772846</v>
      </c>
      <c r="J10" s="69">
        <f>'Basic T2'!CN10</f>
        <v>0.47507914367417986</v>
      </c>
      <c r="K10" s="309">
        <f t="shared" ref="K10:K32" si="12">SUM(B10:J10)</f>
        <v>20.285569292437525</v>
      </c>
      <c r="L10" s="97"/>
      <c r="M10" s="97">
        <f t="shared" si="0"/>
        <v>18.67522898354558</v>
      </c>
      <c r="N10" s="97">
        <f t="shared" si="1"/>
        <v>10.498375304850873</v>
      </c>
      <c r="O10" s="97">
        <f t="shared" si="2"/>
        <v>9.8469331126121311</v>
      </c>
      <c r="P10" s="97">
        <f t="shared" si="3"/>
        <v>3.4883169466761235</v>
      </c>
      <c r="Q10" s="97">
        <f t="shared" si="4"/>
        <v>9.9881401613504863</v>
      </c>
      <c r="R10" s="97">
        <f t="shared" si="5"/>
        <v>4.1470231783150391</v>
      </c>
      <c r="S10" s="97">
        <f t="shared" si="6"/>
        <v>3.0097971161965673</v>
      </c>
      <c r="T10" s="97">
        <f t="shared" si="7"/>
        <v>2.7787570598401361</v>
      </c>
      <c r="U10" s="97">
        <f t="shared" si="8"/>
        <v>2.0087824871235176</v>
      </c>
      <c r="V10" s="97">
        <f t="shared" si="9"/>
        <v>5.7884181504511378</v>
      </c>
      <c r="W10" s="97"/>
      <c r="X10" s="97">
        <f t="shared" si="10"/>
        <v>4.477001155982971</v>
      </c>
      <c r="Y10" s="97">
        <f t="shared" si="11"/>
        <v>17.542743395894149</v>
      </c>
      <c r="Z10" s="97">
        <f t="shared" si="11"/>
        <v>31.928347575241911</v>
      </c>
      <c r="AA10" s="97">
        <f t="shared" si="11"/>
        <v>3.3167323014024266</v>
      </c>
      <c r="AB10" s="97">
        <f t="shared" si="11"/>
        <v>9.6535230447579803</v>
      </c>
      <c r="AC10" s="97">
        <f t="shared" si="11"/>
        <v>14.650143186001371</v>
      </c>
      <c r="AD10" s="97">
        <f t="shared" si="11"/>
        <v>10.257809073797066</v>
      </c>
      <c r="AE10" s="97">
        <f t="shared" si="11"/>
        <v>5.831744087012062</v>
      </c>
      <c r="AF10" s="97">
        <f t="shared" si="11"/>
        <v>2.3419561799100692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1.0730877445650973</v>
      </c>
      <c r="C11" s="69">
        <f>'Basic T2'!O11</f>
        <v>3.3136137380536663</v>
      </c>
      <c r="D11" s="69">
        <f>'Basic T2'!Z11</f>
        <v>6.1963696036678009</v>
      </c>
      <c r="E11" s="69">
        <f>'Basic T2'!AK11</f>
        <v>2.1069213604867878</v>
      </c>
      <c r="F11" s="69">
        <f>'Basic T2'!AV11</f>
        <v>0.4111124699095941</v>
      </c>
      <c r="G11" s="69">
        <f>'Basic T2'!BG11</f>
        <v>1.7825107040874384</v>
      </c>
      <c r="H11" s="69">
        <f>'Basic T2'!BR11</f>
        <v>1.2922712081556624</v>
      </c>
      <c r="I11" s="69">
        <f>'Basic T2'!CC11</f>
        <v>0.60893543334338418</v>
      </c>
      <c r="J11" s="69">
        <f>'Basic T2'!CN11</f>
        <v>0.20533271191403535</v>
      </c>
      <c r="K11" s="309">
        <f t="shared" si="12"/>
        <v>16.990154974183465</v>
      </c>
      <c r="L11" s="97"/>
      <c r="M11" s="97">
        <f t="shared" si="0"/>
        <v>22.066160044468084</v>
      </c>
      <c r="N11" s="97">
        <f t="shared" si="1"/>
        <v>9.7755064206131674</v>
      </c>
      <c r="O11" s="97">
        <f t="shared" si="2"/>
        <v>9.4205153150291441</v>
      </c>
      <c r="P11" s="97">
        <f t="shared" si="3"/>
        <v>10.923621495904683</v>
      </c>
      <c r="Q11" s="97">
        <f t="shared" si="4"/>
        <v>2.0968735438266455</v>
      </c>
      <c r="R11" s="97">
        <f t="shared" si="5"/>
        <v>2.4873651179266525</v>
      </c>
      <c r="S11" s="97">
        <f t="shared" si="6"/>
        <v>1.8691711898731114</v>
      </c>
      <c r="T11" s="97">
        <f t="shared" si="7"/>
        <v>1.4303297346726571</v>
      </c>
      <c r="U11" s="97">
        <f t="shared" si="8"/>
        <v>0.86821061547036282</v>
      </c>
      <c r="V11" s="97">
        <f t="shared" si="9"/>
        <v>4.8480828915264782</v>
      </c>
      <c r="W11" s="97"/>
      <c r="X11" s="97">
        <f t="shared" si="10"/>
        <v>6.3159385314357275</v>
      </c>
      <c r="Y11" s="97">
        <f t="shared" si="11"/>
        <v>19.503140160220443</v>
      </c>
      <c r="Z11" s="97">
        <f t="shared" si="11"/>
        <v>36.470353643525812</v>
      </c>
      <c r="AA11" s="97">
        <f t="shared" si="11"/>
        <v>12.400836623846304</v>
      </c>
      <c r="AB11" s="97">
        <f t="shared" si="11"/>
        <v>2.4197099469326759</v>
      </c>
      <c r="AC11" s="97">
        <f t="shared" si="11"/>
        <v>10.491432872719306</v>
      </c>
      <c r="AD11" s="97">
        <f t="shared" si="11"/>
        <v>7.606000122537246</v>
      </c>
      <c r="AE11" s="97">
        <f t="shared" si="11"/>
        <v>3.5840487286234963</v>
      </c>
      <c r="AF11" s="97">
        <f t="shared" si="11"/>
        <v>1.2085393701590028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1.2126223974093302</v>
      </c>
      <c r="C12" s="69">
        <f>'Basic T2'!O12</f>
        <v>6.9908072601804276</v>
      </c>
      <c r="D12" s="69">
        <f>'Basic T2'!Z12</f>
        <v>3.4988530913773568</v>
      </c>
      <c r="E12" s="69">
        <f>'Basic T2'!AK12</f>
        <v>0.27750629919402398</v>
      </c>
      <c r="F12" s="69">
        <f>'Basic T2'!AV12</f>
        <v>0.13556216976488719</v>
      </c>
      <c r="G12" s="69">
        <f>'Basic T2'!BG12</f>
        <v>0.60915316369176098</v>
      </c>
      <c r="H12" s="69">
        <f>'Basic T2'!BR12</f>
        <v>0.45150439501397449</v>
      </c>
      <c r="I12" s="69">
        <f>'Basic T2'!CC12</f>
        <v>0.3171083029406892</v>
      </c>
      <c r="J12" s="69">
        <f>'Basic T2'!CN12</f>
        <v>0.16070624069495193</v>
      </c>
      <c r="K12" s="309">
        <f t="shared" si="12"/>
        <v>13.653823320267401</v>
      </c>
      <c r="L12" s="97"/>
      <c r="M12" s="97">
        <f t="shared" si="0"/>
        <v>24.935444496745561</v>
      </c>
      <c r="N12" s="97">
        <f t="shared" si="1"/>
        <v>20.623611156713558</v>
      </c>
      <c r="O12" s="97">
        <f t="shared" si="2"/>
        <v>5.3194049484793382</v>
      </c>
      <c r="P12" s="97">
        <f t="shared" si="3"/>
        <v>1.4387693019659837</v>
      </c>
      <c r="Q12" s="97">
        <f t="shared" si="4"/>
        <v>0.69143299736502262</v>
      </c>
      <c r="R12" s="97">
        <f t="shared" si="5"/>
        <v>0.85002930269484944</v>
      </c>
      <c r="S12" s="97">
        <f t="shared" si="6"/>
        <v>0.65306647856504141</v>
      </c>
      <c r="T12" s="97">
        <f t="shared" si="7"/>
        <v>0.74485636731190297</v>
      </c>
      <c r="U12" s="97">
        <f t="shared" si="8"/>
        <v>0.67951600523401667</v>
      </c>
      <c r="V12" s="97">
        <f t="shared" si="9"/>
        <v>3.8960720101433282</v>
      </c>
      <c r="W12" s="97"/>
      <c r="X12" s="97">
        <f t="shared" si="10"/>
        <v>8.8811929740539632</v>
      </c>
      <c r="Y12" s="97">
        <f t="shared" si="11"/>
        <v>51.200364148578402</v>
      </c>
      <c r="Z12" s="97">
        <f t="shared" si="11"/>
        <v>25.625445776669341</v>
      </c>
      <c r="AA12" s="97">
        <f t="shared" si="11"/>
        <v>2.0324439000327503</v>
      </c>
      <c r="AB12" s="97">
        <f t="shared" si="11"/>
        <v>0.99285135441632699</v>
      </c>
      <c r="AC12" s="97">
        <f t="shared" si="11"/>
        <v>4.4614109132901181</v>
      </c>
      <c r="AD12" s="97">
        <f t="shared" si="11"/>
        <v>3.3067982822347819</v>
      </c>
      <c r="AE12" s="97">
        <f t="shared" si="11"/>
        <v>2.3224872294193335</v>
      </c>
      <c r="AF12" s="97">
        <f t="shared" si="11"/>
        <v>1.1770054213049874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0.36088228906254394</v>
      </c>
      <c r="C13" s="69">
        <f>'Basic T2'!O13</f>
        <v>4.4949679835580492</v>
      </c>
      <c r="D13" s="69">
        <f>'Basic T2'!Z13</f>
        <v>7.6084935584066988</v>
      </c>
      <c r="E13" s="69">
        <f>'Basic T2'!AK13</f>
        <v>0.76716009448052969</v>
      </c>
      <c r="F13" s="69">
        <f>'Basic T2'!AV13</f>
        <v>1.2434004062476602</v>
      </c>
      <c r="G13" s="69">
        <f>'Basic T2'!BG13</f>
        <v>3.042699613518896</v>
      </c>
      <c r="H13" s="69">
        <f>'Basic T2'!BR13</f>
        <v>1.9953962820819342</v>
      </c>
      <c r="I13" s="69">
        <f>'Basic T2'!CC13</f>
        <v>1.2252326911383233</v>
      </c>
      <c r="J13" s="69">
        <f>'Basic T2'!CN13</f>
        <v>0.47733672706715946</v>
      </c>
      <c r="K13" s="309">
        <f t="shared" si="12"/>
        <v>21.215569645561796</v>
      </c>
      <c r="L13" s="97"/>
      <c r="M13" s="97">
        <f t="shared" si="0"/>
        <v>7.4209088567081372</v>
      </c>
      <c r="N13" s="97">
        <f t="shared" si="1"/>
        <v>13.260624761150325</v>
      </c>
      <c r="O13" s="97">
        <f t="shared" si="2"/>
        <v>11.567407155448564</v>
      </c>
      <c r="P13" s="97">
        <f t="shared" si="3"/>
        <v>3.9774462664005696</v>
      </c>
      <c r="Q13" s="97">
        <f t="shared" si="4"/>
        <v>6.3419468079315893</v>
      </c>
      <c r="R13" s="97">
        <f t="shared" si="5"/>
        <v>4.2458678456410306</v>
      </c>
      <c r="S13" s="97">
        <f t="shared" si="6"/>
        <v>2.8861876820505632</v>
      </c>
      <c r="T13" s="97">
        <f t="shared" si="7"/>
        <v>2.8779516744592208</v>
      </c>
      <c r="U13" s="97">
        <f t="shared" si="8"/>
        <v>2.0183282523784714</v>
      </c>
      <c r="V13" s="97">
        <f t="shared" si="9"/>
        <v>6.053790585720054</v>
      </c>
      <c r="W13" s="97"/>
      <c r="X13" s="97">
        <f t="shared" si="10"/>
        <v>1.7010256858129611</v>
      </c>
      <c r="Y13" s="97">
        <f t="shared" si="11"/>
        <v>21.187118982206432</v>
      </c>
      <c r="Z13" s="97">
        <f t="shared" si="11"/>
        <v>35.862782312792447</v>
      </c>
      <c r="AA13" s="97">
        <f t="shared" si="11"/>
        <v>3.6160240205523593</v>
      </c>
      <c r="AB13" s="97">
        <f t="shared" si="11"/>
        <v>5.8607919891878755</v>
      </c>
      <c r="AC13" s="97">
        <f t="shared" si="11"/>
        <v>14.341823784851401</v>
      </c>
      <c r="AD13" s="97">
        <f t="shared" si="11"/>
        <v>9.4053391703265543</v>
      </c>
      <c r="AE13" s="97">
        <f t="shared" si="11"/>
        <v>5.7751581108011241</v>
      </c>
      <c r="AF13" s="97">
        <f t="shared" si="11"/>
        <v>2.2499359434688393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0.11388459449370587</v>
      </c>
      <c r="C14" s="69">
        <f>'Basic T2'!O14</f>
        <v>0.70401648179343079</v>
      </c>
      <c r="D14" s="69">
        <f>'Basic T2'!Z14</f>
        <v>1.6177737371971581</v>
      </c>
      <c r="E14" s="69">
        <f>'Basic T2'!AK14</f>
        <v>0.3133916140777035</v>
      </c>
      <c r="F14" s="69">
        <f>'Basic T2'!AV14</f>
        <v>0.71857884781435544</v>
      </c>
      <c r="G14" s="69">
        <f>'Basic T2'!BG14</f>
        <v>1.2160895533307055</v>
      </c>
      <c r="H14" s="69">
        <f>'Basic T2'!BR14</f>
        <v>0.97390613981217444</v>
      </c>
      <c r="I14" s="69">
        <f>'Basic T2'!CC14</f>
        <v>0.7713003490009025</v>
      </c>
      <c r="J14" s="69">
        <f>'Basic T2'!CN14</f>
        <v>0.26988863439401889</v>
      </c>
      <c r="K14" s="309">
        <f t="shared" si="12"/>
        <v>6.6988299519141554</v>
      </c>
      <c r="L14" s="97"/>
      <c r="M14" s="97">
        <f t="shared" si="0"/>
        <v>2.3418361652391564</v>
      </c>
      <c r="N14" s="97">
        <f t="shared" si="1"/>
        <v>2.0769221104302757</v>
      </c>
      <c r="O14" s="97">
        <f t="shared" si="2"/>
        <v>2.4595469996651964</v>
      </c>
      <c r="P14" s="97">
        <f t="shared" si="3"/>
        <v>1.6248216171601788</v>
      </c>
      <c r="Q14" s="97">
        <f t="shared" si="4"/>
        <v>3.6651016094615234</v>
      </c>
      <c r="R14" s="97">
        <f t="shared" si="5"/>
        <v>1.6969652570913369</v>
      </c>
      <c r="S14" s="97">
        <f t="shared" si="6"/>
        <v>1.4086805360118899</v>
      </c>
      <c r="T14" s="97">
        <f t="shared" si="7"/>
        <v>1.811709030433899</v>
      </c>
      <c r="U14" s="97">
        <f t="shared" si="8"/>
        <v>1.1411731486495313</v>
      </c>
      <c r="V14" s="97">
        <f t="shared" si="9"/>
        <v>1.9114883255902118</v>
      </c>
      <c r="W14" s="97"/>
      <c r="X14" s="97">
        <f t="shared" si="10"/>
        <v>1.7000669566356725</v>
      </c>
      <c r="Y14" s="97">
        <f t="shared" si="11"/>
        <v>10.509544007640645</v>
      </c>
      <c r="Z14" s="97">
        <f t="shared" si="11"/>
        <v>24.150094103148383</v>
      </c>
      <c r="AA14" s="97">
        <f t="shared" si="11"/>
        <v>4.6783037683790356</v>
      </c>
      <c r="AB14" s="97">
        <f t="shared" si="11"/>
        <v>10.726930717341546</v>
      </c>
      <c r="AC14" s="97">
        <f t="shared" si="11"/>
        <v>18.153760612824847</v>
      </c>
      <c r="AD14" s="97">
        <f t="shared" si="11"/>
        <v>14.538451443059634</v>
      </c>
      <c r="AE14" s="97">
        <f t="shared" si="11"/>
        <v>11.513956236200734</v>
      </c>
      <c r="AF14" s="97">
        <f t="shared" si="11"/>
        <v>4.0288921547695002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2.527398604485E-2</v>
      </c>
      <c r="C15" s="69">
        <f>'Basic T2'!O15</f>
        <v>0.80129194236194168</v>
      </c>
      <c r="D15" s="69">
        <f>'Basic T2'!Z15</f>
        <v>2.2037104102830241</v>
      </c>
      <c r="E15" s="69">
        <f>'Basic T2'!AK15</f>
        <v>1.1443442968200639</v>
      </c>
      <c r="F15" s="69">
        <f>'Basic T2'!AV15</f>
        <v>0.31161241728996297</v>
      </c>
      <c r="G15" s="69">
        <f>'Basic T2'!BG15</f>
        <v>1.2504244166292831</v>
      </c>
      <c r="H15" s="69">
        <f>'Basic T2'!BR15</f>
        <v>0.88765135465331013</v>
      </c>
      <c r="I15" s="69">
        <f>'Basic T2'!CC15</f>
        <v>0.29305580636964962</v>
      </c>
      <c r="J15" s="69">
        <f>'Basic T2'!CN15</f>
        <v>8.4303232551248206E-2</v>
      </c>
      <c r="K15" s="309">
        <f t="shared" si="12"/>
        <v>7.0016678630033331</v>
      </c>
      <c r="L15" s="97"/>
      <c r="M15" s="97">
        <f t="shared" si="0"/>
        <v>0.51971502223551957</v>
      </c>
      <c r="N15" s="97">
        <f t="shared" si="1"/>
        <v>2.3638948732587295</v>
      </c>
      <c r="O15" s="97">
        <f t="shared" si="2"/>
        <v>3.3503630347795785</v>
      </c>
      <c r="P15" s="97">
        <f t="shared" si="3"/>
        <v>5.9330092683532634</v>
      </c>
      <c r="Q15" s="97">
        <f t="shared" si="4"/>
        <v>1.589374882953273</v>
      </c>
      <c r="R15" s="97">
        <f t="shared" si="5"/>
        <v>1.7448770823060893</v>
      </c>
      <c r="S15" s="97">
        <f t="shared" si="6"/>
        <v>1.2839196047227486</v>
      </c>
      <c r="T15" s="97">
        <f t="shared" si="7"/>
        <v>0.68835940695310271</v>
      </c>
      <c r="U15" s="97">
        <f t="shared" si="8"/>
        <v>0.35646030648104093</v>
      </c>
      <c r="V15" s="97">
        <f t="shared" si="9"/>
        <v>1.997902092732887</v>
      </c>
      <c r="W15" s="97"/>
      <c r="X15" s="97">
        <f t="shared" si="10"/>
        <v>0.36097093634499877</v>
      </c>
      <c r="Y15" s="97">
        <f t="shared" si="11"/>
        <v>11.444300958575193</v>
      </c>
      <c r="Z15" s="97">
        <f t="shared" si="11"/>
        <v>31.474078082557781</v>
      </c>
      <c r="AA15" s="97">
        <f t="shared" si="11"/>
        <v>16.343881475251852</v>
      </c>
      <c r="AB15" s="97">
        <f t="shared" si="11"/>
        <v>4.4505455469619815</v>
      </c>
      <c r="AC15" s="97">
        <f t="shared" si="11"/>
        <v>17.858950768523304</v>
      </c>
      <c r="AD15" s="97">
        <f t="shared" si="11"/>
        <v>12.677712968129228</v>
      </c>
      <c r="AE15" s="97">
        <f t="shared" si="11"/>
        <v>4.1855142532274403</v>
      </c>
      <c r="AF15" s="97">
        <f t="shared" si="11"/>
        <v>1.2040450104282256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1.5790368381395574E-2</v>
      </c>
      <c r="C16" s="69">
        <f>'Basic T2'!O16</f>
        <v>0.200202013363808</v>
      </c>
      <c r="D16" s="69">
        <f>'Basic T2'!Z16</f>
        <v>0.90734853788300229</v>
      </c>
      <c r="E16" s="69">
        <f>'Basic T2'!AK16</f>
        <v>0.24171041588280437</v>
      </c>
      <c r="F16" s="69">
        <f>'Basic T2'!AV16</f>
        <v>0.20674375074068002</v>
      </c>
      <c r="G16" s="69">
        <f>'Basic T2'!BG16</f>
        <v>0.66421622260661772</v>
      </c>
      <c r="H16" s="69">
        <f>'Basic T2'!BR16</f>
        <v>0.82364081486577623</v>
      </c>
      <c r="I16" s="69">
        <f>'Basic T2'!CC16</f>
        <v>0.45304838677273457</v>
      </c>
      <c r="J16" s="69">
        <f>'Basic T2'!CN16</f>
        <v>0.10412519026707506</v>
      </c>
      <c r="K16" s="309">
        <f t="shared" si="12"/>
        <v>3.616825700763894</v>
      </c>
      <c r="L16" s="97"/>
      <c r="M16" s="97">
        <f t="shared" si="0"/>
        <v>0.32470112311849825</v>
      </c>
      <c r="N16" s="97">
        <f t="shared" si="1"/>
        <v>0.59061683761823303</v>
      </c>
      <c r="O16" s="97">
        <f t="shared" si="2"/>
        <v>1.3794675501823699</v>
      </c>
      <c r="P16" s="97">
        <f t="shared" si="3"/>
        <v>1.2531806569711883</v>
      </c>
      <c r="Q16" s="97">
        <f t="shared" si="4"/>
        <v>1.0544936799775373</v>
      </c>
      <c r="R16" s="97">
        <f t="shared" si="5"/>
        <v>0.92686582980074028</v>
      </c>
      <c r="S16" s="97">
        <f t="shared" si="6"/>
        <v>1.1913332683066915</v>
      </c>
      <c r="T16" s="97">
        <f t="shared" si="7"/>
        <v>1.0641663193889113</v>
      </c>
      <c r="U16" s="97">
        <f t="shared" si="8"/>
        <v>0.44027371325808934</v>
      </c>
      <c r="V16" s="97">
        <f t="shared" si="9"/>
        <v>1.0320489029176383</v>
      </c>
      <c r="W16" s="97"/>
      <c r="X16" s="97">
        <f t="shared" si="10"/>
        <v>0.436580849833614</v>
      </c>
      <c r="Y16" s="97">
        <f t="shared" si="11"/>
        <v>5.53529613886354</v>
      </c>
      <c r="Z16" s="97">
        <f t="shared" si="11"/>
        <v>25.086874871834858</v>
      </c>
      <c r="AA16" s="97">
        <f t="shared" si="11"/>
        <v>6.6829434393743048</v>
      </c>
      <c r="AB16" s="97">
        <f t="shared" si="11"/>
        <v>5.7161657167226663</v>
      </c>
      <c r="AC16" s="97">
        <f t="shared" si="11"/>
        <v>18.364617970568268</v>
      </c>
      <c r="AD16" s="97">
        <f t="shared" si="11"/>
        <v>22.772477387887911</v>
      </c>
      <c r="AE16" s="97">
        <f t="shared" si="11"/>
        <v>12.526132699097117</v>
      </c>
      <c r="AF16" s="97">
        <f t="shared" si="11"/>
        <v>2.8789109258177201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5.5186555113535193E-2</v>
      </c>
      <c r="C17" s="69">
        <f>'Basic T2'!O17</f>
        <v>1.0403684503038457</v>
      </c>
      <c r="D17" s="69">
        <f>'Basic T2'!Z17</f>
        <v>2.176669190645689</v>
      </c>
      <c r="E17" s="69">
        <f>'Basic T2'!AK17</f>
        <v>0.30000774644141359</v>
      </c>
      <c r="F17" s="69">
        <f>'Basic T2'!AV17</f>
        <v>0.34952630560872927</v>
      </c>
      <c r="G17" s="69">
        <f>'Basic T2'!BG17</f>
        <v>1.0178693462669413</v>
      </c>
      <c r="H17" s="69">
        <f>'Basic T2'!BR17</f>
        <v>0.47160460837118845</v>
      </c>
      <c r="I17" s="69">
        <f>'Basic T2'!CC17</f>
        <v>0.3356234930057142</v>
      </c>
      <c r="J17" s="69">
        <f>'Basic T2'!CN17</f>
        <v>0.21225830651614214</v>
      </c>
      <c r="K17" s="309">
        <f t="shared" si="12"/>
        <v>5.959114002273199</v>
      </c>
      <c r="L17" s="97"/>
      <c r="M17" s="97">
        <f t="shared" si="0"/>
        <v>1.134814337043482</v>
      </c>
      <c r="N17" s="97">
        <f t="shared" si="1"/>
        <v>3.0691955278174015</v>
      </c>
      <c r="O17" s="97">
        <f t="shared" si="2"/>
        <v>3.309251506574451</v>
      </c>
      <c r="P17" s="97">
        <f t="shared" si="3"/>
        <v>1.5554311278177855</v>
      </c>
      <c r="Q17" s="97">
        <f t="shared" si="4"/>
        <v>1.7827541530510682</v>
      </c>
      <c r="R17" s="97">
        <f t="shared" si="5"/>
        <v>1.420363255438269</v>
      </c>
      <c r="S17" s="97">
        <f t="shared" si="6"/>
        <v>0.68213989556953247</v>
      </c>
      <c r="T17" s="97">
        <f t="shared" si="7"/>
        <v>0.78834673664008614</v>
      </c>
      <c r="U17" s="97">
        <f t="shared" si="8"/>
        <v>0.89749418502897604</v>
      </c>
      <c r="V17" s="97">
        <f t="shared" si="9"/>
        <v>1.7004128971734127</v>
      </c>
      <c r="W17" s="97"/>
      <c r="X17" s="97">
        <f t="shared" si="10"/>
        <v>0.92608658086560192</v>
      </c>
      <c r="Y17" s="97">
        <f t="shared" si="11"/>
        <v>17.458441807070322</v>
      </c>
      <c r="Z17" s="97">
        <f t="shared" si="11"/>
        <v>36.526725110735654</v>
      </c>
      <c r="AA17" s="97">
        <f t="shared" si="11"/>
        <v>5.0344354265914504</v>
      </c>
      <c r="AB17" s="97">
        <f t="shared" si="11"/>
        <v>5.8654072648282432</v>
      </c>
      <c r="AC17" s="97">
        <f t="shared" si="11"/>
        <v>17.080883934736921</v>
      </c>
      <c r="AD17" s="97">
        <f t="shared" si="11"/>
        <v>7.9140054744931438</v>
      </c>
      <c r="AE17" s="97">
        <f t="shared" si="11"/>
        <v>5.6321039147377485</v>
      </c>
      <c r="AF17" s="97">
        <f t="shared" si="11"/>
        <v>3.5619104859409103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0.25893625017235272</v>
      </c>
      <c r="C18" s="69">
        <f>'Basic T2'!O18</f>
        <v>2.6193876649403185</v>
      </c>
      <c r="D18" s="69">
        <f>'Basic T2'!Z18</f>
        <v>5.2272240614987995</v>
      </c>
      <c r="E18" s="69">
        <f>'Basic T2'!AK18</f>
        <v>1.5093759648005232</v>
      </c>
      <c r="F18" s="69">
        <f>'Basic T2'!AV18</f>
        <v>1.3403144333693942</v>
      </c>
      <c r="G18" s="69">
        <f>'Basic T2'!BG18</f>
        <v>3.8903609256737304</v>
      </c>
      <c r="H18" s="69">
        <f>'Basic T2'!BR18</f>
        <v>3.0058972416913843</v>
      </c>
      <c r="I18" s="69">
        <f>'Basic T2'!CC18</f>
        <v>1.7952926776950933</v>
      </c>
      <c r="J18" s="69">
        <f>'Basic T2'!CN18</f>
        <v>0.68087586552418089</v>
      </c>
      <c r="K18" s="309">
        <f t="shared" si="12"/>
        <v>20.32766508536578</v>
      </c>
      <c r="L18" s="97"/>
      <c r="M18" s="97">
        <f t="shared" si="0"/>
        <v>5.3245680668296433</v>
      </c>
      <c r="N18" s="97">
        <f t="shared" si="1"/>
        <v>7.7274670377662193</v>
      </c>
      <c r="O18" s="97">
        <f t="shared" si="2"/>
        <v>7.9470960378622211</v>
      </c>
      <c r="P18" s="97">
        <f t="shared" si="3"/>
        <v>7.8255657964792169</v>
      </c>
      <c r="Q18" s="97">
        <f t="shared" si="4"/>
        <v>6.8362554810349625</v>
      </c>
      <c r="R18" s="97">
        <f t="shared" si="5"/>
        <v>5.428718066307332</v>
      </c>
      <c r="S18" s="97">
        <f t="shared" si="6"/>
        <v>4.3477998182033319</v>
      </c>
      <c r="T18" s="97">
        <f t="shared" si="7"/>
        <v>4.2169667894811882</v>
      </c>
      <c r="U18" s="97">
        <f t="shared" si="8"/>
        <v>2.8789550810255382</v>
      </c>
      <c r="V18" s="97">
        <f t="shared" si="9"/>
        <v>5.8004300416793706</v>
      </c>
      <c r="W18" s="97"/>
      <c r="X18" s="97">
        <f t="shared" si="10"/>
        <v>1.2738120639284105</v>
      </c>
      <c r="Y18" s="97">
        <f t="shared" si="11"/>
        <v>12.885826551845636</v>
      </c>
      <c r="Z18" s="97">
        <f t="shared" si="11"/>
        <v>25.714827746064962</v>
      </c>
      <c r="AA18" s="97">
        <f t="shared" si="11"/>
        <v>7.4252303865786713</v>
      </c>
      <c r="AB18" s="97">
        <f t="shared" si="11"/>
        <v>6.5935483870909914</v>
      </c>
      <c r="AC18" s="97">
        <f t="shared" si="11"/>
        <v>19.138257686439676</v>
      </c>
      <c r="AD18" s="97">
        <f t="shared" si="11"/>
        <v>14.787223368095429</v>
      </c>
      <c r="AE18" s="97">
        <f t="shared" si="11"/>
        <v>8.8317702508172164</v>
      </c>
      <c r="AF18" s="97">
        <f t="shared" si="11"/>
        <v>3.3495035591389914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0.2064438432546577</v>
      </c>
      <c r="C19" s="69">
        <f>'Basic T2'!O19</f>
        <v>2.1906216255422342</v>
      </c>
      <c r="D19" s="69">
        <f>'Basic T2'!Z19</f>
        <v>6.5804460881055551</v>
      </c>
      <c r="E19" s="69">
        <f>'Basic T2'!AK19</f>
        <v>2.470108636425945</v>
      </c>
      <c r="F19" s="69">
        <f>'Basic T2'!AV19</f>
        <v>2.3747109386065359</v>
      </c>
      <c r="G19" s="69">
        <f>'Basic T2'!BG19</f>
        <v>6.864431890456431</v>
      </c>
      <c r="H19" s="69">
        <f>'Basic T2'!BR19</f>
        <v>7.6309916667306714</v>
      </c>
      <c r="I19" s="69">
        <f>'Basic T2'!CC19</f>
        <v>3.5905802941546621</v>
      </c>
      <c r="J19" s="69">
        <f>'Basic T2'!CN19</f>
        <v>1.5022842814879576</v>
      </c>
      <c r="K19" s="309">
        <f t="shared" si="12"/>
        <v>33.410619264764648</v>
      </c>
      <c r="L19" s="97"/>
      <c r="M19" s="97">
        <f t="shared" si="0"/>
        <v>4.2451541437541893</v>
      </c>
      <c r="N19" s="97">
        <f t="shared" si="1"/>
        <v>6.4625624645679034</v>
      </c>
      <c r="O19" s="97">
        <f t="shared" si="2"/>
        <v>10.004437617153714</v>
      </c>
      <c r="P19" s="97">
        <f t="shared" si="3"/>
        <v>12.806615521638717</v>
      </c>
      <c r="Q19" s="97">
        <f t="shared" si="4"/>
        <v>12.112180743373703</v>
      </c>
      <c r="R19" s="97">
        <f t="shared" si="5"/>
        <v>9.578819582710949</v>
      </c>
      <c r="S19" s="97">
        <f t="shared" si="6"/>
        <v>11.037644175305825</v>
      </c>
      <c r="T19" s="97">
        <f t="shared" si="7"/>
        <v>8.4339216906154864</v>
      </c>
      <c r="U19" s="97">
        <f t="shared" si="8"/>
        <v>6.3521255258546905</v>
      </c>
      <c r="V19" s="97">
        <f t="shared" si="9"/>
        <v>9.5336064855756248</v>
      </c>
      <c r="W19" s="97"/>
      <c r="X19" s="97">
        <f t="shared" si="10"/>
        <v>0.61789888304278318</v>
      </c>
      <c r="Y19" s="97">
        <f t="shared" si="11"/>
        <v>6.5566627430114623</v>
      </c>
      <c r="Z19" s="97">
        <f t="shared" si="11"/>
        <v>19.695672312920564</v>
      </c>
      <c r="AA19" s="97">
        <f t="shared" si="11"/>
        <v>7.3931842353815922</v>
      </c>
      <c r="AB19" s="97">
        <f t="shared" si="11"/>
        <v>7.1076531679583166</v>
      </c>
      <c r="AC19" s="97">
        <f t="shared" si="11"/>
        <v>20.545658959682218</v>
      </c>
      <c r="AD19" s="97">
        <f t="shared" si="11"/>
        <v>22.840018636764487</v>
      </c>
      <c r="AE19" s="97">
        <f t="shared" si="11"/>
        <v>10.746823534460324</v>
      </c>
      <c r="AF19" s="97">
        <f t="shared" si="11"/>
        <v>4.496427526778259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1.7325817969204165E-2</v>
      </c>
      <c r="C20" s="69">
        <f>'Basic T2'!O20</f>
        <v>0.34526478012958323</v>
      </c>
      <c r="D20" s="69">
        <f>'Basic T2'!Z20</f>
        <v>1.0379131441190088</v>
      </c>
      <c r="E20" s="69">
        <f>'Basic T2'!AK20</f>
        <v>0.49043976541243256</v>
      </c>
      <c r="F20" s="69">
        <f>'Basic T2'!AV20</f>
        <v>0.3858863681700031</v>
      </c>
      <c r="G20" s="69">
        <f>'Basic T2'!BG20</f>
        <v>1.2477845207615952</v>
      </c>
      <c r="H20" s="69">
        <f>'Basic T2'!BR20</f>
        <v>1.4648535448798936</v>
      </c>
      <c r="I20" s="69">
        <f>'Basic T2'!CC20</f>
        <v>1.2622751392357805</v>
      </c>
      <c r="J20" s="69">
        <f>'Basic T2'!CN20</f>
        <v>0.52140143041058518</v>
      </c>
      <c r="K20" s="309">
        <f t="shared" si="12"/>
        <v>6.7731445110880868</v>
      </c>
      <c r="L20" s="97"/>
      <c r="M20" s="97">
        <f t="shared" si="0"/>
        <v>0.35627494037286306</v>
      </c>
      <c r="N20" s="97">
        <f t="shared" si="1"/>
        <v>1.0185671420323137</v>
      </c>
      <c r="O20" s="97">
        <f t="shared" si="2"/>
        <v>1.5779686002034963</v>
      </c>
      <c r="P20" s="97">
        <f t="shared" si="3"/>
        <v>2.5427519338775499</v>
      </c>
      <c r="Q20" s="97">
        <f t="shared" si="4"/>
        <v>1.9682081560721467</v>
      </c>
      <c r="R20" s="97">
        <f t="shared" si="5"/>
        <v>1.7411932980341698</v>
      </c>
      <c r="S20" s="97">
        <f t="shared" si="6"/>
        <v>2.1187983034774684</v>
      </c>
      <c r="T20" s="97">
        <f t="shared" si="7"/>
        <v>2.9649607595898999</v>
      </c>
      <c r="U20" s="97">
        <f t="shared" si="8"/>
        <v>2.20464753318713</v>
      </c>
      <c r="V20" s="97">
        <f t="shared" si="9"/>
        <v>1.9326937321018014</v>
      </c>
      <c r="W20" s="97"/>
      <c r="X20" s="97">
        <f t="shared" si="10"/>
        <v>0.25580168769233624</v>
      </c>
      <c r="Y20" s="97">
        <f t="shared" si="11"/>
        <v>5.0975551985397907</v>
      </c>
      <c r="Z20" s="97">
        <f t="shared" si="11"/>
        <v>15.323948018824582</v>
      </c>
      <c r="AA20" s="97">
        <f t="shared" si="11"/>
        <v>7.2409464261326493</v>
      </c>
      <c r="AB20" s="97">
        <f t="shared" si="11"/>
        <v>5.6973000876960693</v>
      </c>
      <c r="AC20" s="97">
        <f t="shared" si="11"/>
        <v>18.422529132796285</v>
      </c>
      <c r="AD20" s="97">
        <f t="shared" si="11"/>
        <v>21.627377689665874</v>
      </c>
      <c r="AE20" s="97">
        <f t="shared" si="11"/>
        <v>18.636471393299704</v>
      </c>
      <c r="AF20" s="97">
        <f t="shared" si="11"/>
        <v>7.6980703653527023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2.2067451591499136E-2</v>
      </c>
      <c r="C21" s="69">
        <f>'Basic T2'!O21</f>
        <v>0.10035543897322929</v>
      </c>
      <c r="D21" s="69">
        <f>'Basic T2'!Z21</f>
        <v>0.91769667393010135</v>
      </c>
      <c r="E21" s="69">
        <f>'Basic T2'!AK21</f>
        <v>0.32535218784243936</v>
      </c>
      <c r="F21" s="69">
        <f>'Basic T2'!AV21</f>
        <v>0.52679652997653781</v>
      </c>
      <c r="G21" s="69">
        <f>'Basic T2'!BG21</f>
        <v>0.88220557182576265</v>
      </c>
      <c r="H21" s="69">
        <f>'Basic T2'!BR21</f>
        <v>1.3814745935358106</v>
      </c>
      <c r="I21" s="69">
        <f>'Basic T2'!CC21</f>
        <v>1.101694273247481</v>
      </c>
      <c r="J21" s="69">
        <f>'Basic T2'!CN21</f>
        <v>1.1508292108441525</v>
      </c>
      <c r="K21" s="309">
        <f t="shared" si="12"/>
        <v>6.4084719317670134</v>
      </c>
      <c r="L21" s="97"/>
      <c r="M21" s="97">
        <f t="shared" si="0"/>
        <v>0.45377828705789697</v>
      </c>
      <c r="N21" s="97">
        <f t="shared" si="1"/>
        <v>0.29605902062757788</v>
      </c>
      <c r="O21" s="97">
        <f t="shared" si="2"/>
        <v>1.3952001130133538</v>
      </c>
      <c r="P21" s="97">
        <f t="shared" si="3"/>
        <v>1.6868328450731349</v>
      </c>
      <c r="Q21" s="97">
        <f t="shared" si="4"/>
        <v>2.686918513881118</v>
      </c>
      <c r="R21" s="97">
        <f t="shared" si="5"/>
        <v>1.2310542434152454</v>
      </c>
      <c r="S21" s="97">
        <f t="shared" si="6"/>
        <v>1.9981970452349194</v>
      </c>
      <c r="T21" s="97">
        <f t="shared" si="7"/>
        <v>2.587772021891614</v>
      </c>
      <c r="U21" s="97">
        <f t="shared" si="8"/>
        <v>4.8660640973104323</v>
      </c>
      <c r="V21" s="97">
        <f t="shared" si="9"/>
        <v>1.8286356528493315</v>
      </c>
      <c r="W21" s="97"/>
      <c r="X21" s="97">
        <f t="shared" si="10"/>
        <v>0.34434810398575716</v>
      </c>
      <c r="Y21" s="97">
        <f t="shared" si="11"/>
        <v>1.5659807835899844</v>
      </c>
      <c r="Z21" s="97">
        <f t="shared" si="11"/>
        <v>14.32005451067122</v>
      </c>
      <c r="AA21" s="97">
        <f t="shared" si="11"/>
        <v>5.0769074329507085</v>
      </c>
      <c r="AB21" s="97">
        <f t="shared" si="11"/>
        <v>8.2203142275647565</v>
      </c>
      <c r="AC21" s="97">
        <f t="shared" si="11"/>
        <v>13.766239147473513</v>
      </c>
      <c r="AD21" s="97">
        <f t="shared" si="11"/>
        <v>21.557004668894532</v>
      </c>
      <c r="AE21" s="97">
        <f t="shared" si="11"/>
        <v>17.191216330157349</v>
      </c>
      <c r="AF21" s="97">
        <f t="shared" si="11"/>
        <v>17.957934794712184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6.737504369697501E-3</v>
      </c>
      <c r="C22" s="69">
        <f>'Basic T2'!O22</f>
        <v>0.24297970827005802</v>
      </c>
      <c r="D22" s="69">
        <f>'Basic T2'!Z22</f>
        <v>0.64789196216317946</v>
      </c>
      <c r="E22" s="69">
        <f>'Basic T2'!AK22</f>
        <v>0.26945173516164928</v>
      </c>
      <c r="F22" s="69">
        <f>'Basic T2'!AV22</f>
        <v>1.187592819638521</v>
      </c>
      <c r="G22" s="69">
        <f>'Basic T2'!BG22</f>
        <v>6.2928099611526198</v>
      </c>
      <c r="H22" s="69">
        <f>'Basic T2'!BR22</f>
        <v>3.6714339922082067</v>
      </c>
      <c r="I22" s="69">
        <f>'Basic T2'!CC22</f>
        <v>1.8354009709159451</v>
      </c>
      <c r="J22" s="69">
        <f>'Basic T2'!CN22</f>
        <v>0.96716768775021689</v>
      </c>
      <c r="K22" s="309">
        <f t="shared" si="12"/>
        <v>15.121466341630095</v>
      </c>
      <c r="L22" s="97"/>
      <c r="M22" s="97">
        <f t="shared" si="0"/>
        <v>0.13854491440707087</v>
      </c>
      <c r="N22" s="97">
        <f t="shared" si="1"/>
        <v>0.71681550296439456</v>
      </c>
      <c r="O22" s="97">
        <f t="shared" si="2"/>
        <v>0.98500840692745306</v>
      </c>
      <c r="P22" s="97">
        <f t="shared" si="3"/>
        <v>1.3970093148804379</v>
      </c>
      <c r="Q22" s="97">
        <f t="shared" si="4"/>
        <v>6.0573009738335584</v>
      </c>
      <c r="R22" s="97">
        <f t="shared" si="5"/>
        <v>8.7811624105369681</v>
      </c>
      <c r="S22" s="97">
        <f t="shared" si="6"/>
        <v>5.3104476834631793</v>
      </c>
      <c r="T22" s="97">
        <f t="shared" si="7"/>
        <v>4.311177244743698</v>
      </c>
      <c r="U22" s="97">
        <f t="shared" si="8"/>
        <v>4.0894860132963844</v>
      </c>
      <c r="V22" s="97">
        <f t="shared" si="9"/>
        <v>4.3148589507891515</v>
      </c>
      <c r="W22" s="97"/>
      <c r="X22" s="97">
        <f t="shared" si="10"/>
        <v>4.4555893042917669E-2</v>
      </c>
      <c r="Y22" s="97">
        <f t="shared" si="11"/>
        <v>1.6068528195650158</v>
      </c>
      <c r="Z22" s="97">
        <f t="shared" si="11"/>
        <v>4.2845842296358718</v>
      </c>
      <c r="AA22" s="97">
        <f t="shared" si="11"/>
        <v>1.7819153848845743</v>
      </c>
      <c r="AB22" s="97">
        <f t="shared" si="11"/>
        <v>7.8536882125579517</v>
      </c>
      <c r="AC22" s="97">
        <f t="shared" si="11"/>
        <v>41.615077658363219</v>
      </c>
      <c r="AD22" s="97">
        <f t="shared" si="11"/>
        <v>24.279616204286878</v>
      </c>
      <c r="AE22" s="97">
        <f t="shared" si="11"/>
        <v>12.13771819114527</v>
      </c>
      <c r="AF22" s="97">
        <f t="shared" si="11"/>
        <v>6.3959914065182923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2.5499234339517634E-3</v>
      </c>
      <c r="C23" s="69">
        <f>'Basic T2'!O23</f>
        <v>0.10207544615052061</v>
      </c>
      <c r="D23" s="69">
        <f>'Basic T2'!Z23</f>
        <v>0.34853951399463862</v>
      </c>
      <c r="E23" s="69">
        <f>'Basic T2'!AK23</f>
        <v>0.26541241710349778</v>
      </c>
      <c r="F23" s="69">
        <f>'Basic T2'!AV23</f>
        <v>0.40015366274190839</v>
      </c>
      <c r="G23" s="69">
        <f>'Basic T2'!BG23</f>
        <v>4.1181819649795877</v>
      </c>
      <c r="H23" s="69">
        <f>'Basic T2'!BR23</f>
        <v>4.0771457101846753</v>
      </c>
      <c r="I23" s="69">
        <f>'Basic T2'!CC23</f>
        <v>1.9398401391559816</v>
      </c>
      <c r="J23" s="69">
        <f>'Basic T2'!CN23</f>
        <v>1.4505376255973124</v>
      </c>
      <c r="K23" s="309">
        <f t="shared" si="12"/>
        <v>12.704436403342072</v>
      </c>
      <c r="L23" s="97"/>
      <c r="M23" s="97">
        <f t="shared" si="0"/>
        <v>5.2434685681293697E-2</v>
      </c>
      <c r="N23" s="97">
        <f t="shared" si="1"/>
        <v>0.30113322134446291</v>
      </c>
      <c r="O23" s="97">
        <f t="shared" si="2"/>
        <v>0.5298944445689231</v>
      </c>
      <c r="P23" s="97">
        <f t="shared" si="3"/>
        <v>1.3760669188345671</v>
      </c>
      <c r="Q23" s="97">
        <f t="shared" si="4"/>
        <v>2.0409782973825976</v>
      </c>
      <c r="R23" s="97">
        <f t="shared" si="5"/>
        <v>5.7466258942938664</v>
      </c>
      <c r="S23" s="97">
        <f t="shared" si="6"/>
        <v>5.8972785668331289</v>
      </c>
      <c r="T23" s="97">
        <f t="shared" si="7"/>
        <v>4.5564946291797037</v>
      </c>
      <c r="U23" s="97">
        <f t="shared" si="8"/>
        <v>6.1333245586802088</v>
      </c>
      <c r="V23" s="97">
        <f t="shared" si="9"/>
        <v>3.6251676848809296</v>
      </c>
      <c r="W23" s="97"/>
      <c r="X23" s="97">
        <f t="shared" si="10"/>
        <v>2.007112596731148E-2</v>
      </c>
      <c r="Y23" s="97">
        <f t="shared" si="11"/>
        <v>0.80346300229161127</v>
      </c>
      <c r="Z23" s="97">
        <f t="shared" si="11"/>
        <v>2.7434472725051435</v>
      </c>
      <c r="AA23" s="97">
        <f t="shared" si="11"/>
        <v>2.0891317700144296</v>
      </c>
      <c r="AB23" s="97">
        <f t="shared" si="11"/>
        <v>3.1497159735212077</v>
      </c>
      <c r="AC23" s="97">
        <f t="shared" si="11"/>
        <v>32.41530623032002</v>
      </c>
      <c r="AD23" s="97">
        <f t="shared" si="11"/>
        <v>32.092298947729212</v>
      </c>
      <c r="AE23" s="97">
        <f t="shared" si="11"/>
        <v>15.268997990699381</v>
      </c>
      <c r="AF23" s="97">
        <f t="shared" si="11"/>
        <v>11.417567686951694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1.9937186752669638E-2</v>
      </c>
      <c r="C24" s="69">
        <f>'Basic T2'!O24</f>
        <v>0.21034041680120277</v>
      </c>
      <c r="D24" s="69">
        <f>'Basic T2'!Z24</f>
        <v>0.47070072779432559</v>
      </c>
      <c r="E24" s="69">
        <f>'Basic T2'!AK24</f>
        <v>0.20381306118350151</v>
      </c>
      <c r="F24" s="69">
        <f>'Basic T2'!AV24</f>
        <v>0.21893522730293485</v>
      </c>
      <c r="G24" s="69">
        <f>'Basic T2'!BG24</f>
        <v>1.4416505949976248</v>
      </c>
      <c r="H24" s="69">
        <f>'Basic T2'!BR24</f>
        <v>1.6422680995258392</v>
      </c>
      <c r="I24" s="69">
        <f>'Basic T2'!CC24</f>
        <v>1.3551908301582818</v>
      </c>
      <c r="J24" s="69">
        <f>'Basic T2'!CN24</f>
        <v>0.92130691865700354</v>
      </c>
      <c r="K24" s="309">
        <f t="shared" si="12"/>
        <v>6.4841430631733834</v>
      </c>
      <c r="L24" s="97"/>
      <c r="M24" s="97">
        <f t="shared" si="0"/>
        <v>0.40997314147796521</v>
      </c>
      <c r="N24" s="97">
        <f t="shared" si="1"/>
        <v>0.62052618606125121</v>
      </c>
      <c r="O24" s="97">
        <f t="shared" si="2"/>
        <v>0.71561958027117334</v>
      </c>
      <c r="P24" s="97">
        <f t="shared" si="3"/>
        <v>1.0566966466066139</v>
      </c>
      <c r="Q24" s="97">
        <f t="shared" si="4"/>
        <v>1.1166761398508571</v>
      </c>
      <c r="R24" s="97">
        <f t="shared" si="5"/>
        <v>2.0117194213827254</v>
      </c>
      <c r="S24" s="97">
        <f t="shared" si="6"/>
        <v>2.375414849691214</v>
      </c>
      <c r="T24" s="97">
        <f t="shared" si="7"/>
        <v>3.1832106236426698</v>
      </c>
      <c r="U24" s="97">
        <f t="shared" si="8"/>
        <v>3.8955724074748601</v>
      </c>
      <c r="V24" s="97">
        <f t="shared" si="9"/>
        <v>1.8502281526300055</v>
      </c>
      <c r="W24" s="97"/>
      <c r="X24" s="97">
        <f t="shared" si="10"/>
        <v>0.30747604669463052</v>
      </c>
      <c r="Y24" s="97">
        <f t="shared" ref="Y24:AG32" si="13">IF($K24&gt;0,C24/$K24*100,0)</f>
        <v>3.2439200485231239</v>
      </c>
      <c r="Z24" s="97">
        <f t="shared" si="13"/>
        <v>7.2592588289370887</v>
      </c>
      <c r="AA24" s="97">
        <f t="shared" si="13"/>
        <v>3.1432536142062548</v>
      </c>
      <c r="AB24" s="97">
        <f t="shared" si="13"/>
        <v>3.3764712648981323</v>
      </c>
      <c r="AC24" s="97">
        <f t="shared" si="13"/>
        <v>22.233479134435864</v>
      </c>
      <c r="AD24" s="97">
        <f t="shared" si="13"/>
        <v>25.327450112152555</v>
      </c>
      <c r="AE24" s="97">
        <f t="shared" si="13"/>
        <v>20.900076030941893</v>
      </c>
      <c r="AF24" s="97">
        <f t="shared" si="13"/>
        <v>14.208614919210461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1.7568852684114591E-2</v>
      </c>
      <c r="C25" s="69">
        <f>'Basic T2'!O25</f>
        <v>1.0542730345715299</v>
      </c>
      <c r="D25" s="69">
        <f>'Basic T2'!Z25</f>
        <v>3.3777337970639763</v>
      </c>
      <c r="E25" s="69">
        <f>'Basic T2'!AK25</f>
        <v>2.6737950651073668</v>
      </c>
      <c r="F25" s="69">
        <f>'Basic T2'!AV25</f>
        <v>1.4582673272729672</v>
      </c>
      <c r="G25" s="69">
        <f>'Basic T2'!BG25</f>
        <v>8.9733623087104046</v>
      </c>
      <c r="H25" s="69">
        <f>'Basic T2'!BR25</f>
        <v>6.2176257027737041</v>
      </c>
      <c r="I25" s="69">
        <f>'Basic T2'!CC25</f>
        <v>1.0259079155198711</v>
      </c>
      <c r="J25" s="69">
        <f>'Basic T2'!CN25</f>
        <v>0.37369383537897988</v>
      </c>
      <c r="K25" s="309">
        <f t="shared" si="12"/>
        <v>25.172227839082911</v>
      </c>
      <c r="L25" s="97"/>
      <c r="M25" s="97">
        <f t="shared" si="0"/>
        <v>0.36127252136541144</v>
      </c>
      <c r="N25" s="97">
        <f t="shared" si="1"/>
        <v>3.1102155028445875</v>
      </c>
      <c r="O25" s="97">
        <f t="shared" si="2"/>
        <v>5.1352638723322128</v>
      </c>
      <c r="P25" s="97">
        <f t="shared" si="3"/>
        <v>13.862655624746489</v>
      </c>
      <c r="Q25" s="97">
        <f t="shared" si="4"/>
        <v>7.4378726071186927</v>
      </c>
      <c r="R25" s="97">
        <f t="shared" si="5"/>
        <v>12.52167986762853</v>
      </c>
      <c r="S25" s="97">
        <f t="shared" si="6"/>
        <v>8.9933187087143125</v>
      </c>
      <c r="T25" s="97">
        <f t="shared" si="7"/>
        <v>2.4097572850168558</v>
      </c>
      <c r="U25" s="97">
        <f t="shared" si="8"/>
        <v>1.5800938476266597</v>
      </c>
      <c r="V25" s="97">
        <f t="shared" si="9"/>
        <v>7.1828095337387818</v>
      </c>
      <c r="W25" s="97"/>
      <c r="X25" s="97">
        <f t="shared" si="10"/>
        <v>6.9794587894349322E-2</v>
      </c>
      <c r="Y25" s="97">
        <f t="shared" si="13"/>
        <v>4.1882388849772134</v>
      </c>
      <c r="Z25" s="97">
        <f t="shared" si="13"/>
        <v>13.41849366157269</v>
      </c>
      <c r="AA25" s="97">
        <f t="shared" si="13"/>
        <v>10.622004068134082</v>
      </c>
      <c r="AB25" s="97">
        <f t="shared" si="13"/>
        <v>5.7931595748900371</v>
      </c>
      <c r="AC25" s="97">
        <f t="shared" si="13"/>
        <v>35.647867030577963</v>
      </c>
      <c r="AD25" s="97">
        <f t="shared" si="13"/>
        <v>24.700339368135278</v>
      </c>
      <c r="AE25" s="97">
        <f t="shared" si="13"/>
        <v>4.0755547028977137</v>
      </c>
      <c r="AF25" s="97">
        <f t="shared" si="13"/>
        <v>1.4845481209206888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1.1460699574843433E-2</v>
      </c>
      <c r="C26" s="69">
        <f>'Basic T2'!O26</f>
        <v>0.17350014043988862</v>
      </c>
      <c r="D26" s="69">
        <f>'Basic T2'!Z26</f>
        <v>0.64054470762540627</v>
      </c>
      <c r="E26" s="69">
        <f>'Basic T2'!AK26</f>
        <v>0.44728318603070027</v>
      </c>
      <c r="F26" s="69">
        <f>'Basic T2'!AV26</f>
        <v>0.50631266296024668</v>
      </c>
      <c r="G26" s="69">
        <f>'Basic T2'!BG26</f>
        <v>1.4706670658048406</v>
      </c>
      <c r="H26" s="69">
        <f>'Basic T2'!BR26</f>
        <v>1.6551637185607722</v>
      </c>
      <c r="I26" s="69">
        <f>'Basic T2'!CC26</f>
        <v>1.0139704326860834</v>
      </c>
      <c r="J26" s="69">
        <f>'Basic T2'!CN26</f>
        <v>0.53061539518639134</v>
      </c>
      <c r="K26" s="309">
        <f t="shared" si="12"/>
        <v>6.4495180088691715</v>
      </c>
      <c r="L26" s="97"/>
      <c r="M26" s="97">
        <f t="shared" si="0"/>
        <v>0.23566910750859024</v>
      </c>
      <c r="N26" s="97">
        <f t="shared" si="1"/>
        <v>0.51184352520328336</v>
      </c>
      <c r="O26" s="97">
        <f t="shared" si="2"/>
        <v>0.97383816881648899</v>
      </c>
      <c r="P26" s="97">
        <f t="shared" si="3"/>
        <v>2.319000754993926</v>
      </c>
      <c r="Q26" s="97">
        <f t="shared" si="4"/>
        <v>2.5824408296328891</v>
      </c>
      <c r="R26" s="97">
        <f t="shared" si="5"/>
        <v>2.0522098134828703</v>
      </c>
      <c r="S26" s="97">
        <f t="shared" si="6"/>
        <v>2.3940673735759468</v>
      </c>
      <c r="T26" s="97">
        <f t="shared" si="7"/>
        <v>2.3817173061958461</v>
      </c>
      <c r="U26" s="97">
        <f t="shared" si="8"/>
        <v>2.2436070440919198</v>
      </c>
      <c r="V26" s="97">
        <f t="shared" si="9"/>
        <v>1.8403480112395652</v>
      </c>
      <c r="W26" s="97"/>
      <c r="X26" s="97">
        <f t="shared" si="10"/>
        <v>0.17769854365989898</v>
      </c>
      <c r="Y26" s="97">
        <f t="shared" si="13"/>
        <v>2.6901256838308965</v>
      </c>
      <c r="Z26" s="97">
        <f t="shared" si="13"/>
        <v>9.9316678664134219</v>
      </c>
      <c r="AA26" s="97">
        <f t="shared" si="13"/>
        <v>6.9351412836681865</v>
      </c>
      <c r="AB26" s="97">
        <f t="shared" si="13"/>
        <v>7.8503953669713242</v>
      </c>
      <c r="AC26" s="97">
        <f t="shared" si="13"/>
        <v>22.802743767556368</v>
      </c>
      <c r="AD26" s="97">
        <f t="shared" si="13"/>
        <v>25.663370755530007</v>
      </c>
      <c r="AE26" s="97">
        <f t="shared" si="13"/>
        <v>15.72164666090867</v>
      </c>
      <c r="AF26" s="97">
        <f t="shared" si="13"/>
        <v>8.2272100714612471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9.2242896568675516E-4</v>
      </c>
      <c r="C27" s="69">
        <f>'Basic T2'!O27</f>
        <v>1.2716058267493608E-2</v>
      </c>
      <c r="D27" s="69">
        <f>'Basic T2'!Z27</f>
        <v>5.6998076342824951E-2</v>
      </c>
      <c r="E27" s="69">
        <f>'Basic T2'!AK27</f>
        <v>1.6732775407270542E-2</v>
      </c>
      <c r="F27" s="69">
        <f>'Basic T2'!AV27</f>
        <v>1.7120143944923793E-2</v>
      </c>
      <c r="G27" s="69">
        <f>'Basic T2'!BG27</f>
        <v>5.4385726857202485E-2</v>
      </c>
      <c r="H27" s="69">
        <f>'Basic T2'!BR27</f>
        <v>8.6392273216022317E-2</v>
      </c>
      <c r="I27" s="69">
        <f>'Basic T2'!CC27</f>
        <v>6.9552090214965487E-2</v>
      </c>
      <c r="J27" s="69">
        <f>'Basic T2'!CN27</f>
        <v>3.2799042944056229E-2</v>
      </c>
      <c r="K27" s="309">
        <f t="shared" si="12"/>
        <v>0.3476186161604462</v>
      </c>
      <c r="L27" s="97"/>
      <c r="M27" s="97">
        <f t="shared" si="0"/>
        <v>1.8968127526930605E-2</v>
      </c>
      <c r="N27" s="97">
        <f t="shared" si="1"/>
        <v>3.7513699261697619E-2</v>
      </c>
      <c r="O27" s="97">
        <f t="shared" si="2"/>
        <v>8.6655781604271426E-2</v>
      </c>
      <c r="P27" s="97">
        <f t="shared" si="3"/>
        <v>8.675335897813255E-2</v>
      </c>
      <c r="Q27" s="97">
        <f t="shared" si="4"/>
        <v>8.7321060615137711E-2</v>
      </c>
      <c r="R27" s="97">
        <f t="shared" si="5"/>
        <v>7.5891359074305095E-2</v>
      </c>
      <c r="S27" s="97">
        <f t="shared" si="6"/>
        <v>0.1249597972189626</v>
      </c>
      <c r="T27" s="97">
        <f t="shared" si="7"/>
        <v>0.16337105265313287</v>
      </c>
      <c r="U27" s="97">
        <f t="shared" si="8"/>
        <v>0.13868456222026565</v>
      </c>
      <c r="V27" s="97">
        <f t="shared" si="9"/>
        <v>9.9191788912129264E-2</v>
      </c>
      <c r="W27" s="97"/>
      <c r="X27" s="97">
        <f t="shared" si="10"/>
        <v>0.26535660715621756</v>
      </c>
      <c r="Y27" s="97">
        <f t="shared" si="13"/>
        <v>3.6580486994472148</v>
      </c>
      <c r="Z27" s="97">
        <f t="shared" si="13"/>
        <v>16.396727244468696</v>
      </c>
      <c r="AA27" s="97">
        <f t="shared" si="13"/>
        <v>4.8135441053442873</v>
      </c>
      <c r="AB27" s="97">
        <f t="shared" si="13"/>
        <v>4.924979028459699</v>
      </c>
      <c r="AC27" s="97">
        <f t="shared" si="13"/>
        <v>15.645228514487933</v>
      </c>
      <c r="AD27" s="97">
        <f t="shared" si="13"/>
        <v>24.852602593684818</v>
      </c>
      <c r="AE27" s="97">
        <f t="shared" si="13"/>
        <v>20.008160375065515</v>
      </c>
      <c r="AF27" s="97">
        <f t="shared" si="13"/>
        <v>9.4353528318856092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4.1003768616440305E-2</v>
      </c>
      <c r="C28" s="69">
        <f>'Basic T2'!O28</f>
        <v>0.68386975952541118</v>
      </c>
      <c r="D28" s="69">
        <f>'Basic T2'!Z28</f>
        <v>2.6198288296677452</v>
      </c>
      <c r="E28" s="69">
        <f>'Basic T2'!AK28</f>
        <v>0.8869739038367751</v>
      </c>
      <c r="F28" s="69">
        <f>'Basic T2'!AV28</f>
        <v>0.73568017291821408</v>
      </c>
      <c r="G28" s="69">
        <f>'Basic T2'!BG28</f>
        <v>5.1467537281441311</v>
      </c>
      <c r="H28" s="69">
        <f>'Basic T2'!BR28</f>
        <v>4.9639385322795357</v>
      </c>
      <c r="I28" s="69">
        <f>'Basic T2'!CC28</f>
        <v>3.1483274157279606</v>
      </c>
      <c r="J28" s="69">
        <f>'Basic T2'!CN28</f>
        <v>1.9390736434200169</v>
      </c>
      <c r="K28" s="309">
        <f t="shared" si="12"/>
        <v>20.165449754136233</v>
      </c>
      <c r="L28" s="97"/>
      <c r="M28" s="97">
        <f t="shared" si="0"/>
        <v>0.84317030485089228</v>
      </c>
      <c r="N28" s="97">
        <f t="shared" si="1"/>
        <v>2.0174871767131624</v>
      </c>
      <c r="O28" s="97">
        <f t="shared" si="2"/>
        <v>3.9829995935089189</v>
      </c>
      <c r="P28" s="97">
        <f t="shared" si="3"/>
        <v>4.5986373217172796</v>
      </c>
      <c r="Q28" s="97">
        <f t="shared" si="4"/>
        <v>3.7523266848345593</v>
      </c>
      <c r="R28" s="97">
        <f t="shared" si="5"/>
        <v>7.1819236005646392</v>
      </c>
      <c r="S28" s="97">
        <f t="shared" si="6"/>
        <v>7.1799563700565532</v>
      </c>
      <c r="T28" s="97">
        <f t="shared" si="7"/>
        <v>7.3951129637441566</v>
      </c>
      <c r="U28" s="97">
        <f t="shared" si="8"/>
        <v>8.1990068981355311</v>
      </c>
      <c r="V28" s="97">
        <f t="shared" si="9"/>
        <v>5.7541424490545685</v>
      </c>
      <c r="W28" s="97"/>
      <c r="X28" s="97">
        <f t="shared" si="10"/>
        <v>0.20333674238051558</v>
      </c>
      <c r="Y28" s="97">
        <f t="shared" si="13"/>
        <v>3.3912943567506564</v>
      </c>
      <c r="Z28" s="97">
        <f t="shared" si="13"/>
        <v>12.991670712082081</v>
      </c>
      <c r="AA28" s="97">
        <f t="shared" si="13"/>
        <v>4.3984831216315596</v>
      </c>
      <c r="AB28" s="97">
        <f t="shared" si="13"/>
        <v>3.648221001206855</v>
      </c>
      <c r="AC28" s="97">
        <f t="shared" si="13"/>
        <v>25.522632973204356</v>
      </c>
      <c r="AD28" s="97">
        <f t="shared" si="13"/>
        <v>24.616056635490406</v>
      </c>
      <c r="AE28" s="97">
        <f t="shared" si="13"/>
        <v>15.612483004908889</v>
      </c>
      <c r="AF28" s="97">
        <f t="shared" si="13"/>
        <v>9.615821452344667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2.3374191974920591E-2</v>
      </c>
      <c r="C29" s="69">
        <f>'Basic T2'!O29</f>
        <v>0.2501335270084582</v>
      </c>
      <c r="D29" s="69">
        <f>'Basic T2'!Z29</f>
        <v>1.0329229643262396</v>
      </c>
      <c r="E29" s="69">
        <f>'Basic T2'!AK29</f>
        <v>0.314159386107074</v>
      </c>
      <c r="F29" s="69">
        <f>'Basic T2'!AV29</f>
        <v>0.48081840651583768</v>
      </c>
      <c r="G29" s="69">
        <f>'Basic T2'!BG29</f>
        <v>1.5132498563514836</v>
      </c>
      <c r="H29" s="69">
        <f>'Basic T2'!BR29</f>
        <v>1.4858931425608946</v>
      </c>
      <c r="I29" s="69">
        <f>'Basic T2'!CC29</f>
        <v>0.73261144737153738</v>
      </c>
      <c r="J29" s="69">
        <f>'Basic T2'!CN29</f>
        <v>0.42015171604309043</v>
      </c>
      <c r="K29" s="309">
        <f t="shared" si="12"/>
        <v>6.2533146382595355</v>
      </c>
      <c r="L29" s="97"/>
      <c r="M29" s="97">
        <f t="shared" si="0"/>
        <v>0.48064910222020557</v>
      </c>
      <c r="N29" s="97">
        <f t="shared" si="1"/>
        <v>0.73792001499789739</v>
      </c>
      <c r="O29" s="97">
        <f t="shared" si="2"/>
        <v>1.5703818892470189</v>
      </c>
      <c r="P29" s="97">
        <f t="shared" si="3"/>
        <v>1.6288022360865768</v>
      </c>
      <c r="Q29" s="97">
        <f t="shared" si="4"/>
        <v>2.4524077224649923</v>
      </c>
      <c r="R29" s="97">
        <f t="shared" si="5"/>
        <v>2.1116310262625837</v>
      </c>
      <c r="S29" s="97">
        <f t="shared" si="6"/>
        <v>2.1492304678587946</v>
      </c>
      <c r="T29" s="97">
        <f t="shared" si="7"/>
        <v>1.7208325870998802</v>
      </c>
      <c r="U29" s="97">
        <f t="shared" si="8"/>
        <v>1.7765322270200163</v>
      </c>
      <c r="V29" s="97">
        <f t="shared" si="9"/>
        <v>1.7843620472646771</v>
      </c>
      <c r="W29" s="97"/>
      <c r="X29" s="97">
        <f>IF($K29&gt;0,B29/$K29*100,0)</f>
        <v>0.37378883563463638</v>
      </c>
      <c r="Y29" s="97">
        <f t="shared" si="13"/>
        <v>4.0000150556645755</v>
      </c>
      <c r="Z29" s="97">
        <f t="shared" si="13"/>
        <v>16.518007234219862</v>
      </c>
      <c r="AA29" s="97">
        <f t="shared" si="13"/>
        <v>5.0238857994599959</v>
      </c>
      <c r="AB29" s="97">
        <f t="shared" si="13"/>
        <v>7.6890166948270222</v>
      </c>
      <c r="AC29" s="97">
        <f t="shared" si="13"/>
        <v>24.199163865720045</v>
      </c>
      <c r="AD29" s="97">
        <f t="shared" si="13"/>
        <v>23.761688456707152</v>
      </c>
      <c r="AE29" s="97">
        <f t="shared" si="13"/>
        <v>11.715569897750143</v>
      </c>
      <c r="AF29" s="97">
        <f t="shared" si="13"/>
        <v>6.7188641600165813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2.0263811830408457E-2</v>
      </c>
      <c r="C30" s="69">
        <f>'Basic T2'!O30</f>
        <v>0.20333816884730738</v>
      </c>
      <c r="D30" s="69">
        <f>'Basic T2'!Z30</f>
        <v>0.45437076287383987</v>
      </c>
      <c r="E30" s="69">
        <f>'Basic T2'!AK30</f>
        <v>0.19767041793598675</v>
      </c>
      <c r="F30" s="69">
        <f>'Basic T2'!AV30</f>
        <v>0.43356059318888035</v>
      </c>
      <c r="G30" s="69">
        <f>'Basic T2'!BG30</f>
        <v>2.8997775045685534</v>
      </c>
      <c r="H30" s="69">
        <f>'Basic T2'!BR30</f>
        <v>3.900893669320078</v>
      </c>
      <c r="I30" s="69">
        <f>'Basic T2'!CC30</f>
        <v>3.0296714209585094</v>
      </c>
      <c r="J30" s="69">
        <f>'Basic T2'!CN30</f>
        <v>1.8782021237310087</v>
      </c>
      <c r="K30" s="309">
        <f t="shared" si="12"/>
        <v>13.017748473254573</v>
      </c>
      <c r="L30" s="97"/>
      <c r="M30" s="97">
        <f t="shared" si="0"/>
        <v>0.41668961110165159</v>
      </c>
      <c r="N30" s="97">
        <f t="shared" si="1"/>
        <v>0.59986882366383554</v>
      </c>
      <c r="O30" s="97">
        <f t="shared" si="2"/>
        <v>0.69079267444291803</v>
      </c>
      <c r="P30" s="97">
        <f t="shared" si="3"/>
        <v>1.0248492739050894</v>
      </c>
      <c r="Q30" s="97">
        <f t="shared" si="4"/>
        <v>2.211369890345265</v>
      </c>
      <c r="R30" s="97">
        <f t="shared" si="5"/>
        <v>4.046430351342452</v>
      </c>
      <c r="S30" s="97">
        <f t="shared" si="6"/>
        <v>5.6423435076433259</v>
      </c>
      <c r="T30" s="97">
        <f t="shared" si="7"/>
        <v>7.1164016452319938</v>
      </c>
      <c r="U30" s="97">
        <f t="shared" si="8"/>
        <v>7.9416231667214356</v>
      </c>
      <c r="V30" s="97">
        <f t="shared" si="9"/>
        <v>3.7145702175923501</v>
      </c>
      <c r="W30" s="97"/>
      <c r="X30" s="97">
        <f t="shared" si="10"/>
        <v>0.15566295409717879</v>
      </c>
      <c r="Y30" s="97">
        <f t="shared" si="13"/>
        <v>1.5620072032047083</v>
      </c>
      <c r="Z30" s="97">
        <f t="shared" si="13"/>
        <v>3.4903943935263517</v>
      </c>
      <c r="AA30" s="97">
        <f t="shared" si="13"/>
        <v>1.5184685611502455</v>
      </c>
      <c r="AB30" s="97">
        <f t="shared" si="13"/>
        <v>3.3305344167591353</v>
      </c>
      <c r="AC30" s="97">
        <f t="shared" si="13"/>
        <v>22.275568701655661</v>
      </c>
      <c r="AD30" s="97">
        <f t="shared" si="13"/>
        <v>29.965962834007758</v>
      </c>
      <c r="AE30" s="97">
        <f t="shared" si="13"/>
        <v>23.273390380702754</v>
      </c>
      <c r="AF30" s="97">
        <f t="shared" si="13"/>
        <v>14.428010554896201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2.5163429464854753E-2</v>
      </c>
      <c r="C31" s="69">
        <f>'Basic T2'!O31</f>
        <v>0.16440901805996488</v>
      </c>
      <c r="D31" s="69">
        <f>'Basic T2'!Z31</f>
        <v>0.5758528464768442</v>
      </c>
      <c r="E31" s="69">
        <f>'Basic T2'!AK31</f>
        <v>0.25935772359934589</v>
      </c>
      <c r="F31" s="69">
        <f>'Basic T2'!AV31</f>
        <v>0.43098435495050574</v>
      </c>
      <c r="G31" s="69">
        <f>'Basic T2'!BG31</f>
        <v>2.3858733427919749</v>
      </c>
      <c r="H31" s="69">
        <f>'Basic T2'!BR31</f>
        <v>3.7149882737939866</v>
      </c>
      <c r="I31" s="69">
        <f>'Basic T2'!CC31</f>
        <v>3.1438513360046971</v>
      </c>
      <c r="J31" s="69">
        <f>'Basic T2'!CN31</f>
        <v>2.2287857539889844</v>
      </c>
      <c r="K31" s="309">
        <f t="shared" si="12"/>
        <v>12.929266079131157</v>
      </c>
      <c r="L31" s="97"/>
      <c r="M31" s="97">
        <f t="shared" si="0"/>
        <v>0.51744162082869161</v>
      </c>
      <c r="N31" s="97">
        <f t="shared" si="1"/>
        <v>0.48502376520080193</v>
      </c>
      <c r="O31" s="97">
        <f t="shared" si="2"/>
        <v>0.87548530937004332</v>
      </c>
      <c r="P31" s="97">
        <f t="shared" si="3"/>
        <v>1.3446755335871428</v>
      </c>
      <c r="Q31" s="97">
        <f t="shared" si="4"/>
        <v>2.1982298223589298</v>
      </c>
      <c r="R31" s="97">
        <f t="shared" si="5"/>
        <v>3.329314160663075</v>
      </c>
      <c r="S31" s="97">
        <f t="shared" si="6"/>
        <v>5.3734456113145246</v>
      </c>
      <c r="T31" s="97">
        <f t="shared" si="7"/>
        <v>7.3845990905609238</v>
      </c>
      <c r="U31" s="97">
        <f t="shared" si="8"/>
        <v>9.4239998740798967</v>
      </c>
      <c r="V31" s="97">
        <f t="shared" si="9"/>
        <v>3.6893220676017906</v>
      </c>
      <c r="W31" s="97"/>
      <c r="X31" s="97">
        <f t="shared" si="10"/>
        <v>0.19462380394097148</v>
      </c>
      <c r="Y31" s="97">
        <f t="shared" si="13"/>
        <v>1.2716036397869006</v>
      </c>
      <c r="Z31" s="97">
        <f t="shared" si="13"/>
        <v>4.4538711087887322</v>
      </c>
      <c r="AA31" s="97">
        <f t="shared" si="13"/>
        <v>2.0059740592543722</v>
      </c>
      <c r="AB31" s="97">
        <f t="shared" si="13"/>
        <v>3.3334015427693</v>
      </c>
      <c r="AC31" s="97">
        <f t="shared" si="13"/>
        <v>18.453277457434034</v>
      </c>
      <c r="AD31" s="97">
        <f t="shared" si="13"/>
        <v>28.733172100079734</v>
      </c>
      <c r="AE31" s="97">
        <f t="shared" si="13"/>
        <v>24.315775673292997</v>
      </c>
      <c r="AF31" s="97">
        <f t="shared" si="13"/>
        <v>17.238300614652971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1.8554353227086967E-4</v>
      </c>
      <c r="C32" s="69">
        <f>'Basic T2'!O32</f>
        <v>6.936322658911015E-2</v>
      </c>
      <c r="D32" s="69">
        <f>'Basic T2'!Z32</f>
        <v>0.23471891473169662</v>
      </c>
      <c r="E32" s="69">
        <f>'Basic T2'!AK32</f>
        <v>0.15853176870336258</v>
      </c>
      <c r="F32" s="69">
        <f>'Basic T2'!AV32</f>
        <v>0.20689448943427602</v>
      </c>
      <c r="G32" s="69">
        <f>'Basic T2'!BG32</f>
        <v>0.89168195549245477</v>
      </c>
      <c r="H32" s="69">
        <f>'Basic T2'!BR32</f>
        <v>1.5335670849017988</v>
      </c>
      <c r="I32" s="69">
        <f>'Basic T2'!CC32</f>
        <v>1.8488971633310907</v>
      </c>
      <c r="J32" s="69">
        <f>'Basic T2'!CN32</f>
        <v>1.4231592943126126</v>
      </c>
      <c r="K32" s="309">
        <f t="shared" si="12"/>
        <v>6.366999441028673</v>
      </c>
      <c r="L32" s="97"/>
      <c r="M32" s="97">
        <f t="shared" si="0"/>
        <v>3.8153760482692463E-3</v>
      </c>
      <c r="N32" s="97">
        <f t="shared" si="1"/>
        <v>0.20462875895564339</v>
      </c>
      <c r="O32" s="97">
        <f t="shared" si="2"/>
        <v>0.35684978017581681</v>
      </c>
      <c r="P32" s="97">
        <f t="shared" si="3"/>
        <v>0.82192960253235814</v>
      </c>
      <c r="Q32" s="97">
        <f t="shared" si="4"/>
        <v>1.0552625206276443</v>
      </c>
      <c r="R32" s="97">
        <f t="shared" si="5"/>
        <v>1.244277853305817</v>
      </c>
      <c r="S32" s="97">
        <f t="shared" si="6"/>
        <v>2.2181871690287216</v>
      </c>
      <c r="T32" s="97">
        <f t="shared" si="7"/>
        <v>4.3428784798159574</v>
      </c>
      <c r="U32" s="97">
        <f t="shared" si="8"/>
        <v>6.0175604525440543</v>
      </c>
      <c r="V32" s="97">
        <f t="shared" si="9"/>
        <v>1.8168016187794216</v>
      </c>
      <c r="W32" s="97"/>
      <c r="X32" s="97">
        <f t="shared" si="10"/>
        <v>2.9141440012580345E-3</v>
      </c>
      <c r="Y32" s="97">
        <f t="shared" si="13"/>
        <v>1.0894178212445955</v>
      </c>
      <c r="Z32" s="97">
        <f t="shared" si="13"/>
        <v>3.6864918381989784</v>
      </c>
      <c r="AA32" s="97">
        <f t="shared" si="13"/>
        <v>2.4898976381526063</v>
      </c>
      <c r="AB32" s="97">
        <f t="shared" si="13"/>
        <v>3.2494818218619081</v>
      </c>
      <c r="AC32" s="97">
        <f t="shared" si="13"/>
        <v>14.004743737630857</v>
      </c>
      <c r="AD32" s="97">
        <f t="shared" si="13"/>
        <v>24.086182182136813</v>
      </c>
      <c r="AE32" s="97">
        <f t="shared" si="13"/>
        <v>29.038751777122457</v>
      </c>
      <c r="AF32" s="97">
        <f t="shared" si="13"/>
        <v>22.352119039650525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1.9862559851169109E-2</v>
      </c>
      <c r="C33" s="69">
        <f>'Basic T2'!O33</f>
        <v>0.61560358033970275</v>
      </c>
      <c r="D33" s="69">
        <f>'Basic T2'!Z33</f>
        <v>2.2130832847149087</v>
      </c>
      <c r="E33" s="69">
        <f>'Basic T2'!AK33</f>
        <v>1.0258566476970643</v>
      </c>
      <c r="F33" s="69">
        <f>'Basic T2'!AV33</f>
        <v>1.0203847843027436</v>
      </c>
      <c r="G33" s="69">
        <f>'Basic T2'!BG33</f>
        <v>4.8216346086256907</v>
      </c>
      <c r="H33" s="69">
        <f>'Basic T2'!BR33</f>
        <v>8.2507292485584856</v>
      </c>
      <c r="I33" s="69">
        <f>'Basic T2'!CC33</f>
        <v>6.6900136858001202</v>
      </c>
      <c r="J33" s="69">
        <f>'Basic T2'!CN33</f>
        <v>4.2340748478875119</v>
      </c>
      <c r="K33" s="309">
        <f t="shared" ref="K33" si="14">SUM(B33:J33)</f>
        <v>28.8912432477774</v>
      </c>
      <c r="L33" s="97"/>
      <c r="M33" s="97">
        <f t="shared" si="0"/>
        <v>0.40843857064675992</v>
      </c>
      <c r="N33" s="97">
        <f t="shared" si="1"/>
        <v>1.8160948221134381</v>
      </c>
      <c r="O33" s="97">
        <f t="shared" si="2"/>
        <v>3.3646128798952004</v>
      </c>
      <c r="P33" s="97">
        <f t="shared" si="3"/>
        <v>5.3186938718544745</v>
      </c>
      <c r="Q33" s="97">
        <f t="shared" si="4"/>
        <v>5.2044586708795162</v>
      </c>
      <c r="R33" s="97">
        <f t="shared" si="5"/>
        <v>6.7282433195953271</v>
      </c>
      <c r="S33" s="97">
        <f t="shared" si="6"/>
        <v>11.93404705569457</v>
      </c>
      <c r="T33" s="97">
        <f t="shared" si="7"/>
        <v>15.714187377187702</v>
      </c>
      <c r="U33" s="97">
        <f t="shared" si="8"/>
        <v>17.902986306297962</v>
      </c>
      <c r="V33" s="97">
        <f t="shared" si="9"/>
        <v>8.2440179219854954</v>
      </c>
      <c r="W33" s="97"/>
      <c r="X33" s="97">
        <f t="shared" ref="X33" si="15">IF($K33&gt;0,B33/$K33*100,0)</f>
        <v>6.8749411995958798E-2</v>
      </c>
      <c r="Y33" s="97">
        <f t="shared" ref="Y33" si="16">IF($K33&gt;0,C33/$K33*100,0)</f>
        <v>2.1307618196287246</v>
      </c>
      <c r="Z33" s="97">
        <f t="shared" ref="Z33" si="17">IF($K33&gt;0,D33/$K33*100,0)</f>
        <v>7.6600486373502159</v>
      </c>
      <c r="AA33" s="97">
        <f t="shared" ref="AA33" si="18">IF($K33&gt;0,E33/$K33*100,0)</f>
        <v>3.5507528661854431</v>
      </c>
      <c r="AB33" s="97">
        <f t="shared" ref="AB33" si="19">IF($K33&gt;0,F33/$K33*100,0)</f>
        <v>3.5318133441046768</v>
      </c>
      <c r="AC33" s="97">
        <f t="shared" ref="AC33" si="20">IF($K33&gt;0,G33/$K33*100,0)</f>
        <v>16.688913548213673</v>
      </c>
      <c r="AD33" s="97">
        <f t="shared" ref="AD33" si="21">IF($K33&gt;0,H33/$K33*100,0)</f>
        <v>28.557889246227617</v>
      </c>
      <c r="AE33" s="97">
        <f t="shared" ref="AE33" si="22">IF($K33&gt;0,I33/$K33*100,0)</f>
        <v>23.155852548210373</v>
      </c>
      <c r="AF33" s="97">
        <f>IF($K33&gt;0,J33/$K33*100,0)</f>
        <v>14.655218578083304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4.8630470476176795</v>
      </c>
      <c r="C35" s="310">
        <f t="shared" ref="C35:K35" si="24">SUM(C8:C33)</f>
        <v>33.897105638091539</v>
      </c>
      <c r="D35" s="310">
        <f t="shared" si="24"/>
        <v>65.775272333375867</v>
      </c>
      <c r="E35" s="310">
        <f t="shared" si="24"/>
        <v>19.287755084489905</v>
      </c>
      <c r="F35" s="310">
        <f t="shared" si="24"/>
        <v>19.60597343220531</v>
      </c>
      <c r="G35" s="310">
        <f t="shared" si="24"/>
        <v>71.662607601945197</v>
      </c>
      <c r="H35" s="310">
        <f t="shared" si="24"/>
        <v>69.136054266029433</v>
      </c>
      <c r="I35" s="310">
        <f t="shared" si="24"/>
        <v>42.573080778660042</v>
      </c>
      <c r="J35" s="310">
        <f t="shared" si="24"/>
        <v>23.650103817585098</v>
      </c>
      <c r="K35" s="310">
        <f t="shared" si="24"/>
        <v>350.45100000000014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1.3876539224078908</v>
      </c>
      <c r="Y35" s="98">
        <f t="shared" ref="Y35:AG35" si="26">IF($K35&gt;0,C35/$K35*100,0)</f>
        <v>9.6724237163231166</v>
      </c>
      <c r="Z35" s="98">
        <f t="shared" si="26"/>
        <v>18.7687500772935</v>
      </c>
      <c r="AA35" s="98">
        <f t="shared" si="26"/>
        <v>5.5036952625302531</v>
      </c>
      <c r="AB35" s="98">
        <f t="shared" si="26"/>
        <v>5.5944977849129556</v>
      </c>
      <c r="AC35" s="98">
        <f t="shared" si="26"/>
        <v>20.448681157121872</v>
      </c>
      <c r="AD35" s="98">
        <f t="shared" si="26"/>
        <v>19.727737762491589</v>
      </c>
      <c r="AE35" s="98">
        <f t="shared" si="26"/>
        <v>12.148083691774321</v>
      </c>
      <c r="AF35" s="98">
        <f t="shared" si="26"/>
        <v>6.7484766251444821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automation\Data\Results\Workbooks\LEPs\MA_LEP\[MA_LEP_MainTables.Main.xlsm]Manager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automation\Data\Results\Workbooks\LEPs\MA_LEP\[MA_LEP_MainTables.Main.xlsm]Manager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automation\Data\Results\Workbooks\LEPs\MA_LEP\[MA_LEP_MainTables.Main.xlsm]Manager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automation\Data\Results\Workbooks\LEPs\MA_LEP\[MA_LEP_MainTables.Main.xlsm]Manager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automation\Data\Results\Workbooks\LEPs\MA_LEP\[MA_LEP_MainTables.Main.xlsm]Manager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automation\Data\Results\Workbooks\LEPs\MA_LEP\[MA_LEP_MainTables.Main.xlsm]Manager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automation\Data\Results\Workbooks\LEPs\MA_LEP\[MA_LEP_MainTables.Main.xlsm]Manager</v>
      </c>
      <c r="Y79" s="91" t="str">
        <f ca="1">CELL("filename")</f>
        <v>M:\IE\Projects\Nuffield via NFER AI and automation\Data\Results\Workbooks\LEPs\MA_LEP\[MA_LEP_MainTables.Main.xlsm]Manager</v>
      </c>
      <c r="AW79" s="91" t="str">
        <f ca="1">CELL("filename")</f>
        <v>M:\IE\Projects\Nuffield via NFER AI and automation\Data\Results\Workbooks\LEPs\MA_LEP\[MA_LEP_MainTables.Main.xlsm]Manager</v>
      </c>
      <c r="BU79" s="91" t="str">
        <f ca="1">CELL("filename")</f>
        <v>M:\IE\Projects\Nuffield via NFER AI and automation\Data\Results\Workbooks\LEPs\MA_LEP\[MA_LEP_MainTables.Main.xlsm]Manager</v>
      </c>
      <c r="CS79" s="91" t="str">
        <f ca="1">CELL("filename")</f>
        <v>M:\IE\Projects\Nuffield via NFER AI and automation\Data\Results\Workbooks\LEPs\MA_LEP\[MA_LEP_MainTables.Main.xlsm]Manager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automation\Data\Results\Workbooks\LEPs\MA_LEP\[MA_LEP_MainTables.Main.xlsm]Manager</v>
      </c>
      <c r="Y96" s="91" t="str">
        <f ca="1">CELL("filename")</f>
        <v>M:\IE\Projects\Nuffield via NFER AI and automation\Data\Results\Workbooks\LEPs\MA_LEP\[MA_LEP_MainTables.Main.xlsm]Manager</v>
      </c>
      <c r="AW96" s="91" t="str">
        <f ca="1">CELL("filename")</f>
        <v>M:\IE\Projects\Nuffield via NFER AI and automation\Data\Results\Workbooks\LEPs\MA_LEP\[MA_LEP_MainTables.Main.xlsm]Manager</v>
      </c>
      <c r="BU96" s="91" t="str">
        <f ca="1">CELL("filename")</f>
        <v>M:\IE\Projects\Nuffield via NFER AI and automation\Data\Results\Workbooks\LEPs\MA_LEP\[MA_LEP_MainTables.Main.xlsm]Manager</v>
      </c>
      <c r="CS96" s="91" t="str">
        <f ca="1">CELL("filename")</f>
        <v>M:\IE\Projects\Nuffield via NFER AI and automation\Data\Results\Workbooks\LEPs\MA_LEP\[MA_LEP_MainTables.Main.xlsm]Manager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3D873D-88D8-4505-9C99-E987F9A5ABB8}"/>
</file>

<file path=customXml/itemProps2.xml><?xml version="1.0" encoding="utf-8"?>
<ds:datastoreItem xmlns:ds="http://schemas.openxmlformats.org/officeDocument/2006/customXml" ds:itemID="{850D5F45-A0FA-42A6-8A66-A5DB377419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2024-02-29T15:56:32Z</dcterms:modified>
</cp:coreProperties>
</file>